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charts/chartEx4.xml" ContentType="application/vnd.ms-office.chartex+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charts/chart24.xml" ContentType="application/vnd.openxmlformats-officedocument.drawingml.chart+xml"/>
  <Override PartName="/xl/charts/style28.xml" ContentType="application/vnd.ms-office.chartstyle+xml"/>
  <Override PartName="/xl/charts/colors28.xml" ContentType="application/vnd.ms-office.chartcolorstyle+xml"/>
  <Override PartName="/xl/charts/chart25.xml" ContentType="application/vnd.openxmlformats-officedocument.drawingml.chart+xml"/>
  <Override PartName="/xl/charts/style29.xml" ContentType="application/vnd.ms-office.chartstyle+xml"/>
  <Override PartName="/xl/charts/colors29.xml" ContentType="application/vnd.ms-office.chartcolorstyle+xml"/>
  <Override PartName="/xl/charts/chart26.xml" ContentType="application/vnd.openxmlformats-officedocument.drawingml.chart+xml"/>
  <Override PartName="/xl/charts/style30.xml" ContentType="application/vnd.ms-office.chartstyle+xml"/>
  <Override PartName="/xl/charts/colors30.xml" ContentType="application/vnd.ms-office.chartcolorstyle+xml"/>
  <Override PartName="/xl/charts/chart27.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8.xml" ContentType="application/vnd.openxmlformats-officedocument.drawing+xml"/>
  <Override PartName="/xl/charts/chart28.xml" ContentType="application/vnd.openxmlformats-officedocument.drawingml.chart+xml"/>
  <Override PartName="/xl/charts/style32.xml" ContentType="application/vnd.ms-office.chartstyle+xml"/>
  <Override PartName="/xl/charts/colors32.xml" ContentType="application/vnd.ms-office.chartcolorstyle+xml"/>
  <Override PartName="/xl/charts/chart29.xml" ContentType="application/vnd.openxmlformats-officedocument.drawingml.chart+xml"/>
  <Override PartName="/xl/charts/style33.xml" ContentType="application/vnd.ms-office.chartstyle+xml"/>
  <Override PartName="/xl/charts/colors33.xml" ContentType="application/vnd.ms-office.chartcolorstyle+xml"/>
  <Override PartName="/xl/charts/chart30.xml" ContentType="application/vnd.openxmlformats-officedocument.drawingml.chart+xml"/>
  <Override PartName="/xl/charts/style34.xml" ContentType="application/vnd.ms-office.chartstyle+xml"/>
  <Override PartName="/xl/charts/colors34.xml" ContentType="application/vnd.ms-office.chartcolorstyle+xml"/>
  <Override PartName="/xl/charts/chart31.xml" ContentType="application/vnd.openxmlformats-officedocument.drawingml.chart+xml"/>
  <Override PartName="/xl/charts/style35.xml" ContentType="application/vnd.ms-office.chartstyle+xml"/>
  <Override PartName="/xl/charts/colors35.xml" ContentType="application/vnd.ms-office.chartcolorstyle+xml"/>
  <Override PartName="/xl/charts/chart32.xml" ContentType="application/vnd.openxmlformats-officedocument.drawingml.chart+xml"/>
  <Override PartName="/xl/charts/style36.xml" ContentType="application/vnd.ms-office.chartstyle+xml"/>
  <Override PartName="/xl/charts/colors36.xml" ContentType="application/vnd.ms-office.chartcolorstyle+xml"/>
  <Override PartName="/xl/charts/chart33.xml" ContentType="application/vnd.openxmlformats-officedocument.drawingml.chart+xml"/>
  <Override PartName="/xl/charts/style37.xml" ContentType="application/vnd.ms-office.chartstyle+xml"/>
  <Override PartName="/xl/charts/colors37.xml" ContentType="application/vnd.ms-office.chartcolorsty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9.xml" ContentType="application/vnd.openxmlformats-officedocument.drawing+xml"/>
  <Override PartName="/xl/charts/chart34.xml" ContentType="application/vnd.openxmlformats-officedocument.drawingml.chart+xml"/>
  <Override PartName="/xl/charts/style38.xml" ContentType="application/vnd.ms-office.chartstyle+xml"/>
  <Override PartName="/xl/charts/colors38.xml" ContentType="application/vnd.ms-office.chartcolorstyle+xml"/>
  <Override PartName="/xl/charts/chart35.xml" ContentType="application/vnd.openxmlformats-officedocument.drawingml.chart+xml"/>
  <Override PartName="/xl/charts/style39.xml" ContentType="application/vnd.ms-office.chartstyle+xml"/>
  <Override PartName="/xl/charts/colors39.xml" ContentType="application/vnd.ms-office.chartcolorsty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10.xml" ContentType="application/vnd.openxmlformats-officedocument.drawing+xml"/>
  <Override PartName="/xl/charts/chart36.xml" ContentType="application/vnd.openxmlformats-officedocument.drawingml.chart+xml"/>
  <Override PartName="/xl/charts/style40.xml" ContentType="application/vnd.ms-office.chartstyle+xml"/>
  <Override PartName="/xl/charts/colors40.xml" ContentType="application/vnd.ms-office.chartcolorstyle+xml"/>
  <Override PartName="/xl/charts/chart37.xml" ContentType="application/vnd.openxmlformats-officedocument.drawingml.chart+xml"/>
  <Override PartName="/xl/charts/style41.xml" ContentType="application/vnd.ms-office.chartstyle+xml"/>
  <Override PartName="/xl/charts/colors41.xml" ContentType="application/vnd.ms-office.chartcolorstyle+xml"/>
  <Override PartName="/xl/charts/chart38.xml" ContentType="application/vnd.openxmlformats-officedocument.drawingml.chart+xml"/>
  <Override PartName="/xl/charts/style42.xml" ContentType="application/vnd.ms-office.chartstyle+xml"/>
  <Override PartName="/xl/charts/colors42.xml" ContentType="application/vnd.ms-office.chartcolorsty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1.xml" ContentType="application/vnd.openxmlformats-officedocument.drawing+xml"/>
  <Override PartName="/xl/charts/chart39.xml" ContentType="application/vnd.openxmlformats-officedocument.drawingml.chart+xml"/>
  <Override PartName="/xl/charts/style43.xml" ContentType="application/vnd.ms-office.chartstyle+xml"/>
  <Override PartName="/xl/charts/colors43.xml" ContentType="application/vnd.ms-office.chartcolorstyle+xml"/>
  <Override PartName="/xl/charts/chart40.xml" ContentType="application/vnd.openxmlformats-officedocument.drawingml.chart+xml"/>
  <Override PartName="/xl/charts/style44.xml" ContentType="application/vnd.ms-office.chartstyle+xml"/>
  <Override PartName="/xl/charts/colors44.xml" ContentType="application/vnd.ms-office.chartcolorstyle+xml"/>
  <Override PartName="/xl/pivotTables/pivotTable36.xml" ContentType="application/vnd.openxmlformats-officedocument.spreadsheetml.pivotTable+xml"/>
  <Override PartName="/xl/pivotTables/pivotTable37.xml" ContentType="application/vnd.openxmlformats-officedocument.spreadsheetml.pivotTable+xml"/>
  <Override PartName="/xl/drawings/drawing12.xml" ContentType="application/vnd.openxmlformats-officedocument.drawing+xml"/>
  <Override PartName="/xl/charts/chart41.xml" ContentType="application/vnd.openxmlformats-officedocument.drawingml.chart+xml"/>
  <Override PartName="/xl/charts/style45.xml" ContentType="application/vnd.ms-office.chartstyle+xml"/>
  <Override PartName="/xl/charts/colors45.xml" ContentType="application/vnd.ms-office.chartcolorstyle+xml"/>
  <Override PartName="/xl/charts/chart42.xml" ContentType="application/vnd.openxmlformats-officedocument.drawingml.chart+xml"/>
  <Override PartName="/xl/charts/style46.xml" ContentType="application/vnd.ms-office.chartstyle+xml"/>
  <Override PartName="/xl/charts/colors46.xml" ContentType="application/vnd.ms-office.chartcolorsty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drawings/drawing13.xml" ContentType="application/vnd.openxmlformats-officedocument.drawing+xml"/>
  <Override PartName="/xl/charts/chart43.xml" ContentType="application/vnd.openxmlformats-officedocument.drawingml.chart+xml"/>
  <Override PartName="/xl/charts/style47.xml" ContentType="application/vnd.ms-office.chartstyle+xml"/>
  <Override PartName="/xl/charts/colors47.xml" ContentType="application/vnd.ms-office.chartcolorstyle+xml"/>
  <Override PartName="/xl/charts/chart44.xml" ContentType="application/vnd.openxmlformats-officedocument.drawingml.chart+xml"/>
  <Override PartName="/xl/charts/style48.xml" ContentType="application/vnd.ms-office.chartstyle+xml"/>
  <Override PartName="/xl/charts/colors48.xml" ContentType="application/vnd.ms-office.chartcolorstyle+xml"/>
  <Override PartName="/xl/charts/chart45.xml" ContentType="application/vnd.openxmlformats-officedocument.drawingml.chart+xml"/>
  <Override PartName="/xl/charts/style49.xml" ContentType="application/vnd.ms-office.chartstyle+xml"/>
  <Override PartName="/xl/charts/colors49.xml" ContentType="application/vnd.ms-office.chartcolorstyle+xml"/>
  <Override PartName="/xl/charts/chart46.xml" ContentType="application/vnd.openxmlformats-officedocument.drawingml.chart+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drawings/drawing14.xml" ContentType="application/vnd.openxmlformats-officedocument.drawing+xml"/>
  <Override PartName="/xl/charts/chart47.xml" ContentType="application/vnd.openxmlformats-officedocument.drawingml.chart+xml"/>
  <Override PartName="/xl/charts/style50.xml" ContentType="application/vnd.ms-office.chartstyle+xml"/>
  <Override PartName="/xl/charts/colors50.xml" ContentType="application/vnd.ms-office.chartcolorstyle+xml"/>
  <Override PartName="/xl/charts/chart48.xml" ContentType="application/vnd.openxmlformats-officedocument.drawingml.chart+xml"/>
  <Override PartName="/xl/charts/style51.xml" ContentType="application/vnd.ms-office.chartstyle+xml"/>
  <Override PartName="/xl/charts/colors51.xml" ContentType="application/vnd.ms-office.chartcolorstyle+xml"/>
  <Override PartName="/xl/charts/chart49.xml" ContentType="application/vnd.openxmlformats-officedocument.drawingml.chart+xml"/>
  <Override PartName="/xl/charts/style52.xml" ContentType="application/vnd.ms-office.chartstyle+xml"/>
  <Override PartName="/xl/charts/colors52.xml" ContentType="application/vnd.ms-office.chartcolorstyle+xml"/>
  <Override PartName="/xl/charts/chart50.xml" ContentType="application/vnd.openxmlformats-officedocument.drawingml.chart+xml"/>
  <Override PartName="/xl/charts/style53.xml" ContentType="application/vnd.ms-office.chartstyle+xml"/>
  <Override PartName="/xl/charts/colors53.xml" ContentType="application/vnd.ms-office.chartcolorstyle+xml"/>
  <Override PartName="/xl/pivotTables/pivotTable48.xml" ContentType="application/vnd.openxmlformats-officedocument.spreadsheetml.pivotTable+xml"/>
  <Override PartName="/xl/drawings/drawing15.xml" ContentType="application/vnd.openxmlformats-officedocument.drawing+xml"/>
  <Override PartName="/xl/charts/chart51.xml" ContentType="application/vnd.openxmlformats-officedocument.drawingml.chart+xml"/>
  <Override PartName="/xl/charts/style54.xml" ContentType="application/vnd.ms-office.chartstyle+xml"/>
  <Override PartName="/xl/charts/colors54.xml" ContentType="application/vnd.ms-office.chartcolorstyle+xml"/>
  <Override PartName="/xl/pivotTables/pivotTable49.xml" ContentType="application/vnd.openxmlformats-officedocument.spreadsheetml.pivotTable+xml"/>
  <Override PartName="/xl/drawings/drawing16.xml" ContentType="application/vnd.openxmlformats-officedocument.drawing+xml"/>
  <Override PartName="/xl/charts/chart52.xml" ContentType="application/vnd.openxmlformats-officedocument.drawingml.chart+xml"/>
  <Override PartName="/xl/charts/style55.xml" ContentType="application/vnd.ms-office.chartstyle+xml"/>
  <Override PartName="/xl/charts/colors5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Asus\Desktop\PRI\Projects\Excel\"/>
    </mc:Choice>
  </mc:AlternateContent>
  <xr:revisionPtr revIDLastSave="0" documentId="13_ncr:1_{062A2AF1-30E5-4AE9-A5D9-393A542B035D}" xr6:coauthVersionLast="47" xr6:coauthVersionMax="47" xr10:uidLastSave="{00000000-0000-0000-0000-000000000000}"/>
  <bookViews>
    <workbookView xWindow="-108" yWindow="-108" windowWidth="23256" windowHeight="12456" tabRatio="930" xr2:uid="{00000000-000D-0000-FFFF-FFFF00000000}"/>
  </bookViews>
  <sheets>
    <sheet name="Dashboard" sheetId="19" r:id="rId1"/>
    <sheet name="Overview" sheetId="18" r:id="rId2"/>
    <sheet name="Pokemon" sheetId="2" r:id="rId3"/>
    <sheet name="Pokemon_Total_Score" sheetId="21" r:id="rId4"/>
    <sheet name="Pokemon_Generation" sheetId="23" r:id="rId5"/>
    <sheet name="Pokemon_legendary" sheetId="25" r:id="rId6"/>
    <sheet name="Correlation" sheetId="17" r:id="rId7"/>
    <sheet name="Ideal-Pokemon-Representation" sheetId="8" r:id="rId8"/>
    <sheet name="Type Analysis" sheetId="14" r:id="rId9"/>
    <sheet name="Legendary Vs Non-Legendary" sheetId="15" r:id="rId10"/>
    <sheet name="Legendary-Pokemon-Analysis" sheetId="3" r:id="rId11"/>
    <sheet name="Pokemon-Generation-Analysis" sheetId="1" r:id="rId12"/>
    <sheet name="Min-Pokemon-Scorecard" sheetId="12" r:id="rId13"/>
    <sheet name="Max-Pokemon-Scorecard" sheetId="13" r:id="rId14"/>
    <sheet name="Top-Pri-Pokemon-Scr-Analysis" sheetId="9" r:id="rId15"/>
    <sheet name="Top-Sec-Pokemon-Scr-Analysis" sheetId="10" r:id="rId16"/>
    <sheet name="Pri-Pokemon-Data-Exploration" sheetId="5" r:id="rId17"/>
    <sheet name="Sec-Pokemon-Data-Exploration" sheetId="6" r:id="rId18"/>
  </sheets>
  <definedNames>
    <definedName name="_xlchart.v1.0" hidden="1">Pokemon!$B$5:$E$804</definedName>
    <definedName name="_xlchart.v1.1" hidden="1">Pokemon!$F$4</definedName>
    <definedName name="_xlchart.v1.10" hidden="1">Pokemon!$J$5:$J$804</definedName>
    <definedName name="_xlchart.v1.11" hidden="1">Pokemon!$K$4</definedName>
    <definedName name="_xlchart.v1.12" hidden="1">Pokemon!$K$5:$K$804</definedName>
    <definedName name="_xlchart.v1.13" hidden="1">Pokemon!$L$4</definedName>
    <definedName name="_xlchart.v1.14" hidden="1">Pokemon!$L$5:$L$804</definedName>
    <definedName name="_xlchart.v1.15" hidden="1">Pokemon!$N$4</definedName>
    <definedName name="_xlchart.v1.16" hidden="1">Pokemon!$N$5:$N$804</definedName>
    <definedName name="_xlchart.v1.17" hidden="1">Pokemon!$O$4</definedName>
    <definedName name="_xlchart.v1.18" hidden="1">Pokemon!$O$5:$O$804</definedName>
    <definedName name="_xlchart.v1.19" hidden="1">Pokemon!$B$5:$E$804</definedName>
    <definedName name="_xlchart.v1.2" hidden="1">Pokemon!$F$5:$F$804</definedName>
    <definedName name="_xlchart.v1.20" hidden="1">Pokemon!$F$4</definedName>
    <definedName name="_xlchart.v1.21" hidden="1">Pokemon!$F$5:$F$804</definedName>
    <definedName name="_xlchart.v1.22" hidden="1">Pokemon!$G$4</definedName>
    <definedName name="_xlchart.v1.23" hidden="1">Pokemon!$G$5:$G$804</definedName>
    <definedName name="_xlchart.v1.24" hidden="1">Pokemon!$H$4</definedName>
    <definedName name="_xlchart.v1.25" hidden="1">Pokemon!$H$5:$H$804</definedName>
    <definedName name="_xlchart.v1.26" hidden="1">Pokemon!$I$4</definedName>
    <definedName name="_xlchart.v1.27" hidden="1">Pokemon!$I$5:$I$804</definedName>
    <definedName name="_xlchart.v1.28" hidden="1">Pokemon!$J$4</definedName>
    <definedName name="_xlchart.v1.29" hidden="1">Pokemon!$J$5:$J$804</definedName>
    <definedName name="_xlchart.v1.3" hidden="1">Pokemon!$G$4</definedName>
    <definedName name="_xlchart.v1.30" hidden="1">Pokemon!$K$4</definedName>
    <definedName name="_xlchart.v1.31" hidden="1">Pokemon!$K$5:$K$804</definedName>
    <definedName name="_xlchart.v1.32" hidden="1">Pokemon!$L$4</definedName>
    <definedName name="_xlchart.v1.33" hidden="1">Pokemon!$L$5:$L$804</definedName>
    <definedName name="_xlchart.v1.34" hidden="1">Pokemon!$N$4</definedName>
    <definedName name="_xlchart.v1.35" hidden="1">Pokemon!$N$5:$N$804</definedName>
    <definedName name="_xlchart.v1.36" hidden="1">Pokemon!$O$4</definedName>
    <definedName name="_xlchart.v1.37" hidden="1">Pokemon!$O$5:$O$804</definedName>
    <definedName name="_xlchart.v1.38" hidden="1">Correlation!$D$9:$D$14</definedName>
    <definedName name="_xlchart.v1.39" hidden="1">Correlation!$E$8</definedName>
    <definedName name="_xlchart.v1.4" hidden="1">Pokemon!$G$5:$G$804</definedName>
    <definedName name="_xlchart.v1.40" hidden="1">Correlation!$E$9:$E$14</definedName>
    <definedName name="_xlchart.v1.41" hidden="1">Correlation!$F$8</definedName>
    <definedName name="_xlchart.v1.42" hidden="1">Correlation!$F$9:$F$14</definedName>
    <definedName name="_xlchart.v1.43" hidden="1">Correlation!$G$8</definedName>
    <definedName name="_xlchart.v1.44" hidden="1">Correlation!$G$9:$G$14</definedName>
    <definedName name="_xlchart.v1.45" hidden="1">Correlation!$H$8</definedName>
    <definedName name="_xlchart.v1.46" hidden="1">Correlation!$H$9:$H$14</definedName>
    <definedName name="_xlchart.v1.47" hidden="1">Correlation!$I$8</definedName>
    <definedName name="_xlchart.v1.48" hidden="1">Correlation!$I$9:$I$14</definedName>
    <definedName name="_xlchart.v1.49" hidden="1">Correlation!$J$8</definedName>
    <definedName name="_xlchart.v1.5" hidden="1">Pokemon!$H$4</definedName>
    <definedName name="_xlchart.v1.50" hidden="1">Correlation!$J$9:$J$14</definedName>
    <definedName name="_xlchart.v1.51" hidden="1">'Ideal-Pokemon-Representation'!$B$4:$D$803</definedName>
    <definedName name="_xlchart.v1.52" hidden="1">'Ideal-Pokemon-Representation'!$E$3</definedName>
    <definedName name="_xlchart.v1.53" hidden="1">'Ideal-Pokemon-Representation'!$E$4:$E$803</definedName>
    <definedName name="_xlchart.v1.54" hidden="1">'Ideal-Pokemon-Representation'!$F$3</definedName>
    <definedName name="_xlchart.v1.55" hidden="1">'Ideal-Pokemon-Representation'!$F$4:$F$803</definedName>
    <definedName name="_xlchart.v1.56" hidden="1">'Ideal-Pokemon-Representation'!$G$3</definedName>
    <definedName name="_xlchart.v1.57" hidden="1">'Ideal-Pokemon-Representation'!$G$4:$G$803</definedName>
    <definedName name="_xlchart.v1.58" hidden="1">'Ideal-Pokemon-Representation'!$H$3</definedName>
    <definedName name="_xlchart.v1.59" hidden="1">'Ideal-Pokemon-Representation'!$H$4:$H$803</definedName>
    <definedName name="_xlchart.v1.6" hidden="1">Pokemon!$H$5:$H$804</definedName>
    <definedName name="_xlchart.v1.60" hidden="1">'Ideal-Pokemon-Representation'!$I$3</definedName>
    <definedName name="_xlchart.v1.61" hidden="1">'Ideal-Pokemon-Representation'!$I$4:$I$803</definedName>
    <definedName name="_xlchart.v1.62" hidden="1">'Ideal-Pokemon-Representation'!$J$3</definedName>
    <definedName name="_xlchart.v1.63" hidden="1">'Ideal-Pokemon-Representation'!$J$4:$J$803</definedName>
    <definedName name="_xlchart.v1.64" hidden="1">'Ideal-Pokemon-Representation'!$K$3</definedName>
    <definedName name="_xlchart.v1.65" hidden="1">'Ideal-Pokemon-Representation'!$K$4:$K$803</definedName>
    <definedName name="_xlchart.v1.66" hidden="1">'Ideal-Pokemon-Representation'!$L$3</definedName>
    <definedName name="_xlchart.v1.67" hidden="1">'Ideal-Pokemon-Representation'!$L$4:$L$803</definedName>
    <definedName name="_xlchart.v1.68" hidden="1">'Ideal-Pokemon-Representation'!$M$3</definedName>
    <definedName name="_xlchart.v1.69" hidden="1">'Ideal-Pokemon-Representation'!$M$4:$M$803</definedName>
    <definedName name="_xlchart.v1.7" hidden="1">Pokemon!$I$4</definedName>
    <definedName name="_xlchart.v1.70" hidden="1">'Ideal-Pokemon-Representation'!$N$3</definedName>
    <definedName name="_xlchart.v1.71" hidden="1">'Ideal-Pokemon-Representation'!$N$4:$N$803</definedName>
    <definedName name="_xlchart.v1.72" hidden="1">'Ideal-Pokemon-Representation'!$O$3</definedName>
    <definedName name="_xlchart.v1.73" hidden="1">'Ideal-Pokemon-Representation'!$O$4:$O$803</definedName>
    <definedName name="_xlchart.v1.74" hidden="1">'Ideal-Pokemon-Representation'!$P$3</definedName>
    <definedName name="_xlchart.v1.75" hidden="1">'Ideal-Pokemon-Representation'!$P$4:$P$803</definedName>
    <definedName name="_xlchart.v1.8" hidden="1">Pokemon!$I$5:$I$804</definedName>
    <definedName name="_xlchart.v1.9" hidden="1">Pokemon!$J$4</definedName>
    <definedName name="ExternalData_1" localSheetId="7" hidden="1">'Ideal-Pokemon-Representation'!$B$3:$M$803</definedName>
    <definedName name="ExternalData_1" localSheetId="2" hidden="1">Pokemon!$B$4:$O$804</definedName>
    <definedName name="Slicer_Generation">#N/A</definedName>
    <definedName name="Slicer_Legendary">#N/A</definedName>
    <definedName name="Slicer_Primary_Type">#N/A</definedName>
    <definedName name="Slicer_Secondary_Type">#N/A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5" i="15" l="1"/>
  <c r="AM105" i="15"/>
  <c r="AL105" i="15"/>
  <c r="AK105" i="15"/>
  <c r="AJ105" i="15"/>
  <c r="AI105" i="15"/>
  <c r="AH105" i="15"/>
  <c r="AG105" i="15"/>
  <c r="AF105" i="15"/>
  <c r="AE105" i="15"/>
  <c r="AD105" i="15"/>
  <c r="AC105" i="15"/>
  <c r="AB105" i="15"/>
  <c r="AN104" i="15"/>
  <c r="AM104" i="15"/>
  <c r="AL104" i="15"/>
  <c r="AK104" i="15"/>
  <c r="AJ104" i="15"/>
  <c r="AI104" i="15"/>
  <c r="AH104" i="15"/>
  <c r="AG104" i="15"/>
  <c r="AF104" i="15"/>
  <c r="AE104" i="15"/>
  <c r="AD104" i="15"/>
  <c r="AC104" i="15"/>
  <c r="AB104" i="15"/>
  <c r="AN103" i="15"/>
  <c r="AM103" i="15"/>
  <c r="AL103" i="15"/>
  <c r="AK103" i="15"/>
  <c r="AJ103" i="15"/>
  <c r="AI103" i="15"/>
  <c r="AH103" i="15"/>
  <c r="AG103" i="15"/>
  <c r="AF103" i="15"/>
  <c r="AE103" i="15"/>
  <c r="AD103" i="15"/>
  <c r="AC103" i="15"/>
  <c r="AB103" i="15"/>
  <c r="AN102" i="15"/>
  <c r="AM102" i="15"/>
  <c r="AL102" i="15"/>
  <c r="AK102" i="15"/>
  <c r="AJ102" i="15"/>
  <c r="AI102" i="15"/>
  <c r="AH102" i="15"/>
  <c r="AG102" i="15"/>
  <c r="AF102" i="15"/>
  <c r="AE102" i="15"/>
  <c r="AD102" i="15"/>
  <c r="AC102" i="15"/>
  <c r="AB102" i="15"/>
  <c r="AN101" i="15"/>
  <c r="AM101" i="15"/>
  <c r="AL101" i="15"/>
  <c r="AK101" i="15"/>
  <c r="AJ101" i="15"/>
  <c r="AI101" i="15"/>
  <c r="AH101" i="15"/>
  <c r="AG101" i="15"/>
  <c r="AF101" i="15"/>
  <c r="AE101" i="15"/>
  <c r="AD101" i="15"/>
  <c r="AC101" i="15"/>
  <c r="AB101" i="15"/>
  <c r="AN100" i="15"/>
  <c r="AM100" i="15"/>
  <c r="AL100" i="15"/>
  <c r="AK100" i="15"/>
  <c r="AJ100" i="15"/>
  <c r="AI100" i="15"/>
  <c r="AH100" i="15"/>
  <c r="AG100" i="15"/>
  <c r="AF100" i="15"/>
  <c r="AE100" i="15"/>
  <c r="AD100" i="15"/>
  <c r="AC100" i="15"/>
  <c r="AB100" i="15"/>
  <c r="P75" i="15"/>
  <c r="P75" i="15" a="1"/>
  <c r="O75" i="15"/>
  <c r="O75" i="15" a="1"/>
  <c r="P6" i="15"/>
  <c r="P6" i="15" a="1"/>
  <c r="O6" i="15"/>
  <c r="O6" i="15" a="1"/>
  <c r="P803" i="8"/>
  <c r="O803" i="8"/>
  <c r="N803" i="8"/>
  <c r="P802" i="8"/>
  <c r="O802" i="8"/>
  <c r="N802" i="8"/>
  <c r="P801" i="8"/>
  <c r="O801" i="8"/>
  <c r="N801" i="8"/>
  <c r="P800" i="8"/>
  <c r="O800" i="8"/>
  <c r="N800" i="8"/>
  <c r="P799" i="8"/>
  <c r="O799" i="8"/>
  <c r="N799" i="8"/>
  <c r="P798" i="8"/>
  <c r="O798" i="8"/>
  <c r="N798" i="8"/>
  <c r="P797" i="8"/>
  <c r="O797" i="8"/>
  <c r="N797" i="8"/>
  <c r="P796" i="8"/>
  <c r="O796" i="8"/>
  <c r="N796" i="8"/>
  <c r="P795" i="8"/>
  <c r="O795" i="8"/>
  <c r="N795" i="8"/>
  <c r="P794" i="8"/>
  <c r="O794" i="8"/>
  <c r="N794" i="8"/>
  <c r="P793" i="8"/>
  <c r="O793" i="8"/>
  <c r="N793" i="8"/>
  <c r="P792" i="8"/>
  <c r="O792" i="8"/>
  <c r="N792" i="8"/>
  <c r="P791" i="8"/>
  <c r="O791" i="8"/>
  <c r="N791" i="8"/>
  <c r="P790" i="8"/>
  <c r="O790" i="8"/>
  <c r="N790" i="8"/>
  <c r="P789" i="8"/>
  <c r="O789" i="8"/>
  <c r="N789" i="8"/>
  <c r="P788" i="8"/>
  <c r="O788" i="8"/>
  <c r="N788" i="8"/>
  <c r="P787" i="8"/>
  <c r="O787" i="8"/>
  <c r="N787" i="8"/>
  <c r="P786" i="8"/>
  <c r="O786" i="8"/>
  <c r="N786" i="8"/>
  <c r="P785" i="8"/>
  <c r="O785" i="8"/>
  <c r="N785" i="8"/>
  <c r="P784" i="8"/>
  <c r="O784" i="8"/>
  <c r="N784" i="8"/>
  <c r="P783" i="8"/>
  <c r="O783" i="8"/>
  <c r="N783" i="8"/>
  <c r="P782" i="8"/>
  <c r="O782" i="8"/>
  <c r="N782" i="8"/>
  <c r="P781" i="8"/>
  <c r="O781" i="8"/>
  <c r="N781" i="8"/>
  <c r="P780" i="8"/>
  <c r="O780" i="8"/>
  <c r="N780" i="8"/>
  <c r="P779" i="8"/>
  <c r="O779" i="8"/>
  <c r="N779" i="8"/>
  <c r="P778" i="8"/>
  <c r="O778" i="8"/>
  <c r="N778" i="8"/>
  <c r="P777" i="8"/>
  <c r="O777" i="8"/>
  <c r="N777" i="8"/>
  <c r="P776" i="8"/>
  <c r="O776" i="8"/>
  <c r="N776" i="8"/>
  <c r="P775" i="8"/>
  <c r="O775" i="8"/>
  <c r="N775" i="8"/>
  <c r="P774" i="8"/>
  <c r="O774" i="8"/>
  <c r="N774" i="8"/>
  <c r="P773" i="8"/>
  <c r="O773" i="8"/>
  <c r="N773" i="8"/>
  <c r="P772" i="8"/>
  <c r="O772" i="8"/>
  <c r="N772" i="8"/>
  <c r="P771" i="8"/>
  <c r="O771" i="8"/>
  <c r="N771" i="8"/>
  <c r="P770" i="8"/>
  <c r="O770" i="8"/>
  <c r="N770" i="8"/>
  <c r="P769" i="8"/>
  <c r="O769" i="8"/>
  <c r="N769" i="8"/>
  <c r="P768" i="8"/>
  <c r="O768" i="8"/>
  <c r="N768" i="8"/>
  <c r="P767" i="8"/>
  <c r="O767" i="8"/>
  <c r="N767" i="8"/>
  <c r="P766" i="8"/>
  <c r="O766" i="8"/>
  <c r="N766" i="8"/>
  <c r="P765" i="8"/>
  <c r="O765" i="8"/>
  <c r="N765" i="8"/>
  <c r="P764" i="8"/>
  <c r="O764" i="8"/>
  <c r="N764" i="8"/>
  <c r="P763" i="8"/>
  <c r="O763" i="8"/>
  <c r="N763" i="8"/>
  <c r="P762" i="8"/>
  <c r="O762" i="8"/>
  <c r="N762" i="8"/>
  <c r="P761" i="8"/>
  <c r="O761" i="8"/>
  <c r="N761" i="8"/>
  <c r="P760" i="8"/>
  <c r="O760" i="8"/>
  <c r="N760" i="8"/>
  <c r="P759" i="8"/>
  <c r="O759" i="8"/>
  <c r="N759" i="8"/>
  <c r="P758" i="8"/>
  <c r="O758" i="8"/>
  <c r="N758" i="8"/>
  <c r="P757" i="8"/>
  <c r="O757" i="8"/>
  <c r="N757" i="8"/>
  <c r="P756" i="8"/>
  <c r="O756" i="8"/>
  <c r="N756" i="8"/>
  <c r="P755" i="8"/>
  <c r="O755" i="8"/>
  <c r="N755" i="8"/>
  <c r="P754" i="8"/>
  <c r="O754" i="8"/>
  <c r="N754" i="8"/>
  <c r="P753" i="8"/>
  <c r="O753" i="8"/>
  <c r="N753" i="8"/>
  <c r="P752" i="8"/>
  <c r="O752" i="8"/>
  <c r="N752" i="8"/>
  <c r="P751" i="8"/>
  <c r="O751" i="8"/>
  <c r="N751" i="8"/>
  <c r="P750" i="8"/>
  <c r="O750" i="8"/>
  <c r="N750" i="8"/>
  <c r="P749" i="8"/>
  <c r="O749" i="8"/>
  <c r="N749" i="8"/>
  <c r="P748" i="8"/>
  <c r="O748" i="8"/>
  <c r="N748" i="8"/>
  <c r="P747" i="8"/>
  <c r="O747" i="8"/>
  <c r="N747" i="8"/>
  <c r="P746" i="8"/>
  <c r="O746" i="8"/>
  <c r="N746" i="8"/>
  <c r="P745" i="8"/>
  <c r="O745" i="8"/>
  <c r="N745" i="8"/>
  <c r="P744" i="8"/>
  <c r="O744" i="8"/>
  <c r="N744" i="8"/>
  <c r="P743" i="8"/>
  <c r="O743" i="8"/>
  <c r="N743" i="8"/>
  <c r="P742" i="8"/>
  <c r="O742" i="8"/>
  <c r="N742" i="8"/>
  <c r="P741" i="8"/>
  <c r="O741" i="8"/>
  <c r="N741" i="8"/>
  <c r="P740" i="8"/>
  <c r="O740" i="8"/>
  <c r="N740" i="8"/>
  <c r="P739" i="8"/>
  <c r="O739" i="8"/>
  <c r="N739" i="8"/>
  <c r="P738" i="8"/>
  <c r="O738" i="8"/>
  <c r="N738" i="8"/>
  <c r="P737" i="8"/>
  <c r="O737" i="8"/>
  <c r="N737" i="8"/>
  <c r="P736" i="8"/>
  <c r="O736" i="8"/>
  <c r="N736" i="8"/>
  <c r="P735" i="8"/>
  <c r="O735" i="8"/>
  <c r="N735" i="8"/>
  <c r="P734" i="8"/>
  <c r="O734" i="8"/>
  <c r="N734" i="8"/>
  <c r="P733" i="8"/>
  <c r="O733" i="8"/>
  <c r="N733" i="8"/>
  <c r="P732" i="8"/>
  <c r="O732" i="8"/>
  <c r="N732" i="8"/>
  <c r="P731" i="8"/>
  <c r="O731" i="8"/>
  <c r="N731" i="8"/>
  <c r="P730" i="8"/>
  <c r="O730" i="8"/>
  <c r="N730" i="8"/>
  <c r="P729" i="8"/>
  <c r="O729" i="8"/>
  <c r="N729" i="8"/>
  <c r="P728" i="8"/>
  <c r="O728" i="8"/>
  <c r="N728" i="8"/>
  <c r="P727" i="8"/>
  <c r="O727" i="8"/>
  <c r="N727" i="8"/>
  <c r="P726" i="8"/>
  <c r="O726" i="8"/>
  <c r="N726" i="8"/>
  <c r="P725" i="8"/>
  <c r="O725" i="8"/>
  <c r="N725" i="8"/>
  <c r="P724" i="8"/>
  <c r="O724" i="8"/>
  <c r="N724" i="8"/>
  <c r="P723" i="8"/>
  <c r="O723" i="8"/>
  <c r="N723" i="8"/>
  <c r="P722" i="8"/>
  <c r="O722" i="8"/>
  <c r="N722" i="8"/>
  <c r="P721" i="8"/>
  <c r="O721" i="8"/>
  <c r="N721" i="8"/>
  <c r="P720" i="8"/>
  <c r="O720" i="8"/>
  <c r="N720" i="8"/>
  <c r="P719" i="8"/>
  <c r="O719" i="8"/>
  <c r="N719" i="8"/>
  <c r="P718" i="8"/>
  <c r="O718" i="8"/>
  <c r="N718" i="8"/>
  <c r="P717" i="8"/>
  <c r="O717" i="8"/>
  <c r="N717" i="8"/>
  <c r="P716" i="8"/>
  <c r="O716" i="8"/>
  <c r="N716" i="8"/>
  <c r="P715" i="8"/>
  <c r="O715" i="8"/>
  <c r="N715" i="8"/>
  <c r="P714" i="8"/>
  <c r="O714" i="8"/>
  <c r="N714" i="8"/>
  <c r="P713" i="8"/>
  <c r="O713" i="8"/>
  <c r="N713" i="8"/>
  <c r="P712" i="8"/>
  <c r="O712" i="8"/>
  <c r="N712" i="8"/>
  <c r="P711" i="8"/>
  <c r="O711" i="8"/>
  <c r="N711" i="8"/>
  <c r="P710" i="8"/>
  <c r="O710" i="8"/>
  <c r="N710" i="8"/>
  <c r="P709" i="8"/>
  <c r="O709" i="8"/>
  <c r="N709" i="8"/>
  <c r="P708" i="8"/>
  <c r="O708" i="8"/>
  <c r="N708" i="8"/>
  <c r="P707" i="8"/>
  <c r="O707" i="8"/>
  <c r="N707" i="8"/>
  <c r="P706" i="8"/>
  <c r="O706" i="8"/>
  <c r="N706" i="8"/>
  <c r="P705" i="8"/>
  <c r="O705" i="8"/>
  <c r="N705" i="8"/>
  <c r="P704" i="8"/>
  <c r="O704" i="8"/>
  <c r="N704" i="8"/>
  <c r="P703" i="8"/>
  <c r="O703" i="8"/>
  <c r="N703" i="8"/>
  <c r="P702" i="8"/>
  <c r="O702" i="8"/>
  <c r="N702" i="8"/>
  <c r="P701" i="8"/>
  <c r="O701" i="8"/>
  <c r="N701" i="8"/>
  <c r="P700" i="8"/>
  <c r="O700" i="8"/>
  <c r="N700" i="8"/>
  <c r="P699" i="8"/>
  <c r="O699" i="8"/>
  <c r="N699" i="8"/>
  <c r="P698" i="8"/>
  <c r="O698" i="8"/>
  <c r="N698" i="8"/>
  <c r="P697" i="8"/>
  <c r="O697" i="8"/>
  <c r="N697" i="8"/>
  <c r="P696" i="8"/>
  <c r="O696" i="8"/>
  <c r="N696" i="8"/>
  <c r="P695" i="8"/>
  <c r="O695" i="8"/>
  <c r="N695" i="8"/>
  <c r="P694" i="8"/>
  <c r="O694" i="8"/>
  <c r="N694" i="8"/>
  <c r="P693" i="8"/>
  <c r="O693" i="8"/>
  <c r="N693" i="8"/>
  <c r="P692" i="8"/>
  <c r="O692" i="8"/>
  <c r="N692" i="8"/>
  <c r="P691" i="8"/>
  <c r="O691" i="8"/>
  <c r="N691" i="8"/>
  <c r="P690" i="8"/>
  <c r="O690" i="8"/>
  <c r="N690" i="8"/>
  <c r="P689" i="8"/>
  <c r="O689" i="8"/>
  <c r="N689" i="8"/>
  <c r="P688" i="8"/>
  <c r="O688" i="8"/>
  <c r="N688" i="8"/>
  <c r="P687" i="8"/>
  <c r="O687" i="8"/>
  <c r="N687" i="8"/>
  <c r="P686" i="8"/>
  <c r="O686" i="8"/>
  <c r="N686" i="8"/>
  <c r="P685" i="8"/>
  <c r="O685" i="8"/>
  <c r="N685" i="8"/>
  <c r="P684" i="8"/>
  <c r="O684" i="8"/>
  <c r="N684" i="8"/>
  <c r="P683" i="8"/>
  <c r="O683" i="8"/>
  <c r="N683" i="8"/>
  <c r="P682" i="8"/>
  <c r="O682" i="8"/>
  <c r="N682" i="8"/>
  <c r="P681" i="8"/>
  <c r="O681" i="8"/>
  <c r="N681" i="8"/>
  <c r="P680" i="8"/>
  <c r="O680" i="8"/>
  <c r="N680" i="8"/>
  <c r="P679" i="8"/>
  <c r="O679" i="8"/>
  <c r="N679" i="8"/>
  <c r="P678" i="8"/>
  <c r="O678" i="8"/>
  <c r="N678" i="8"/>
  <c r="P677" i="8"/>
  <c r="O677" i="8"/>
  <c r="N677" i="8"/>
  <c r="P676" i="8"/>
  <c r="O676" i="8"/>
  <c r="N676" i="8"/>
  <c r="P675" i="8"/>
  <c r="O675" i="8"/>
  <c r="N675" i="8"/>
  <c r="P674" i="8"/>
  <c r="O674" i="8"/>
  <c r="N674" i="8"/>
  <c r="P673" i="8"/>
  <c r="O673" i="8"/>
  <c r="N673" i="8"/>
  <c r="P672" i="8"/>
  <c r="O672" i="8"/>
  <c r="N672" i="8"/>
  <c r="P671" i="8"/>
  <c r="O671" i="8"/>
  <c r="N671" i="8"/>
  <c r="P670" i="8"/>
  <c r="O670" i="8"/>
  <c r="N670" i="8"/>
  <c r="P669" i="8"/>
  <c r="O669" i="8"/>
  <c r="N669" i="8"/>
  <c r="P668" i="8"/>
  <c r="O668" i="8"/>
  <c r="N668" i="8"/>
  <c r="P667" i="8"/>
  <c r="O667" i="8"/>
  <c r="N667" i="8"/>
  <c r="P666" i="8"/>
  <c r="O666" i="8"/>
  <c r="N666" i="8"/>
  <c r="P665" i="8"/>
  <c r="O665" i="8"/>
  <c r="N665" i="8"/>
  <c r="P664" i="8"/>
  <c r="O664" i="8"/>
  <c r="N664" i="8"/>
  <c r="P663" i="8"/>
  <c r="O663" i="8"/>
  <c r="N663" i="8"/>
  <c r="P662" i="8"/>
  <c r="O662" i="8"/>
  <c r="N662" i="8"/>
  <c r="P661" i="8"/>
  <c r="O661" i="8"/>
  <c r="N661" i="8"/>
  <c r="P660" i="8"/>
  <c r="O660" i="8"/>
  <c r="N660" i="8"/>
  <c r="P659" i="8"/>
  <c r="O659" i="8"/>
  <c r="N659" i="8"/>
  <c r="P658" i="8"/>
  <c r="O658" i="8"/>
  <c r="N658" i="8"/>
  <c r="P657" i="8"/>
  <c r="O657" i="8"/>
  <c r="N657" i="8"/>
  <c r="P656" i="8"/>
  <c r="O656" i="8"/>
  <c r="N656" i="8"/>
  <c r="P655" i="8"/>
  <c r="O655" i="8"/>
  <c r="N655" i="8"/>
  <c r="P654" i="8"/>
  <c r="O654" i="8"/>
  <c r="N654" i="8"/>
  <c r="P653" i="8"/>
  <c r="O653" i="8"/>
  <c r="N653" i="8"/>
  <c r="P652" i="8"/>
  <c r="O652" i="8"/>
  <c r="N652" i="8"/>
  <c r="P651" i="8"/>
  <c r="O651" i="8"/>
  <c r="N651" i="8"/>
  <c r="P650" i="8"/>
  <c r="O650" i="8"/>
  <c r="N650" i="8"/>
  <c r="P649" i="8"/>
  <c r="O649" i="8"/>
  <c r="N649" i="8"/>
  <c r="P648" i="8"/>
  <c r="O648" i="8"/>
  <c r="N648" i="8"/>
  <c r="P647" i="8"/>
  <c r="O647" i="8"/>
  <c r="N647" i="8"/>
  <c r="P646" i="8"/>
  <c r="O646" i="8"/>
  <c r="N646" i="8"/>
  <c r="P645" i="8"/>
  <c r="O645" i="8"/>
  <c r="N645" i="8"/>
  <c r="P644" i="8"/>
  <c r="O644" i="8"/>
  <c r="N644" i="8"/>
  <c r="P643" i="8"/>
  <c r="O643" i="8"/>
  <c r="N643" i="8"/>
  <c r="P642" i="8"/>
  <c r="O642" i="8"/>
  <c r="N642" i="8"/>
  <c r="P641" i="8"/>
  <c r="O641" i="8"/>
  <c r="N641" i="8"/>
  <c r="P640" i="8"/>
  <c r="O640" i="8"/>
  <c r="N640" i="8"/>
  <c r="P639" i="8"/>
  <c r="O639" i="8"/>
  <c r="N639" i="8"/>
  <c r="P638" i="8"/>
  <c r="O638" i="8"/>
  <c r="N638" i="8"/>
  <c r="P637" i="8"/>
  <c r="O637" i="8"/>
  <c r="N637" i="8"/>
  <c r="P636" i="8"/>
  <c r="O636" i="8"/>
  <c r="N636" i="8"/>
  <c r="P635" i="8"/>
  <c r="O635" i="8"/>
  <c r="N635" i="8"/>
  <c r="P634" i="8"/>
  <c r="O634" i="8"/>
  <c r="N634" i="8"/>
  <c r="P633" i="8"/>
  <c r="O633" i="8"/>
  <c r="N633" i="8"/>
  <c r="P632" i="8"/>
  <c r="O632" i="8"/>
  <c r="N632" i="8"/>
  <c r="P631" i="8"/>
  <c r="O631" i="8"/>
  <c r="N631" i="8"/>
  <c r="P630" i="8"/>
  <c r="O630" i="8"/>
  <c r="N630" i="8"/>
  <c r="P629" i="8"/>
  <c r="O629" i="8"/>
  <c r="N629" i="8"/>
  <c r="P628" i="8"/>
  <c r="O628" i="8"/>
  <c r="N628" i="8"/>
  <c r="P627" i="8"/>
  <c r="O627" i="8"/>
  <c r="N627" i="8"/>
  <c r="P626" i="8"/>
  <c r="O626" i="8"/>
  <c r="N626" i="8"/>
  <c r="P625" i="8"/>
  <c r="O625" i="8"/>
  <c r="N625" i="8"/>
  <c r="P624" i="8"/>
  <c r="O624" i="8"/>
  <c r="N624" i="8"/>
  <c r="P623" i="8"/>
  <c r="O623" i="8"/>
  <c r="N623" i="8"/>
  <c r="P622" i="8"/>
  <c r="O622" i="8"/>
  <c r="N622" i="8"/>
  <c r="P621" i="8"/>
  <c r="O621" i="8"/>
  <c r="N621" i="8"/>
  <c r="P620" i="8"/>
  <c r="O620" i="8"/>
  <c r="N620" i="8"/>
  <c r="P619" i="8"/>
  <c r="O619" i="8"/>
  <c r="N619" i="8"/>
  <c r="P618" i="8"/>
  <c r="O618" i="8"/>
  <c r="N618" i="8"/>
  <c r="P617" i="8"/>
  <c r="O617" i="8"/>
  <c r="N617" i="8"/>
  <c r="P616" i="8"/>
  <c r="O616" i="8"/>
  <c r="N616" i="8"/>
  <c r="P615" i="8"/>
  <c r="O615" i="8"/>
  <c r="N615" i="8"/>
  <c r="P614" i="8"/>
  <c r="O614" i="8"/>
  <c r="N614" i="8"/>
  <c r="P613" i="8"/>
  <c r="O613" i="8"/>
  <c r="N613" i="8"/>
  <c r="P612" i="8"/>
  <c r="O612" i="8"/>
  <c r="N612" i="8"/>
  <c r="P611" i="8"/>
  <c r="O611" i="8"/>
  <c r="N611" i="8"/>
  <c r="P610" i="8"/>
  <c r="O610" i="8"/>
  <c r="N610" i="8"/>
  <c r="P609" i="8"/>
  <c r="O609" i="8"/>
  <c r="N609" i="8"/>
  <c r="P608" i="8"/>
  <c r="O608" i="8"/>
  <c r="N608" i="8"/>
  <c r="P607" i="8"/>
  <c r="O607" i="8"/>
  <c r="N607" i="8"/>
  <c r="P606" i="8"/>
  <c r="O606" i="8"/>
  <c r="N606" i="8"/>
  <c r="P605" i="8"/>
  <c r="O605" i="8"/>
  <c r="N605" i="8"/>
  <c r="P604" i="8"/>
  <c r="O604" i="8"/>
  <c r="N604" i="8"/>
  <c r="P603" i="8"/>
  <c r="O603" i="8"/>
  <c r="N603" i="8"/>
  <c r="P602" i="8"/>
  <c r="O602" i="8"/>
  <c r="N602" i="8"/>
  <c r="P601" i="8"/>
  <c r="O601" i="8"/>
  <c r="N601" i="8"/>
  <c r="P600" i="8"/>
  <c r="O600" i="8"/>
  <c r="N600" i="8"/>
  <c r="P599" i="8"/>
  <c r="O599" i="8"/>
  <c r="N599" i="8"/>
  <c r="P598" i="8"/>
  <c r="O598" i="8"/>
  <c r="N598" i="8"/>
  <c r="P597" i="8"/>
  <c r="O597" i="8"/>
  <c r="N597" i="8"/>
  <c r="P596" i="8"/>
  <c r="O596" i="8"/>
  <c r="N596" i="8"/>
  <c r="P595" i="8"/>
  <c r="O595" i="8"/>
  <c r="N595" i="8"/>
  <c r="P594" i="8"/>
  <c r="O594" i="8"/>
  <c r="N594" i="8"/>
  <c r="P593" i="8"/>
  <c r="O593" i="8"/>
  <c r="N593" i="8"/>
  <c r="P592" i="8"/>
  <c r="O592" i="8"/>
  <c r="N592" i="8"/>
  <c r="P591" i="8"/>
  <c r="O591" i="8"/>
  <c r="N591" i="8"/>
  <c r="P590" i="8"/>
  <c r="O590" i="8"/>
  <c r="N590" i="8"/>
  <c r="P589" i="8"/>
  <c r="O589" i="8"/>
  <c r="N589" i="8"/>
  <c r="P588" i="8"/>
  <c r="O588" i="8"/>
  <c r="N588" i="8"/>
  <c r="P587" i="8"/>
  <c r="O587" i="8"/>
  <c r="N587" i="8"/>
  <c r="P586" i="8"/>
  <c r="O586" i="8"/>
  <c r="N586" i="8"/>
  <c r="P585" i="8"/>
  <c r="O585" i="8"/>
  <c r="N585" i="8"/>
  <c r="P584" i="8"/>
  <c r="O584" i="8"/>
  <c r="N584" i="8"/>
  <c r="P583" i="8"/>
  <c r="O583" i="8"/>
  <c r="N583" i="8"/>
  <c r="P582" i="8"/>
  <c r="O582" i="8"/>
  <c r="N582" i="8"/>
  <c r="P581" i="8"/>
  <c r="O581" i="8"/>
  <c r="N581" i="8"/>
  <c r="P580" i="8"/>
  <c r="O580" i="8"/>
  <c r="N580" i="8"/>
  <c r="P579" i="8"/>
  <c r="O579" i="8"/>
  <c r="N579" i="8"/>
  <c r="P578" i="8"/>
  <c r="O578" i="8"/>
  <c r="N578" i="8"/>
  <c r="P577" i="8"/>
  <c r="O577" i="8"/>
  <c r="N577" i="8"/>
  <c r="P576" i="8"/>
  <c r="O576" i="8"/>
  <c r="N576" i="8"/>
  <c r="P575" i="8"/>
  <c r="O575" i="8"/>
  <c r="N575" i="8"/>
  <c r="P574" i="8"/>
  <c r="O574" i="8"/>
  <c r="N574" i="8"/>
  <c r="P573" i="8"/>
  <c r="O573" i="8"/>
  <c r="N573" i="8"/>
  <c r="P572" i="8"/>
  <c r="O572" i="8"/>
  <c r="N572" i="8"/>
  <c r="P571" i="8"/>
  <c r="O571" i="8"/>
  <c r="N571" i="8"/>
  <c r="P570" i="8"/>
  <c r="O570" i="8"/>
  <c r="N570" i="8"/>
  <c r="P569" i="8"/>
  <c r="O569" i="8"/>
  <c r="N569" i="8"/>
  <c r="P568" i="8"/>
  <c r="O568" i="8"/>
  <c r="N568" i="8"/>
  <c r="P567" i="8"/>
  <c r="O567" i="8"/>
  <c r="N567" i="8"/>
  <c r="P566" i="8"/>
  <c r="O566" i="8"/>
  <c r="N566" i="8"/>
  <c r="P565" i="8"/>
  <c r="O565" i="8"/>
  <c r="N565" i="8"/>
  <c r="P564" i="8"/>
  <c r="O564" i="8"/>
  <c r="N564" i="8"/>
  <c r="P563" i="8"/>
  <c r="O563" i="8"/>
  <c r="N563" i="8"/>
  <c r="P562" i="8"/>
  <c r="O562" i="8"/>
  <c r="N562" i="8"/>
  <c r="P561" i="8"/>
  <c r="O561" i="8"/>
  <c r="N561" i="8"/>
  <c r="P560" i="8"/>
  <c r="O560" i="8"/>
  <c r="N560" i="8"/>
  <c r="P559" i="8"/>
  <c r="O559" i="8"/>
  <c r="N559" i="8"/>
  <c r="P558" i="8"/>
  <c r="O558" i="8"/>
  <c r="N558" i="8"/>
  <c r="P557" i="8"/>
  <c r="O557" i="8"/>
  <c r="N557" i="8"/>
  <c r="P556" i="8"/>
  <c r="O556" i="8"/>
  <c r="N556" i="8"/>
  <c r="P555" i="8"/>
  <c r="O555" i="8"/>
  <c r="N555" i="8"/>
  <c r="P554" i="8"/>
  <c r="O554" i="8"/>
  <c r="N554" i="8"/>
  <c r="P553" i="8"/>
  <c r="O553" i="8"/>
  <c r="N553" i="8"/>
  <c r="P552" i="8"/>
  <c r="O552" i="8"/>
  <c r="N552" i="8"/>
  <c r="P551" i="8"/>
  <c r="O551" i="8"/>
  <c r="N551" i="8"/>
  <c r="P550" i="8"/>
  <c r="O550" i="8"/>
  <c r="N550" i="8"/>
  <c r="P549" i="8"/>
  <c r="O549" i="8"/>
  <c r="N549" i="8"/>
  <c r="P548" i="8"/>
  <c r="O548" i="8"/>
  <c r="N548" i="8"/>
  <c r="P547" i="8"/>
  <c r="O547" i="8"/>
  <c r="N547" i="8"/>
  <c r="P546" i="8"/>
  <c r="O546" i="8"/>
  <c r="N546" i="8"/>
  <c r="P545" i="8"/>
  <c r="O545" i="8"/>
  <c r="N545" i="8"/>
  <c r="P544" i="8"/>
  <c r="O544" i="8"/>
  <c r="N544" i="8"/>
  <c r="P543" i="8"/>
  <c r="O543" i="8"/>
  <c r="N543" i="8"/>
  <c r="P542" i="8"/>
  <c r="O542" i="8"/>
  <c r="N542" i="8"/>
  <c r="P541" i="8"/>
  <c r="O541" i="8"/>
  <c r="N541" i="8"/>
  <c r="P540" i="8"/>
  <c r="O540" i="8"/>
  <c r="N540" i="8"/>
  <c r="P539" i="8"/>
  <c r="O539" i="8"/>
  <c r="N539" i="8"/>
  <c r="P538" i="8"/>
  <c r="O538" i="8"/>
  <c r="N538" i="8"/>
  <c r="P537" i="8"/>
  <c r="O537" i="8"/>
  <c r="N537" i="8"/>
  <c r="P536" i="8"/>
  <c r="O536" i="8"/>
  <c r="N536" i="8"/>
  <c r="P535" i="8"/>
  <c r="O535" i="8"/>
  <c r="N535" i="8"/>
  <c r="P534" i="8"/>
  <c r="O534" i="8"/>
  <c r="N534" i="8"/>
  <c r="P533" i="8"/>
  <c r="O533" i="8"/>
  <c r="N533" i="8"/>
  <c r="P532" i="8"/>
  <c r="O532" i="8"/>
  <c r="N532" i="8"/>
  <c r="P531" i="8"/>
  <c r="O531" i="8"/>
  <c r="N531" i="8"/>
  <c r="P530" i="8"/>
  <c r="O530" i="8"/>
  <c r="N530" i="8"/>
  <c r="P529" i="8"/>
  <c r="O529" i="8"/>
  <c r="N529" i="8"/>
  <c r="P528" i="8"/>
  <c r="O528" i="8"/>
  <c r="N528" i="8"/>
  <c r="P527" i="8"/>
  <c r="O527" i="8"/>
  <c r="N527" i="8"/>
  <c r="P526" i="8"/>
  <c r="O526" i="8"/>
  <c r="N526" i="8"/>
  <c r="P525" i="8"/>
  <c r="O525" i="8"/>
  <c r="N525" i="8"/>
  <c r="P524" i="8"/>
  <c r="O524" i="8"/>
  <c r="N524" i="8"/>
  <c r="P523" i="8"/>
  <c r="O523" i="8"/>
  <c r="N523" i="8"/>
  <c r="P522" i="8"/>
  <c r="O522" i="8"/>
  <c r="N522" i="8"/>
  <c r="P521" i="8"/>
  <c r="O521" i="8"/>
  <c r="N521" i="8"/>
  <c r="P520" i="8"/>
  <c r="O520" i="8"/>
  <c r="N520" i="8"/>
  <c r="P519" i="8"/>
  <c r="O519" i="8"/>
  <c r="N519" i="8"/>
  <c r="P518" i="8"/>
  <c r="O518" i="8"/>
  <c r="N518" i="8"/>
  <c r="P517" i="8"/>
  <c r="O517" i="8"/>
  <c r="N517" i="8"/>
  <c r="P516" i="8"/>
  <c r="O516" i="8"/>
  <c r="N516" i="8"/>
  <c r="P515" i="8"/>
  <c r="O515" i="8"/>
  <c r="N515" i="8"/>
  <c r="P514" i="8"/>
  <c r="O514" i="8"/>
  <c r="N514" i="8"/>
  <c r="P513" i="8"/>
  <c r="O513" i="8"/>
  <c r="N513" i="8"/>
  <c r="P512" i="8"/>
  <c r="O512" i="8"/>
  <c r="N512" i="8"/>
  <c r="P511" i="8"/>
  <c r="O511" i="8"/>
  <c r="N511" i="8"/>
  <c r="P510" i="8"/>
  <c r="O510" i="8"/>
  <c r="N510" i="8"/>
  <c r="P509" i="8"/>
  <c r="O509" i="8"/>
  <c r="N509" i="8"/>
  <c r="P508" i="8"/>
  <c r="O508" i="8"/>
  <c r="N508" i="8"/>
  <c r="P507" i="8"/>
  <c r="O507" i="8"/>
  <c r="N507" i="8"/>
  <c r="P506" i="8"/>
  <c r="O506" i="8"/>
  <c r="N506" i="8"/>
  <c r="P505" i="8"/>
  <c r="O505" i="8"/>
  <c r="N505" i="8"/>
  <c r="P504" i="8"/>
  <c r="O504" i="8"/>
  <c r="N504" i="8"/>
  <c r="P503" i="8"/>
  <c r="O503" i="8"/>
  <c r="N503" i="8"/>
  <c r="P502" i="8"/>
  <c r="O502" i="8"/>
  <c r="N502" i="8"/>
  <c r="P501" i="8"/>
  <c r="O501" i="8"/>
  <c r="N501" i="8"/>
  <c r="P500" i="8"/>
  <c r="O500" i="8"/>
  <c r="N500" i="8"/>
  <c r="P499" i="8"/>
  <c r="O499" i="8"/>
  <c r="N499" i="8"/>
  <c r="P498" i="8"/>
  <c r="O498" i="8"/>
  <c r="N498" i="8"/>
  <c r="P497" i="8"/>
  <c r="O497" i="8"/>
  <c r="N497" i="8"/>
  <c r="P496" i="8"/>
  <c r="O496" i="8"/>
  <c r="N496" i="8"/>
  <c r="P495" i="8"/>
  <c r="O495" i="8"/>
  <c r="N495" i="8"/>
  <c r="P494" i="8"/>
  <c r="O494" i="8"/>
  <c r="N494" i="8"/>
  <c r="P493" i="8"/>
  <c r="O493" i="8"/>
  <c r="N493" i="8"/>
  <c r="P492" i="8"/>
  <c r="O492" i="8"/>
  <c r="N492" i="8"/>
  <c r="P491" i="8"/>
  <c r="O491" i="8"/>
  <c r="N491" i="8"/>
  <c r="P490" i="8"/>
  <c r="O490" i="8"/>
  <c r="N490" i="8"/>
  <c r="P489" i="8"/>
  <c r="O489" i="8"/>
  <c r="N489" i="8"/>
  <c r="P488" i="8"/>
  <c r="O488" i="8"/>
  <c r="N488" i="8"/>
  <c r="P487" i="8"/>
  <c r="O487" i="8"/>
  <c r="N487" i="8"/>
  <c r="P486" i="8"/>
  <c r="O486" i="8"/>
  <c r="N486" i="8"/>
  <c r="P485" i="8"/>
  <c r="O485" i="8"/>
  <c r="N485" i="8"/>
  <c r="P484" i="8"/>
  <c r="O484" i="8"/>
  <c r="N484" i="8"/>
  <c r="P483" i="8"/>
  <c r="O483" i="8"/>
  <c r="N483" i="8"/>
  <c r="P482" i="8"/>
  <c r="O482" i="8"/>
  <c r="N482" i="8"/>
  <c r="P481" i="8"/>
  <c r="O481" i="8"/>
  <c r="N481" i="8"/>
  <c r="P480" i="8"/>
  <c r="O480" i="8"/>
  <c r="N480" i="8"/>
  <c r="P479" i="8"/>
  <c r="O479" i="8"/>
  <c r="N479" i="8"/>
  <c r="P478" i="8"/>
  <c r="O478" i="8"/>
  <c r="N478" i="8"/>
  <c r="P477" i="8"/>
  <c r="O477" i="8"/>
  <c r="N477" i="8"/>
  <c r="P476" i="8"/>
  <c r="O476" i="8"/>
  <c r="N476" i="8"/>
  <c r="P475" i="8"/>
  <c r="O475" i="8"/>
  <c r="N475" i="8"/>
  <c r="P474" i="8"/>
  <c r="O474" i="8"/>
  <c r="N474" i="8"/>
  <c r="P473" i="8"/>
  <c r="O473" i="8"/>
  <c r="N473" i="8"/>
  <c r="P472" i="8"/>
  <c r="O472" i="8"/>
  <c r="N472" i="8"/>
  <c r="P471" i="8"/>
  <c r="O471" i="8"/>
  <c r="N471" i="8"/>
  <c r="P470" i="8"/>
  <c r="O470" i="8"/>
  <c r="N470" i="8"/>
  <c r="P469" i="8"/>
  <c r="O469" i="8"/>
  <c r="N469" i="8"/>
  <c r="P468" i="8"/>
  <c r="O468" i="8"/>
  <c r="N468" i="8"/>
  <c r="P467" i="8"/>
  <c r="O467" i="8"/>
  <c r="N467" i="8"/>
  <c r="P466" i="8"/>
  <c r="O466" i="8"/>
  <c r="N466" i="8"/>
  <c r="P465" i="8"/>
  <c r="O465" i="8"/>
  <c r="N465" i="8"/>
  <c r="P464" i="8"/>
  <c r="O464" i="8"/>
  <c r="N464" i="8"/>
  <c r="P463" i="8"/>
  <c r="O463" i="8"/>
  <c r="N463" i="8"/>
  <c r="P462" i="8"/>
  <c r="O462" i="8"/>
  <c r="N462" i="8"/>
  <c r="P461" i="8"/>
  <c r="O461" i="8"/>
  <c r="N461" i="8"/>
  <c r="P460" i="8"/>
  <c r="O460" i="8"/>
  <c r="N460" i="8"/>
  <c r="P459" i="8"/>
  <c r="O459" i="8"/>
  <c r="N459" i="8"/>
  <c r="P458" i="8"/>
  <c r="O458" i="8"/>
  <c r="N458" i="8"/>
  <c r="P457" i="8"/>
  <c r="O457" i="8"/>
  <c r="N457" i="8"/>
  <c r="P456" i="8"/>
  <c r="O456" i="8"/>
  <c r="N456" i="8"/>
  <c r="P455" i="8"/>
  <c r="O455" i="8"/>
  <c r="N455" i="8"/>
  <c r="P454" i="8"/>
  <c r="O454" i="8"/>
  <c r="N454" i="8"/>
  <c r="P453" i="8"/>
  <c r="O453" i="8"/>
  <c r="N453" i="8"/>
  <c r="P452" i="8"/>
  <c r="O452" i="8"/>
  <c r="N452" i="8"/>
  <c r="P451" i="8"/>
  <c r="O451" i="8"/>
  <c r="N451" i="8"/>
  <c r="P450" i="8"/>
  <c r="O450" i="8"/>
  <c r="N450" i="8"/>
  <c r="P449" i="8"/>
  <c r="O449" i="8"/>
  <c r="N449" i="8"/>
  <c r="P448" i="8"/>
  <c r="O448" i="8"/>
  <c r="N448" i="8"/>
  <c r="P447" i="8"/>
  <c r="O447" i="8"/>
  <c r="N447" i="8"/>
  <c r="P446" i="8"/>
  <c r="O446" i="8"/>
  <c r="N446" i="8"/>
  <c r="P445" i="8"/>
  <c r="O445" i="8"/>
  <c r="N445" i="8"/>
  <c r="P444" i="8"/>
  <c r="O444" i="8"/>
  <c r="N444" i="8"/>
  <c r="P443" i="8"/>
  <c r="O443" i="8"/>
  <c r="N443" i="8"/>
  <c r="P442" i="8"/>
  <c r="O442" i="8"/>
  <c r="N442" i="8"/>
  <c r="P441" i="8"/>
  <c r="O441" i="8"/>
  <c r="N441" i="8"/>
  <c r="P440" i="8"/>
  <c r="O440" i="8"/>
  <c r="N440" i="8"/>
  <c r="P439" i="8"/>
  <c r="O439" i="8"/>
  <c r="N439" i="8"/>
  <c r="P438" i="8"/>
  <c r="O438" i="8"/>
  <c r="N438" i="8"/>
  <c r="P437" i="8"/>
  <c r="O437" i="8"/>
  <c r="N437" i="8"/>
  <c r="P436" i="8"/>
  <c r="O436" i="8"/>
  <c r="N436" i="8"/>
  <c r="P435" i="8"/>
  <c r="O435" i="8"/>
  <c r="N435" i="8"/>
  <c r="P434" i="8"/>
  <c r="O434" i="8"/>
  <c r="N434" i="8"/>
  <c r="P433" i="8"/>
  <c r="O433" i="8"/>
  <c r="N433" i="8"/>
  <c r="P432" i="8"/>
  <c r="O432" i="8"/>
  <c r="N432" i="8"/>
  <c r="P431" i="8"/>
  <c r="O431" i="8"/>
  <c r="N431" i="8"/>
  <c r="P430" i="8"/>
  <c r="O430" i="8"/>
  <c r="N430" i="8"/>
  <c r="P429" i="8"/>
  <c r="O429" i="8"/>
  <c r="N429" i="8"/>
  <c r="P428" i="8"/>
  <c r="O428" i="8"/>
  <c r="N428" i="8"/>
  <c r="P427" i="8"/>
  <c r="O427" i="8"/>
  <c r="N427" i="8"/>
  <c r="P426" i="8"/>
  <c r="O426" i="8"/>
  <c r="N426" i="8"/>
  <c r="P425" i="8"/>
  <c r="O425" i="8"/>
  <c r="N425" i="8"/>
  <c r="P424" i="8"/>
  <c r="O424" i="8"/>
  <c r="N424" i="8"/>
  <c r="P423" i="8"/>
  <c r="O423" i="8"/>
  <c r="N423" i="8"/>
  <c r="P422" i="8"/>
  <c r="O422" i="8"/>
  <c r="N422" i="8"/>
  <c r="P421" i="8"/>
  <c r="O421" i="8"/>
  <c r="N421" i="8"/>
  <c r="P420" i="8"/>
  <c r="O420" i="8"/>
  <c r="N420" i="8"/>
  <c r="P419" i="8"/>
  <c r="O419" i="8"/>
  <c r="N419" i="8"/>
  <c r="P418" i="8"/>
  <c r="O418" i="8"/>
  <c r="N418" i="8"/>
  <c r="P417" i="8"/>
  <c r="O417" i="8"/>
  <c r="N417" i="8"/>
  <c r="P416" i="8"/>
  <c r="O416" i="8"/>
  <c r="N416" i="8"/>
  <c r="P415" i="8"/>
  <c r="O415" i="8"/>
  <c r="N415" i="8"/>
  <c r="P414" i="8"/>
  <c r="O414" i="8"/>
  <c r="N414" i="8"/>
  <c r="P413" i="8"/>
  <c r="O413" i="8"/>
  <c r="N413" i="8"/>
  <c r="P412" i="8"/>
  <c r="O412" i="8"/>
  <c r="N412" i="8"/>
  <c r="P411" i="8"/>
  <c r="O411" i="8"/>
  <c r="N411" i="8"/>
  <c r="P410" i="8"/>
  <c r="O410" i="8"/>
  <c r="N410" i="8"/>
  <c r="P409" i="8"/>
  <c r="O409" i="8"/>
  <c r="N409" i="8"/>
  <c r="P408" i="8"/>
  <c r="O408" i="8"/>
  <c r="N408" i="8"/>
  <c r="P407" i="8"/>
  <c r="O407" i="8"/>
  <c r="N407" i="8"/>
  <c r="P406" i="8"/>
  <c r="O406" i="8"/>
  <c r="N406" i="8"/>
  <c r="P405" i="8"/>
  <c r="O405" i="8"/>
  <c r="N405" i="8"/>
  <c r="P404" i="8"/>
  <c r="O404" i="8"/>
  <c r="N404" i="8"/>
  <c r="P403" i="8"/>
  <c r="O403" i="8"/>
  <c r="N403" i="8"/>
  <c r="P402" i="8"/>
  <c r="O402" i="8"/>
  <c r="N402" i="8"/>
  <c r="P401" i="8"/>
  <c r="O401" i="8"/>
  <c r="N401" i="8"/>
  <c r="P400" i="8"/>
  <c r="O400" i="8"/>
  <c r="N400" i="8"/>
  <c r="P399" i="8"/>
  <c r="O399" i="8"/>
  <c r="N399" i="8"/>
  <c r="P398" i="8"/>
  <c r="O398" i="8"/>
  <c r="N398" i="8"/>
  <c r="P397" i="8"/>
  <c r="O397" i="8"/>
  <c r="N397" i="8"/>
  <c r="P396" i="8"/>
  <c r="O396" i="8"/>
  <c r="N396" i="8"/>
  <c r="P395" i="8"/>
  <c r="O395" i="8"/>
  <c r="N395" i="8"/>
  <c r="P394" i="8"/>
  <c r="O394" i="8"/>
  <c r="N394" i="8"/>
  <c r="P393" i="8"/>
  <c r="O393" i="8"/>
  <c r="N393" i="8"/>
  <c r="P392" i="8"/>
  <c r="O392" i="8"/>
  <c r="N392" i="8"/>
  <c r="P391" i="8"/>
  <c r="O391" i="8"/>
  <c r="N391" i="8"/>
  <c r="P390" i="8"/>
  <c r="O390" i="8"/>
  <c r="N390" i="8"/>
  <c r="P389" i="8"/>
  <c r="O389" i="8"/>
  <c r="N389" i="8"/>
  <c r="P388" i="8"/>
  <c r="O388" i="8"/>
  <c r="N388" i="8"/>
  <c r="P387" i="8"/>
  <c r="O387" i="8"/>
  <c r="N387" i="8"/>
  <c r="P386" i="8"/>
  <c r="O386" i="8"/>
  <c r="N386" i="8"/>
  <c r="P385" i="8"/>
  <c r="O385" i="8"/>
  <c r="N385" i="8"/>
  <c r="P384" i="8"/>
  <c r="O384" i="8"/>
  <c r="N384" i="8"/>
  <c r="P383" i="8"/>
  <c r="O383" i="8"/>
  <c r="N383" i="8"/>
  <c r="P382" i="8"/>
  <c r="O382" i="8"/>
  <c r="N382" i="8"/>
  <c r="P381" i="8"/>
  <c r="O381" i="8"/>
  <c r="N381" i="8"/>
  <c r="P380" i="8"/>
  <c r="O380" i="8"/>
  <c r="N380" i="8"/>
  <c r="P379" i="8"/>
  <c r="O379" i="8"/>
  <c r="N379" i="8"/>
  <c r="P378" i="8"/>
  <c r="O378" i="8"/>
  <c r="N378" i="8"/>
  <c r="P377" i="8"/>
  <c r="O377" i="8"/>
  <c r="N377" i="8"/>
  <c r="P376" i="8"/>
  <c r="O376" i="8"/>
  <c r="N376" i="8"/>
  <c r="P375" i="8"/>
  <c r="O375" i="8"/>
  <c r="N375" i="8"/>
  <c r="P374" i="8"/>
  <c r="O374" i="8"/>
  <c r="N374" i="8"/>
  <c r="P373" i="8"/>
  <c r="O373" i="8"/>
  <c r="N373" i="8"/>
  <c r="P372" i="8"/>
  <c r="O372" i="8"/>
  <c r="N372" i="8"/>
  <c r="P371" i="8"/>
  <c r="O371" i="8"/>
  <c r="N371" i="8"/>
  <c r="P370" i="8"/>
  <c r="O370" i="8"/>
  <c r="N370" i="8"/>
  <c r="P369" i="8"/>
  <c r="O369" i="8"/>
  <c r="N369" i="8"/>
  <c r="P368" i="8"/>
  <c r="O368" i="8"/>
  <c r="N368" i="8"/>
  <c r="P367" i="8"/>
  <c r="O367" i="8"/>
  <c r="N367" i="8"/>
  <c r="P366" i="8"/>
  <c r="O366" i="8"/>
  <c r="N366" i="8"/>
  <c r="P365" i="8"/>
  <c r="O365" i="8"/>
  <c r="N365" i="8"/>
  <c r="P364" i="8"/>
  <c r="O364" i="8"/>
  <c r="N364" i="8"/>
  <c r="P363" i="8"/>
  <c r="O363" i="8"/>
  <c r="N363" i="8"/>
  <c r="P362" i="8"/>
  <c r="O362" i="8"/>
  <c r="N362" i="8"/>
  <c r="P361" i="8"/>
  <c r="O361" i="8"/>
  <c r="N361" i="8"/>
  <c r="P360" i="8"/>
  <c r="O360" i="8"/>
  <c r="N360" i="8"/>
  <c r="P359" i="8"/>
  <c r="O359" i="8"/>
  <c r="N359" i="8"/>
  <c r="P358" i="8"/>
  <c r="O358" i="8"/>
  <c r="N358" i="8"/>
  <c r="P357" i="8"/>
  <c r="O357" i="8"/>
  <c r="N357" i="8"/>
  <c r="P356" i="8"/>
  <c r="O356" i="8"/>
  <c r="N356" i="8"/>
  <c r="P355" i="8"/>
  <c r="O355" i="8"/>
  <c r="N355" i="8"/>
  <c r="P354" i="8"/>
  <c r="O354" i="8"/>
  <c r="N354" i="8"/>
  <c r="P353" i="8"/>
  <c r="O353" i="8"/>
  <c r="N353" i="8"/>
  <c r="P352" i="8"/>
  <c r="O352" i="8"/>
  <c r="N352" i="8"/>
  <c r="P351" i="8"/>
  <c r="O351" i="8"/>
  <c r="N351" i="8"/>
  <c r="P350" i="8"/>
  <c r="O350" i="8"/>
  <c r="N350" i="8"/>
  <c r="P349" i="8"/>
  <c r="O349" i="8"/>
  <c r="N349" i="8"/>
  <c r="P348" i="8"/>
  <c r="O348" i="8"/>
  <c r="N348" i="8"/>
  <c r="P347" i="8"/>
  <c r="O347" i="8"/>
  <c r="N347" i="8"/>
  <c r="P346" i="8"/>
  <c r="O346" i="8"/>
  <c r="N346" i="8"/>
  <c r="P345" i="8"/>
  <c r="O345" i="8"/>
  <c r="N345" i="8"/>
  <c r="P344" i="8"/>
  <c r="O344" i="8"/>
  <c r="N344" i="8"/>
  <c r="P343" i="8"/>
  <c r="O343" i="8"/>
  <c r="N343" i="8"/>
  <c r="P342" i="8"/>
  <c r="O342" i="8"/>
  <c r="N342" i="8"/>
  <c r="P341" i="8"/>
  <c r="O341" i="8"/>
  <c r="N341" i="8"/>
  <c r="P340" i="8"/>
  <c r="O340" i="8"/>
  <c r="N340" i="8"/>
  <c r="P339" i="8"/>
  <c r="O339" i="8"/>
  <c r="N339" i="8"/>
  <c r="P338" i="8"/>
  <c r="O338" i="8"/>
  <c r="N338" i="8"/>
  <c r="P337" i="8"/>
  <c r="O337" i="8"/>
  <c r="N337" i="8"/>
  <c r="P336" i="8"/>
  <c r="O336" i="8"/>
  <c r="N336" i="8"/>
  <c r="P335" i="8"/>
  <c r="O335" i="8"/>
  <c r="N335" i="8"/>
  <c r="P334" i="8"/>
  <c r="O334" i="8"/>
  <c r="N334" i="8"/>
  <c r="P333" i="8"/>
  <c r="O333" i="8"/>
  <c r="N333" i="8"/>
  <c r="P332" i="8"/>
  <c r="O332" i="8"/>
  <c r="N332" i="8"/>
  <c r="P331" i="8"/>
  <c r="O331" i="8"/>
  <c r="N331" i="8"/>
  <c r="P330" i="8"/>
  <c r="O330" i="8"/>
  <c r="N330" i="8"/>
  <c r="P329" i="8"/>
  <c r="O329" i="8"/>
  <c r="N329" i="8"/>
  <c r="P328" i="8"/>
  <c r="O328" i="8"/>
  <c r="N328" i="8"/>
  <c r="P327" i="8"/>
  <c r="O327" i="8"/>
  <c r="N327" i="8"/>
  <c r="P326" i="8"/>
  <c r="O326" i="8"/>
  <c r="N326" i="8"/>
  <c r="P325" i="8"/>
  <c r="O325" i="8"/>
  <c r="N325" i="8"/>
  <c r="P324" i="8"/>
  <c r="O324" i="8"/>
  <c r="N324" i="8"/>
  <c r="P323" i="8"/>
  <c r="O323" i="8"/>
  <c r="N323" i="8"/>
  <c r="P322" i="8"/>
  <c r="O322" i="8"/>
  <c r="N322" i="8"/>
  <c r="P321" i="8"/>
  <c r="O321" i="8"/>
  <c r="N321" i="8"/>
  <c r="P320" i="8"/>
  <c r="O320" i="8"/>
  <c r="N320" i="8"/>
  <c r="P319" i="8"/>
  <c r="O319" i="8"/>
  <c r="N319" i="8"/>
  <c r="P318" i="8"/>
  <c r="O318" i="8"/>
  <c r="N318" i="8"/>
  <c r="P317" i="8"/>
  <c r="O317" i="8"/>
  <c r="N317" i="8"/>
  <c r="P316" i="8"/>
  <c r="O316" i="8"/>
  <c r="N316" i="8"/>
  <c r="P315" i="8"/>
  <c r="O315" i="8"/>
  <c r="N315" i="8"/>
  <c r="P314" i="8"/>
  <c r="O314" i="8"/>
  <c r="N314" i="8"/>
  <c r="P313" i="8"/>
  <c r="O313" i="8"/>
  <c r="N313" i="8"/>
  <c r="P312" i="8"/>
  <c r="O312" i="8"/>
  <c r="N312" i="8"/>
  <c r="P311" i="8"/>
  <c r="O311" i="8"/>
  <c r="N311" i="8"/>
  <c r="P310" i="8"/>
  <c r="O310" i="8"/>
  <c r="N310" i="8"/>
  <c r="P309" i="8"/>
  <c r="O309" i="8"/>
  <c r="N309" i="8"/>
  <c r="P308" i="8"/>
  <c r="O308" i="8"/>
  <c r="N308" i="8"/>
  <c r="P307" i="8"/>
  <c r="O307" i="8"/>
  <c r="N307" i="8"/>
  <c r="P306" i="8"/>
  <c r="O306" i="8"/>
  <c r="N306" i="8"/>
  <c r="P305" i="8"/>
  <c r="O305" i="8"/>
  <c r="N305" i="8"/>
  <c r="P304" i="8"/>
  <c r="O304" i="8"/>
  <c r="N304" i="8"/>
  <c r="P303" i="8"/>
  <c r="O303" i="8"/>
  <c r="N303" i="8"/>
  <c r="P302" i="8"/>
  <c r="O302" i="8"/>
  <c r="N302" i="8"/>
  <c r="P301" i="8"/>
  <c r="O301" i="8"/>
  <c r="N301" i="8"/>
  <c r="P300" i="8"/>
  <c r="O300" i="8"/>
  <c r="N300" i="8"/>
  <c r="P299" i="8"/>
  <c r="O299" i="8"/>
  <c r="N299" i="8"/>
  <c r="P298" i="8"/>
  <c r="O298" i="8"/>
  <c r="N298" i="8"/>
  <c r="P297" i="8"/>
  <c r="O297" i="8"/>
  <c r="N297" i="8"/>
  <c r="P296" i="8"/>
  <c r="O296" i="8"/>
  <c r="N296" i="8"/>
  <c r="P295" i="8"/>
  <c r="O295" i="8"/>
  <c r="N295" i="8"/>
  <c r="P294" i="8"/>
  <c r="O294" i="8"/>
  <c r="N294" i="8"/>
  <c r="P293" i="8"/>
  <c r="O293" i="8"/>
  <c r="N293" i="8"/>
  <c r="P292" i="8"/>
  <c r="O292" i="8"/>
  <c r="N292" i="8"/>
  <c r="P291" i="8"/>
  <c r="O291" i="8"/>
  <c r="N291" i="8"/>
  <c r="P290" i="8"/>
  <c r="O290" i="8"/>
  <c r="N290" i="8"/>
  <c r="P289" i="8"/>
  <c r="O289" i="8"/>
  <c r="N289" i="8"/>
  <c r="P288" i="8"/>
  <c r="O288" i="8"/>
  <c r="N288" i="8"/>
  <c r="P287" i="8"/>
  <c r="O287" i="8"/>
  <c r="N287" i="8"/>
  <c r="P286" i="8"/>
  <c r="O286" i="8"/>
  <c r="N286" i="8"/>
  <c r="P285" i="8"/>
  <c r="O285" i="8"/>
  <c r="N285" i="8"/>
  <c r="P284" i="8"/>
  <c r="O284" i="8"/>
  <c r="N284" i="8"/>
  <c r="P283" i="8"/>
  <c r="O283" i="8"/>
  <c r="N283" i="8"/>
  <c r="P282" i="8"/>
  <c r="O282" i="8"/>
  <c r="N282" i="8"/>
  <c r="P281" i="8"/>
  <c r="O281" i="8"/>
  <c r="N281" i="8"/>
  <c r="P280" i="8"/>
  <c r="O280" i="8"/>
  <c r="N280" i="8"/>
  <c r="P279" i="8"/>
  <c r="O279" i="8"/>
  <c r="N279" i="8"/>
  <c r="P278" i="8"/>
  <c r="O278" i="8"/>
  <c r="N278" i="8"/>
  <c r="P277" i="8"/>
  <c r="O277" i="8"/>
  <c r="N277" i="8"/>
  <c r="P276" i="8"/>
  <c r="O276" i="8"/>
  <c r="N276" i="8"/>
  <c r="P275" i="8"/>
  <c r="O275" i="8"/>
  <c r="N275" i="8"/>
  <c r="P274" i="8"/>
  <c r="O274" i="8"/>
  <c r="N274" i="8"/>
  <c r="P273" i="8"/>
  <c r="O273" i="8"/>
  <c r="N273" i="8"/>
  <c r="P272" i="8"/>
  <c r="O272" i="8"/>
  <c r="N272" i="8"/>
  <c r="P271" i="8"/>
  <c r="O271" i="8"/>
  <c r="N271" i="8"/>
  <c r="P270" i="8"/>
  <c r="O270" i="8"/>
  <c r="N270" i="8"/>
  <c r="P269" i="8"/>
  <c r="O269" i="8"/>
  <c r="N269" i="8"/>
  <c r="P268" i="8"/>
  <c r="O268" i="8"/>
  <c r="N268" i="8"/>
  <c r="P267" i="8"/>
  <c r="O267" i="8"/>
  <c r="N267" i="8"/>
  <c r="P266" i="8"/>
  <c r="O266" i="8"/>
  <c r="N266" i="8"/>
  <c r="P265" i="8"/>
  <c r="O265" i="8"/>
  <c r="N265" i="8"/>
  <c r="P264" i="8"/>
  <c r="O264" i="8"/>
  <c r="N264" i="8"/>
  <c r="P263" i="8"/>
  <c r="O263" i="8"/>
  <c r="N263" i="8"/>
  <c r="P262" i="8"/>
  <c r="O262" i="8"/>
  <c r="N262" i="8"/>
  <c r="P261" i="8"/>
  <c r="O261" i="8"/>
  <c r="N261" i="8"/>
  <c r="P260" i="8"/>
  <c r="O260" i="8"/>
  <c r="N260" i="8"/>
  <c r="P259" i="8"/>
  <c r="O259" i="8"/>
  <c r="N259" i="8"/>
  <c r="P258" i="8"/>
  <c r="O258" i="8"/>
  <c r="N258" i="8"/>
  <c r="P257" i="8"/>
  <c r="O257" i="8"/>
  <c r="N257" i="8"/>
  <c r="P256" i="8"/>
  <c r="O256" i="8"/>
  <c r="N256" i="8"/>
  <c r="P255" i="8"/>
  <c r="O255" i="8"/>
  <c r="N255" i="8"/>
  <c r="P254" i="8"/>
  <c r="O254" i="8"/>
  <c r="N254" i="8"/>
  <c r="P253" i="8"/>
  <c r="O253" i="8"/>
  <c r="N253" i="8"/>
  <c r="P252" i="8"/>
  <c r="O252" i="8"/>
  <c r="N252" i="8"/>
  <c r="P251" i="8"/>
  <c r="O251" i="8"/>
  <c r="N251" i="8"/>
  <c r="P250" i="8"/>
  <c r="O250" i="8"/>
  <c r="N250" i="8"/>
  <c r="P249" i="8"/>
  <c r="O249" i="8"/>
  <c r="N249" i="8"/>
  <c r="P248" i="8"/>
  <c r="O248" i="8"/>
  <c r="N248" i="8"/>
  <c r="P247" i="8"/>
  <c r="O247" i="8"/>
  <c r="N247" i="8"/>
  <c r="P246" i="8"/>
  <c r="O246" i="8"/>
  <c r="N246" i="8"/>
  <c r="P245" i="8"/>
  <c r="O245" i="8"/>
  <c r="N245" i="8"/>
  <c r="P244" i="8"/>
  <c r="O244" i="8"/>
  <c r="N244" i="8"/>
  <c r="P243" i="8"/>
  <c r="O243" i="8"/>
  <c r="N243" i="8"/>
  <c r="P242" i="8"/>
  <c r="O242" i="8"/>
  <c r="N242" i="8"/>
  <c r="P241" i="8"/>
  <c r="O241" i="8"/>
  <c r="N241" i="8"/>
  <c r="P240" i="8"/>
  <c r="O240" i="8"/>
  <c r="N240" i="8"/>
  <c r="P239" i="8"/>
  <c r="O239" i="8"/>
  <c r="N239" i="8"/>
  <c r="P238" i="8"/>
  <c r="O238" i="8"/>
  <c r="N238" i="8"/>
  <c r="P237" i="8"/>
  <c r="O237" i="8"/>
  <c r="N237" i="8"/>
  <c r="P236" i="8"/>
  <c r="O236" i="8"/>
  <c r="N236" i="8"/>
  <c r="P235" i="8"/>
  <c r="O235" i="8"/>
  <c r="N235" i="8"/>
  <c r="P234" i="8"/>
  <c r="O234" i="8"/>
  <c r="N234" i="8"/>
  <c r="P233" i="8"/>
  <c r="O233" i="8"/>
  <c r="N233" i="8"/>
  <c r="P232" i="8"/>
  <c r="O232" i="8"/>
  <c r="N232" i="8"/>
  <c r="P231" i="8"/>
  <c r="O231" i="8"/>
  <c r="N231" i="8"/>
  <c r="P230" i="8"/>
  <c r="O230" i="8"/>
  <c r="N230" i="8"/>
  <c r="P229" i="8"/>
  <c r="O229" i="8"/>
  <c r="N229" i="8"/>
  <c r="P228" i="8"/>
  <c r="O228" i="8"/>
  <c r="N228" i="8"/>
  <c r="P227" i="8"/>
  <c r="O227" i="8"/>
  <c r="N227" i="8"/>
  <c r="P226" i="8"/>
  <c r="O226" i="8"/>
  <c r="N226" i="8"/>
  <c r="P225" i="8"/>
  <c r="O225" i="8"/>
  <c r="N225" i="8"/>
  <c r="P224" i="8"/>
  <c r="O224" i="8"/>
  <c r="N224" i="8"/>
  <c r="P223" i="8"/>
  <c r="O223" i="8"/>
  <c r="N223" i="8"/>
  <c r="P222" i="8"/>
  <c r="O222" i="8"/>
  <c r="N222" i="8"/>
  <c r="P221" i="8"/>
  <c r="O221" i="8"/>
  <c r="N221" i="8"/>
  <c r="P220" i="8"/>
  <c r="O220" i="8"/>
  <c r="N220" i="8"/>
  <c r="P219" i="8"/>
  <c r="O219" i="8"/>
  <c r="N219" i="8"/>
  <c r="P218" i="8"/>
  <c r="O218" i="8"/>
  <c r="N218" i="8"/>
  <c r="P217" i="8"/>
  <c r="O217" i="8"/>
  <c r="N217" i="8"/>
  <c r="P216" i="8"/>
  <c r="O216" i="8"/>
  <c r="N216" i="8"/>
  <c r="P215" i="8"/>
  <c r="O215" i="8"/>
  <c r="N215" i="8"/>
  <c r="P214" i="8"/>
  <c r="O214" i="8"/>
  <c r="N214" i="8"/>
  <c r="P213" i="8"/>
  <c r="O213" i="8"/>
  <c r="N213" i="8"/>
  <c r="P212" i="8"/>
  <c r="O212" i="8"/>
  <c r="N212" i="8"/>
  <c r="P211" i="8"/>
  <c r="O211" i="8"/>
  <c r="N211" i="8"/>
  <c r="P210" i="8"/>
  <c r="O210" i="8"/>
  <c r="N210" i="8"/>
  <c r="P209" i="8"/>
  <c r="O209" i="8"/>
  <c r="N209" i="8"/>
  <c r="P208" i="8"/>
  <c r="O208" i="8"/>
  <c r="N208" i="8"/>
  <c r="P207" i="8"/>
  <c r="O207" i="8"/>
  <c r="N207" i="8"/>
  <c r="P206" i="8"/>
  <c r="O206" i="8"/>
  <c r="N206" i="8"/>
  <c r="P205" i="8"/>
  <c r="O205" i="8"/>
  <c r="N205" i="8"/>
  <c r="P204" i="8"/>
  <c r="O204" i="8"/>
  <c r="N204" i="8"/>
  <c r="P203" i="8"/>
  <c r="O203" i="8"/>
  <c r="N203" i="8"/>
  <c r="P202" i="8"/>
  <c r="O202" i="8"/>
  <c r="N202" i="8"/>
  <c r="P201" i="8"/>
  <c r="O201" i="8"/>
  <c r="N201" i="8"/>
  <c r="P200" i="8"/>
  <c r="O200" i="8"/>
  <c r="N200" i="8"/>
  <c r="P199" i="8"/>
  <c r="O199" i="8"/>
  <c r="N199" i="8"/>
  <c r="P198" i="8"/>
  <c r="O198" i="8"/>
  <c r="N198" i="8"/>
  <c r="P197" i="8"/>
  <c r="O197" i="8"/>
  <c r="N197" i="8"/>
  <c r="P196" i="8"/>
  <c r="O196" i="8"/>
  <c r="N196" i="8"/>
  <c r="P195" i="8"/>
  <c r="O195" i="8"/>
  <c r="N195" i="8"/>
  <c r="P194" i="8"/>
  <c r="O194" i="8"/>
  <c r="N194" i="8"/>
  <c r="P193" i="8"/>
  <c r="O193" i="8"/>
  <c r="N193" i="8"/>
  <c r="P192" i="8"/>
  <c r="O192" i="8"/>
  <c r="N192" i="8"/>
  <c r="P191" i="8"/>
  <c r="O191" i="8"/>
  <c r="N191" i="8"/>
  <c r="P190" i="8"/>
  <c r="O190" i="8"/>
  <c r="N190" i="8"/>
  <c r="P189" i="8"/>
  <c r="O189" i="8"/>
  <c r="N189" i="8"/>
  <c r="P188" i="8"/>
  <c r="O188" i="8"/>
  <c r="N188" i="8"/>
  <c r="P187" i="8"/>
  <c r="O187" i="8"/>
  <c r="N187" i="8"/>
  <c r="P186" i="8"/>
  <c r="O186" i="8"/>
  <c r="N186" i="8"/>
  <c r="P185" i="8"/>
  <c r="O185" i="8"/>
  <c r="N185" i="8"/>
  <c r="P184" i="8"/>
  <c r="O184" i="8"/>
  <c r="N184" i="8"/>
  <c r="P183" i="8"/>
  <c r="O183" i="8"/>
  <c r="N183" i="8"/>
  <c r="P182" i="8"/>
  <c r="O182" i="8"/>
  <c r="N182" i="8"/>
  <c r="P181" i="8"/>
  <c r="O181" i="8"/>
  <c r="N181" i="8"/>
  <c r="P180" i="8"/>
  <c r="O180" i="8"/>
  <c r="N180" i="8"/>
  <c r="P179" i="8"/>
  <c r="O179" i="8"/>
  <c r="N179" i="8"/>
  <c r="P178" i="8"/>
  <c r="O178" i="8"/>
  <c r="N178" i="8"/>
  <c r="P177" i="8"/>
  <c r="O177" i="8"/>
  <c r="N177" i="8"/>
  <c r="P176" i="8"/>
  <c r="O176" i="8"/>
  <c r="N176" i="8"/>
  <c r="P175" i="8"/>
  <c r="O175" i="8"/>
  <c r="N175" i="8"/>
  <c r="P174" i="8"/>
  <c r="O174" i="8"/>
  <c r="N174" i="8"/>
  <c r="P173" i="8"/>
  <c r="O173" i="8"/>
  <c r="N173" i="8"/>
  <c r="P172" i="8"/>
  <c r="O172" i="8"/>
  <c r="N172" i="8"/>
  <c r="P171" i="8"/>
  <c r="O171" i="8"/>
  <c r="N171" i="8"/>
  <c r="P170" i="8"/>
  <c r="O170" i="8"/>
  <c r="N170" i="8"/>
  <c r="P169" i="8"/>
  <c r="O169" i="8"/>
  <c r="N169" i="8"/>
  <c r="P168" i="8"/>
  <c r="O168" i="8"/>
  <c r="N168" i="8"/>
  <c r="P167" i="8"/>
  <c r="O167" i="8"/>
  <c r="N167" i="8"/>
  <c r="P166" i="8"/>
  <c r="O166" i="8"/>
  <c r="N166" i="8"/>
  <c r="P165" i="8"/>
  <c r="O165" i="8"/>
  <c r="N165" i="8"/>
  <c r="P164" i="8"/>
  <c r="O164" i="8"/>
  <c r="N164" i="8"/>
  <c r="P163" i="8"/>
  <c r="O163" i="8"/>
  <c r="N163" i="8"/>
  <c r="P162" i="8"/>
  <c r="O162" i="8"/>
  <c r="N162" i="8"/>
  <c r="P161" i="8"/>
  <c r="O161" i="8"/>
  <c r="N161" i="8"/>
  <c r="P160" i="8"/>
  <c r="O160" i="8"/>
  <c r="N160" i="8"/>
  <c r="P159" i="8"/>
  <c r="O159" i="8"/>
  <c r="N159" i="8"/>
  <c r="P158" i="8"/>
  <c r="O158" i="8"/>
  <c r="N158" i="8"/>
  <c r="P157" i="8"/>
  <c r="O157" i="8"/>
  <c r="N157" i="8"/>
  <c r="P156" i="8"/>
  <c r="O156" i="8"/>
  <c r="N156" i="8"/>
  <c r="P155" i="8"/>
  <c r="O155" i="8"/>
  <c r="N155" i="8"/>
  <c r="P154" i="8"/>
  <c r="O154" i="8"/>
  <c r="N154" i="8"/>
  <c r="P153" i="8"/>
  <c r="O153" i="8"/>
  <c r="N153" i="8"/>
  <c r="P152" i="8"/>
  <c r="O152" i="8"/>
  <c r="N152" i="8"/>
  <c r="P151" i="8"/>
  <c r="O151" i="8"/>
  <c r="N151" i="8"/>
  <c r="P150" i="8"/>
  <c r="O150" i="8"/>
  <c r="N150" i="8"/>
  <c r="P149" i="8"/>
  <c r="O149" i="8"/>
  <c r="N149" i="8"/>
  <c r="P148" i="8"/>
  <c r="O148" i="8"/>
  <c r="N148" i="8"/>
  <c r="P147" i="8"/>
  <c r="O147" i="8"/>
  <c r="N147" i="8"/>
  <c r="P146" i="8"/>
  <c r="O146" i="8"/>
  <c r="N146" i="8"/>
  <c r="P145" i="8"/>
  <c r="O145" i="8"/>
  <c r="N145" i="8"/>
  <c r="P144" i="8"/>
  <c r="O144" i="8"/>
  <c r="N144" i="8"/>
  <c r="P143" i="8"/>
  <c r="O143" i="8"/>
  <c r="N143" i="8"/>
  <c r="P142" i="8"/>
  <c r="O142" i="8"/>
  <c r="N142" i="8"/>
  <c r="P141" i="8"/>
  <c r="O141" i="8"/>
  <c r="N141" i="8"/>
  <c r="P140" i="8"/>
  <c r="O140" i="8"/>
  <c r="N140" i="8"/>
  <c r="P139" i="8"/>
  <c r="O139" i="8"/>
  <c r="N139" i="8"/>
  <c r="P138" i="8"/>
  <c r="O138" i="8"/>
  <c r="N138" i="8"/>
  <c r="P137" i="8"/>
  <c r="O137" i="8"/>
  <c r="N137" i="8"/>
  <c r="P136" i="8"/>
  <c r="O136" i="8"/>
  <c r="N136" i="8"/>
  <c r="P135" i="8"/>
  <c r="O135" i="8"/>
  <c r="N135" i="8"/>
  <c r="P134" i="8"/>
  <c r="O134" i="8"/>
  <c r="N134" i="8"/>
  <c r="P133" i="8"/>
  <c r="O133" i="8"/>
  <c r="N133" i="8"/>
  <c r="P132" i="8"/>
  <c r="O132" i="8"/>
  <c r="N132" i="8"/>
  <c r="P131" i="8"/>
  <c r="O131" i="8"/>
  <c r="N131" i="8"/>
  <c r="P130" i="8"/>
  <c r="O130" i="8"/>
  <c r="N130" i="8"/>
  <c r="P129" i="8"/>
  <c r="O129" i="8"/>
  <c r="N129" i="8"/>
  <c r="P128" i="8"/>
  <c r="O128" i="8"/>
  <c r="N128" i="8"/>
  <c r="P127" i="8"/>
  <c r="O127" i="8"/>
  <c r="N127" i="8"/>
  <c r="P126" i="8"/>
  <c r="O126" i="8"/>
  <c r="N126" i="8"/>
  <c r="P125" i="8"/>
  <c r="O125" i="8"/>
  <c r="N125" i="8"/>
  <c r="P124" i="8"/>
  <c r="O124" i="8"/>
  <c r="N124" i="8"/>
  <c r="P123" i="8"/>
  <c r="O123" i="8"/>
  <c r="N123" i="8"/>
  <c r="P122" i="8"/>
  <c r="O122" i="8"/>
  <c r="N122" i="8"/>
  <c r="P121" i="8"/>
  <c r="O121" i="8"/>
  <c r="N121" i="8"/>
  <c r="P120" i="8"/>
  <c r="O120" i="8"/>
  <c r="N120" i="8"/>
  <c r="P119" i="8"/>
  <c r="O119" i="8"/>
  <c r="N119" i="8"/>
  <c r="P118" i="8"/>
  <c r="O118" i="8"/>
  <c r="N118" i="8"/>
  <c r="P117" i="8"/>
  <c r="O117" i="8"/>
  <c r="N117" i="8"/>
  <c r="P116" i="8"/>
  <c r="O116" i="8"/>
  <c r="N116" i="8"/>
  <c r="P115" i="8"/>
  <c r="O115" i="8"/>
  <c r="N115" i="8"/>
  <c r="P114" i="8"/>
  <c r="O114" i="8"/>
  <c r="N114" i="8"/>
  <c r="P113" i="8"/>
  <c r="O113" i="8"/>
  <c r="N113" i="8"/>
  <c r="P112" i="8"/>
  <c r="O112" i="8"/>
  <c r="N112" i="8"/>
  <c r="P111" i="8"/>
  <c r="O111" i="8"/>
  <c r="N111" i="8"/>
  <c r="P110" i="8"/>
  <c r="O110" i="8"/>
  <c r="N110" i="8"/>
  <c r="P109" i="8"/>
  <c r="O109" i="8"/>
  <c r="N109" i="8"/>
  <c r="P108" i="8"/>
  <c r="O108" i="8"/>
  <c r="N108" i="8"/>
  <c r="P107" i="8"/>
  <c r="O107" i="8"/>
  <c r="N107" i="8"/>
  <c r="P106" i="8"/>
  <c r="O106" i="8"/>
  <c r="N106" i="8"/>
  <c r="P105" i="8"/>
  <c r="O105" i="8"/>
  <c r="N105" i="8"/>
  <c r="P104" i="8"/>
  <c r="O104" i="8"/>
  <c r="N104" i="8"/>
  <c r="P103" i="8"/>
  <c r="O103" i="8"/>
  <c r="N103" i="8"/>
  <c r="P102" i="8"/>
  <c r="O102" i="8"/>
  <c r="N102" i="8"/>
  <c r="P101" i="8"/>
  <c r="O101" i="8"/>
  <c r="N101" i="8"/>
  <c r="P100" i="8"/>
  <c r="O100" i="8"/>
  <c r="N100" i="8"/>
  <c r="P99" i="8"/>
  <c r="O99" i="8"/>
  <c r="N99" i="8"/>
  <c r="P98" i="8"/>
  <c r="O98" i="8"/>
  <c r="N98" i="8"/>
  <c r="P97" i="8"/>
  <c r="O97" i="8"/>
  <c r="N97" i="8"/>
  <c r="P96" i="8"/>
  <c r="O96" i="8"/>
  <c r="N96" i="8"/>
  <c r="P95" i="8"/>
  <c r="O95" i="8"/>
  <c r="N95" i="8"/>
  <c r="P94" i="8"/>
  <c r="O94" i="8"/>
  <c r="N94" i="8"/>
  <c r="P93" i="8"/>
  <c r="O93" i="8"/>
  <c r="N93" i="8"/>
  <c r="P92" i="8"/>
  <c r="O92" i="8"/>
  <c r="N92" i="8"/>
  <c r="P91" i="8"/>
  <c r="O91" i="8"/>
  <c r="N91" i="8"/>
  <c r="P90" i="8"/>
  <c r="O90" i="8"/>
  <c r="N90" i="8"/>
  <c r="P89" i="8"/>
  <c r="O89" i="8"/>
  <c r="N89" i="8"/>
  <c r="P88" i="8"/>
  <c r="O88" i="8"/>
  <c r="N88" i="8"/>
  <c r="P87" i="8"/>
  <c r="O87" i="8"/>
  <c r="N87" i="8"/>
  <c r="P86" i="8"/>
  <c r="O86" i="8"/>
  <c r="N86" i="8"/>
  <c r="P85" i="8"/>
  <c r="O85" i="8"/>
  <c r="N85" i="8"/>
  <c r="P84" i="8"/>
  <c r="O84" i="8"/>
  <c r="N84" i="8"/>
  <c r="P83" i="8"/>
  <c r="O83" i="8"/>
  <c r="N83" i="8"/>
  <c r="P82" i="8"/>
  <c r="O82" i="8"/>
  <c r="N82" i="8"/>
  <c r="P81" i="8"/>
  <c r="O81" i="8"/>
  <c r="N81" i="8"/>
  <c r="P80" i="8"/>
  <c r="O80" i="8"/>
  <c r="N80" i="8"/>
  <c r="P79" i="8"/>
  <c r="O79" i="8"/>
  <c r="N79" i="8"/>
  <c r="P78" i="8"/>
  <c r="O78" i="8"/>
  <c r="N78" i="8"/>
  <c r="P77" i="8"/>
  <c r="O77" i="8"/>
  <c r="N77" i="8"/>
  <c r="P76" i="8"/>
  <c r="O76" i="8"/>
  <c r="N76" i="8"/>
  <c r="P75" i="8"/>
  <c r="O75" i="8"/>
  <c r="N75" i="8"/>
  <c r="P74" i="8"/>
  <c r="O74" i="8"/>
  <c r="N74" i="8"/>
  <c r="P73" i="8"/>
  <c r="O73" i="8"/>
  <c r="N73" i="8"/>
  <c r="P72" i="8"/>
  <c r="O72" i="8"/>
  <c r="N72" i="8"/>
  <c r="P71" i="8"/>
  <c r="O71" i="8"/>
  <c r="N71" i="8"/>
  <c r="P70" i="8"/>
  <c r="O70" i="8"/>
  <c r="N70" i="8"/>
  <c r="P69" i="8"/>
  <c r="O69" i="8"/>
  <c r="N69" i="8"/>
  <c r="P68" i="8"/>
  <c r="O68" i="8"/>
  <c r="N68" i="8"/>
  <c r="P67" i="8"/>
  <c r="O67" i="8"/>
  <c r="N67" i="8"/>
  <c r="P66" i="8"/>
  <c r="O66" i="8"/>
  <c r="N66" i="8"/>
  <c r="P65" i="8"/>
  <c r="O65" i="8"/>
  <c r="N65" i="8"/>
  <c r="P64" i="8"/>
  <c r="O64" i="8"/>
  <c r="N64" i="8"/>
  <c r="P63" i="8"/>
  <c r="O63" i="8"/>
  <c r="N63" i="8"/>
  <c r="P62" i="8"/>
  <c r="O62" i="8"/>
  <c r="N62" i="8"/>
  <c r="P61" i="8"/>
  <c r="O61" i="8"/>
  <c r="N61" i="8"/>
  <c r="P60" i="8"/>
  <c r="O60" i="8"/>
  <c r="N60" i="8"/>
  <c r="P59" i="8"/>
  <c r="O59" i="8"/>
  <c r="N59" i="8"/>
  <c r="P58" i="8"/>
  <c r="O58" i="8"/>
  <c r="N58" i="8"/>
  <c r="P57" i="8"/>
  <c r="O57" i="8"/>
  <c r="N57" i="8"/>
  <c r="P56" i="8"/>
  <c r="O56" i="8"/>
  <c r="N56" i="8"/>
  <c r="P55" i="8"/>
  <c r="O55" i="8"/>
  <c r="N55" i="8"/>
  <c r="P54" i="8"/>
  <c r="O54" i="8"/>
  <c r="N54" i="8"/>
  <c r="P53" i="8"/>
  <c r="O53" i="8"/>
  <c r="N53" i="8"/>
  <c r="P52" i="8"/>
  <c r="O52" i="8"/>
  <c r="N52" i="8"/>
  <c r="P51" i="8"/>
  <c r="O51" i="8"/>
  <c r="N51" i="8"/>
  <c r="P50" i="8"/>
  <c r="O50" i="8"/>
  <c r="N50" i="8"/>
  <c r="P49" i="8"/>
  <c r="O49" i="8"/>
  <c r="N49" i="8"/>
  <c r="P48" i="8"/>
  <c r="O48" i="8"/>
  <c r="N48" i="8"/>
  <c r="P47" i="8"/>
  <c r="O47" i="8"/>
  <c r="N47" i="8"/>
  <c r="P46" i="8"/>
  <c r="O46" i="8"/>
  <c r="N46" i="8"/>
  <c r="P45" i="8"/>
  <c r="O45" i="8"/>
  <c r="N45" i="8"/>
  <c r="P44" i="8"/>
  <c r="O44" i="8"/>
  <c r="N44" i="8"/>
  <c r="P43" i="8"/>
  <c r="O43" i="8"/>
  <c r="N43" i="8"/>
  <c r="P42" i="8"/>
  <c r="O42" i="8"/>
  <c r="N42" i="8"/>
  <c r="P41" i="8"/>
  <c r="O41" i="8"/>
  <c r="N41" i="8"/>
  <c r="P40" i="8"/>
  <c r="O40" i="8"/>
  <c r="N40" i="8"/>
  <c r="P39" i="8"/>
  <c r="O39" i="8"/>
  <c r="N39" i="8"/>
  <c r="P38" i="8"/>
  <c r="O38" i="8"/>
  <c r="N38" i="8"/>
  <c r="P37" i="8"/>
  <c r="O37" i="8"/>
  <c r="N37" i="8"/>
  <c r="P36" i="8"/>
  <c r="O36" i="8"/>
  <c r="N36" i="8"/>
  <c r="P35" i="8"/>
  <c r="O35" i="8"/>
  <c r="N35" i="8"/>
  <c r="P34" i="8"/>
  <c r="O34" i="8"/>
  <c r="N34" i="8"/>
  <c r="P33" i="8"/>
  <c r="O33" i="8"/>
  <c r="N33" i="8"/>
  <c r="P32" i="8"/>
  <c r="O32" i="8"/>
  <c r="N32" i="8"/>
  <c r="P31" i="8"/>
  <c r="O31" i="8"/>
  <c r="N31" i="8"/>
  <c r="P30" i="8"/>
  <c r="O30" i="8"/>
  <c r="N30" i="8"/>
  <c r="P29" i="8"/>
  <c r="O29" i="8"/>
  <c r="N29" i="8"/>
  <c r="P28" i="8"/>
  <c r="O28" i="8"/>
  <c r="N28" i="8"/>
  <c r="P27" i="8"/>
  <c r="O27" i="8"/>
  <c r="N27" i="8"/>
  <c r="P26" i="8"/>
  <c r="O26" i="8"/>
  <c r="N26" i="8"/>
  <c r="P25" i="8"/>
  <c r="O25" i="8"/>
  <c r="N25" i="8"/>
  <c r="P24" i="8"/>
  <c r="O24" i="8"/>
  <c r="N24" i="8"/>
  <c r="P23" i="8"/>
  <c r="O23" i="8"/>
  <c r="N23" i="8"/>
  <c r="P22" i="8"/>
  <c r="O22" i="8"/>
  <c r="N22" i="8"/>
  <c r="P21" i="8"/>
  <c r="O21" i="8"/>
  <c r="N21" i="8"/>
  <c r="P20" i="8"/>
  <c r="O20" i="8"/>
  <c r="N20" i="8"/>
  <c r="P19" i="8"/>
  <c r="O19" i="8"/>
  <c r="N19" i="8"/>
  <c r="P18" i="8"/>
  <c r="O18" i="8"/>
  <c r="N18" i="8"/>
  <c r="P17" i="8"/>
  <c r="O17" i="8"/>
  <c r="N17" i="8"/>
  <c r="P16" i="8"/>
  <c r="O16" i="8"/>
  <c r="N16" i="8"/>
  <c r="P15" i="8"/>
  <c r="O15" i="8"/>
  <c r="N15" i="8"/>
  <c r="P14" i="8"/>
  <c r="O14" i="8"/>
  <c r="N14" i="8"/>
  <c r="P13" i="8"/>
  <c r="O13" i="8"/>
  <c r="N13" i="8"/>
  <c r="P12" i="8"/>
  <c r="O12" i="8"/>
  <c r="N12" i="8"/>
  <c r="P11" i="8"/>
  <c r="O11" i="8"/>
  <c r="N11" i="8"/>
  <c r="P10" i="8"/>
  <c r="O10" i="8"/>
  <c r="N10" i="8"/>
  <c r="P9" i="8"/>
  <c r="O9" i="8"/>
  <c r="N9" i="8"/>
  <c r="P8" i="8"/>
  <c r="O8" i="8"/>
  <c r="N8" i="8"/>
  <c r="P7" i="8"/>
  <c r="O7" i="8"/>
  <c r="N7" i="8"/>
  <c r="P6" i="8"/>
  <c r="O6" i="8"/>
  <c r="N6" i="8"/>
  <c r="P5" i="8"/>
  <c r="O5" i="8"/>
  <c r="N5" i="8"/>
  <c r="P4" i="8"/>
  <c r="O4" i="8"/>
  <c r="N4" i="8"/>
  <c r="M804" i="2"/>
  <c r="E804" i="2"/>
  <c r="M803" i="2"/>
  <c r="E803" i="2"/>
  <c r="M802" i="2"/>
  <c r="E802" i="2"/>
  <c r="M801" i="2"/>
  <c r="E801" i="2"/>
  <c r="M800" i="2"/>
  <c r="E800" i="2"/>
  <c r="M799" i="2"/>
  <c r="E799" i="2"/>
  <c r="M798" i="2"/>
  <c r="E798" i="2"/>
  <c r="M797" i="2"/>
  <c r="E797" i="2"/>
  <c r="M796" i="2"/>
  <c r="E796" i="2"/>
  <c r="M795" i="2"/>
  <c r="E795" i="2"/>
  <c r="M794" i="2"/>
  <c r="E794" i="2"/>
  <c r="M793" i="2"/>
  <c r="E793" i="2"/>
  <c r="M792" i="2"/>
  <c r="E792" i="2"/>
  <c r="M791" i="2"/>
  <c r="E791" i="2"/>
  <c r="M790" i="2"/>
  <c r="E790" i="2"/>
  <c r="M789" i="2"/>
  <c r="E789" i="2"/>
  <c r="M788" i="2"/>
  <c r="E788" i="2"/>
  <c r="M787" i="2"/>
  <c r="E787" i="2"/>
  <c r="M786" i="2"/>
  <c r="E786" i="2"/>
  <c r="M785" i="2"/>
  <c r="E785" i="2"/>
  <c r="M784" i="2"/>
  <c r="E784" i="2"/>
  <c r="M783" i="2"/>
  <c r="E783" i="2"/>
  <c r="M782" i="2"/>
  <c r="E782" i="2"/>
  <c r="M781" i="2"/>
  <c r="E781" i="2"/>
  <c r="M780" i="2"/>
  <c r="E780" i="2"/>
  <c r="M779" i="2"/>
  <c r="E779" i="2"/>
  <c r="M778" i="2"/>
  <c r="E778" i="2"/>
  <c r="M777" i="2"/>
  <c r="E777" i="2"/>
  <c r="M776" i="2"/>
  <c r="E776" i="2"/>
  <c r="M775" i="2"/>
  <c r="E775" i="2"/>
  <c r="M774" i="2"/>
  <c r="E774" i="2"/>
  <c r="M773" i="2"/>
  <c r="E773" i="2"/>
  <c r="M772" i="2"/>
  <c r="E772" i="2"/>
  <c r="M771" i="2"/>
  <c r="E771" i="2"/>
  <c r="M770" i="2"/>
  <c r="E770" i="2"/>
  <c r="M769" i="2"/>
  <c r="E769" i="2"/>
  <c r="M768" i="2"/>
  <c r="E768" i="2"/>
  <c r="M767" i="2"/>
  <c r="E767" i="2"/>
  <c r="M766" i="2"/>
  <c r="E766" i="2"/>
  <c r="M765" i="2"/>
  <c r="E765" i="2"/>
  <c r="M764" i="2"/>
  <c r="E764" i="2"/>
  <c r="M763" i="2"/>
  <c r="E763" i="2"/>
  <c r="M762" i="2"/>
  <c r="E762" i="2"/>
  <c r="M761" i="2"/>
  <c r="E761" i="2"/>
  <c r="M760" i="2"/>
  <c r="E760" i="2"/>
  <c r="M759" i="2"/>
  <c r="E759" i="2"/>
  <c r="M758" i="2"/>
  <c r="E758" i="2"/>
  <c r="M757" i="2"/>
  <c r="E757" i="2"/>
  <c r="M756" i="2"/>
  <c r="E756" i="2"/>
  <c r="M755" i="2"/>
  <c r="E755" i="2"/>
  <c r="M754" i="2"/>
  <c r="E754" i="2"/>
  <c r="M753" i="2"/>
  <c r="E753" i="2"/>
  <c r="M752" i="2"/>
  <c r="E752" i="2"/>
  <c r="M751" i="2"/>
  <c r="E751" i="2"/>
  <c r="M750" i="2"/>
  <c r="E750" i="2"/>
  <c r="M749" i="2"/>
  <c r="E749" i="2"/>
  <c r="M748" i="2"/>
  <c r="E748" i="2"/>
  <c r="M747" i="2"/>
  <c r="E747" i="2"/>
  <c r="M746" i="2"/>
  <c r="E746" i="2"/>
  <c r="M745" i="2"/>
  <c r="E745" i="2"/>
  <c r="M744" i="2"/>
  <c r="E744" i="2"/>
  <c r="M743" i="2"/>
  <c r="E743" i="2"/>
  <c r="M742" i="2"/>
  <c r="E742" i="2"/>
  <c r="M741" i="2"/>
  <c r="E741" i="2"/>
  <c r="M740" i="2"/>
  <c r="E740" i="2"/>
  <c r="M739" i="2"/>
  <c r="E739" i="2"/>
  <c r="M738" i="2"/>
  <c r="E738" i="2"/>
  <c r="M737" i="2"/>
  <c r="E737" i="2"/>
  <c r="M736" i="2"/>
  <c r="E736" i="2"/>
  <c r="M735" i="2"/>
  <c r="E735" i="2"/>
  <c r="M734" i="2"/>
  <c r="E734" i="2"/>
  <c r="M733" i="2"/>
  <c r="E733" i="2"/>
  <c r="M732" i="2"/>
  <c r="E732" i="2"/>
  <c r="M731" i="2"/>
  <c r="E731" i="2"/>
  <c r="M730" i="2"/>
  <c r="E730" i="2"/>
  <c r="M729" i="2"/>
  <c r="E729" i="2"/>
  <c r="M728" i="2"/>
  <c r="E728" i="2"/>
  <c r="M727" i="2"/>
  <c r="E727" i="2"/>
  <c r="M726" i="2"/>
  <c r="E726" i="2"/>
  <c r="M725" i="2"/>
  <c r="E725" i="2"/>
  <c r="M724" i="2"/>
  <c r="E724" i="2"/>
  <c r="M723" i="2"/>
  <c r="E723" i="2"/>
  <c r="M722" i="2"/>
  <c r="E722" i="2"/>
  <c r="M721" i="2"/>
  <c r="E721" i="2"/>
  <c r="M720" i="2"/>
  <c r="E720" i="2"/>
  <c r="M719" i="2"/>
  <c r="E719" i="2"/>
  <c r="M718" i="2"/>
  <c r="E718" i="2"/>
  <c r="M717" i="2"/>
  <c r="E717" i="2"/>
  <c r="M716" i="2"/>
  <c r="E716" i="2"/>
  <c r="M715" i="2"/>
  <c r="E715" i="2"/>
  <c r="M714" i="2"/>
  <c r="E714" i="2"/>
  <c r="M713" i="2"/>
  <c r="E713" i="2"/>
  <c r="M712" i="2"/>
  <c r="E712" i="2"/>
  <c r="M711" i="2"/>
  <c r="E711" i="2"/>
  <c r="M710" i="2"/>
  <c r="E710" i="2"/>
  <c r="M709" i="2"/>
  <c r="E709" i="2"/>
  <c r="M708" i="2"/>
  <c r="E708" i="2"/>
  <c r="M707" i="2"/>
  <c r="E707" i="2"/>
  <c r="M706" i="2"/>
  <c r="E706" i="2"/>
  <c r="M705" i="2"/>
  <c r="E705" i="2"/>
  <c r="M704" i="2"/>
  <c r="E704" i="2"/>
  <c r="M703" i="2"/>
  <c r="E703" i="2"/>
  <c r="M702" i="2"/>
  <c r="E702" i="2"/>
  <c r="M701" i="2"/>
  <c r="E701" i="2"/>
  <c r="M700" i="2"/>
  <c r="E700" i="2"/>
  <c r="M699" i="2"/>
  <c r="E699" i="2"/>
  <c r="M698" i="2"/>
  <c r="E698" i="2"/>
  <c r="M697" i="2"/>
  <c r="E697" i="2"/>
  <c r="M696" i="2"/>
  <c r="E696" i="2"/>
  <c r="M695" i="2"/>
  <c r="E695" i="2"/>
  <c r="M694" i="2"/>
  <c r="E694" i="2"/>
  <c r="M693" i="2"/>
  <c r="E693" i="2"/>
  <c r="M692" i="2"/>
  <c r="E692" i="2"/>
  <c r="M691" i="2"/>
  <c r="E691" i="2"/>
  <c r="M690" i="2"/>
  <c r="E690" i="2"/>
  <c r="M689" i="2"/>
  <c r="E689" i="2"/>
  <c r="M688" i="2"/>
  <c r="E688" i="2"/>
  <c r="M687" i="2"/>
  <c r="E687" i="2"/>
  <c r="M686" i="2"/>
  <c r="E686" i="2"/>
  <c r="M685" i="2"/>
  <c r="E685" i="2"/>
  <c r="M684" i="2"/>
  <c r="E684" i="2"/>
  <c r="M683" i="2"/>
  <c r="E683" i="2"/>
  <c r="M682" i="2"/>
  <c r="E682" i="2"/>
  <c r="M681" i="2"/>
  <c r="E681" i="2"/>
  <c r="M680" i="2"/>
  <c r="E680" i="2"/>
  <c r="M679" i="2"/>
  <c r="E679" i="2"/>
  <c r="M678" i="2"/>
  <c r="E678" i="2"/>
  <c r="M677" i="2"/>
  <c r="E677" i="2"/>
  <c r="M676" i="2"/>
  <c r="E676" i="2"/>
  <c r="M675" i="2"/>
  <c r="E675" i="2"/>
  <c r="M674" i="2"/>
  <c r="E674" i="2"/>
  <c r="M673" i="2"/>
  <c r="E673" i="2"/>
  <c r="M672" i="2"/>
  <c r="E672" i="2"/>
  <c r="M671" i="2"/>
  <c r="E671" i="2"/>
  <c r="M670" i="2"/>
  <c r="E670" i="2"/>
  <c r="M669" i="2"/>
  <c r="E669" i="2"/>
  <c r="M668" i="2"/>
  <c r="E668" i="2"/>
  <c r="M667" i="2"/>
  <c r="E667" i="2"/>
  <c r="M666" i="2"/>
  <c r="E666" i="2"/>
  <c r="M665" i="2"/>
  <c r="E665" i="2"/>
  <c r="M664" i="2"/>
  <c r="E664" i="2"/>
  <c r="M663" i="2"/>
  <c r="E663" i="2"/>
  <c r="M662" i="2"/>
  <c r="E662" i="2"/>
  <c r="M661" i="2"/>
  <c r="E661" i="2"/>
  <c r="M660" i="2"/>
  <c r="E660" i="2"/>
  <c r="M659" i="2"/>
  <c r="E659" i="2"/>
  <c r="M658" i="2"/>
  <c r="E658" i="2"/>
  <c r="M657" i="2"/>
  <c r="E657" i="2"/>
  <c r="M656" i="2"/>
  <c r="E656" i="2"/>
  <c r="M655" i="2"/>
  <c r="E655" i="2"/>
  <c r="M654" i="2"/>
  <c r="E654" i="2"/>
  <c r="M653" i="2"/>
  <c r="E653" i="2"/>
  <c r="M652" i="2"/>
  <c r="E652" i="2"/>
  <c r="M651" i="2"/>
  <c r="E651" i="2"/>
  <c r="M650" i="2"/>
  <c r="E650" i="2"/>
  <c r="M649" i="2"/>
  <c r="E649" i="2"/>
  <c r="M648" i="2"/>
  <c r="E648" i="2"/>
  <c r="M647" i="2"/>
  <c r="E647" i="2"/>
  <c r="M646" i="2"/>
  <c r="E646" i="2"/>
  <c r="M645" i="2"/>
  <c r="E645" i="2"/>
  <c r="M644" i="2"/>
  <c r="E644" i="2"/>
  <c r="M643" i="2"/>
  <c r="E643" i="2"/>
  <c r="M642" i="2"/>
  <c r="E642" i="2"/>
  <c r="M641" i="2"/>
  <c r="E641" i="2"/>
  <c r="M640" i="2"/>
  <c r="E640" i="2"/>
  <c r="M639" i="2"/>
  <c r="E639" i="2"/>
  <c r="M638" i="2"/>
  <c r="E638" i="2"/>
  <c r="M637" i="2"/>
  <c r="E637" i="2"/>
  <c r="M636" i="2"/>
  <c r="E636" i="2"/>
  <c r="M635" i="2"/>
  <c r="E635" i="2"/>
  <c r="M634" i="2"/>
  <c r="E634" i="2"/>
  <c r="M633" i="2"/>
  <c r="E633" i="2"/>
  <c r="M632" i="2"/>
  <c r="E632" i="2"/>
  <c r="M631" i="2"/>
  <c r="E631" i="2"/>
  <c r="M630" i="2"/>
  <c r="E630" i="2"/>
  <c r="M629" i="2"/>
  <c r="E629" i="2"/>
  <c r="M628" i="2"/>
  <c r="E628" i="2"/>
  <c r="M627" i="2"/>
  <c r="E627" i="2"/>
  <c r="M626" i="2"/>
  <c r="E626" i="2"/>
  <c r="M625" i="2"/>
  <c r="E625" i="2"/>
  <c r="M624" i="2"/>
  <c r="E624" i="2"/>
  <c r="M623" i="2"/>
  <c r="E623" i="2"/>
  <c r="M622" i="2"/>
  <c r="E622" i="2"/>
  <c r="M621" i="2"/>
  <c r="E621" i="2"/>
  <c r="M620" i="2"/>
  <c r="E620" i="2"/>
  <c r="M619" i="2"/>
  <c r="E619" i="2"/>
  <c r="M618" i="2"/>
  <c r="E618" i="2"/>
  <c r="M617" i="2"/>
  <c r="E617" i="2"/>
  <c r="M616" i="2"/>
  <c r="E616" i="2"/>
  <c r="M615" i="2"/>
  <c r="E615" i="2"/>
  <c r="M614" i="2"/>
  <c r="E614" i="2"/>
  <c r="M613" i="2"/>
  <c r="E613" i="2"/>
  <c r="M612" i="2"/>
  <c r="E612" i="2"/>
  <c r="M611" i="2"/>
  <c r="E611" i="2"/>
  <c r="M610" i="2"/>
  <c r="E610" i="2"/>
  <c r="M609" i="2"/>
  <c r="E609" i="2"/>
  <c r="M608" i="2"/>
  <c r="E608" i="2"/>
  <c r="M607" i="2"/>
  <c r="E607" i="2"/>
  <c r="M606" i="2"/>
  <c r="E606" i="2"/>
  <c r="M605" i="2"/>
  <c r="E605" i="2"/>
  <c r="M604" i="2"/>
  <c r="E604" i="2"/>
  <c r="M603" i="2"/>
  <c r="E603" i="2"/>
  <c r="M602" i="2"/>
  <c r="E602" i="2"/>
  <c r="M601" i="2"/>
  <c r="E601" i="2"/>
  <c r="M600" i="2"/>
  <c r="E600" i="2"/>
  <c r="M599" i="2"/>
  <c r="E599" i="2"/>
  <c r="M598" i="2"/>
  <c r="E598" i="2"/>
  <c r="M597" i="2"/>
  <c r="E597" i="2"/>
  <c r="M596" i="2"/>
  <c r="E596" i="2"/>
  <c r="M595" i="2"/>
  <c r="E595" i="2"/>
  <c r="M594" i="2"/>
  <c r="E594" i="2"/>
  <c r="M593" i="2"/>
  <c r="E593" i="2"/>
  <c r="M592" i="2"/>
  <c r="E592" i="2"/>
  <c r="M591" i="2"/>
  <c r="E591" i="2"/>
  <c r="M590" i="2"/>
  <c r="E590" i="2"/>
  <c r="M589" i="2"/>
  <c r="E589" i="2"/>
  <c r="M588" i="2"/>
  <c r="E588" i="2"/>
  <c r="M587" i="2"/>
  <c r="E587" i="2"/>
  <c r="M586" i="2"/>
  <c r="E586" i="2"/>
  <c r="M585" i="2"/>
  <c r="E585" i="2"/>
  <c r="M584" i="2"/>
  <c r="E584" i="2"/>
  <c r="M583" i="2"/>
  <c r="E583" i="2"/>
  <c r="M582" i="2"/>
  <c r="E582" i="2"/>
  <c r="M581" i="2"/>
  <c r="E581" i="2"/>
  <c r="M580" i="2"/>
  <c r="E580" i="2"/>
  <c r="M579" i="2"/>
  <c r="E579" i="2"/>
  <c r="M578" i="2"/>
  <c r="E578" i="2"/>
  <c r="M577" i="2"/>
  <c r="E577" i="2"/>
  <c r="M576" i="2"/>
  <c r="E576" i="2"/>
  <c r="M575" i="2"/>
  <c r="E575" i="2"/>
  <c r="M574" i="2"/>
  <c r="E574" i="2"/>
  <c r="M573" i="2"/>
  <c r="E573" i="2"/>
  <c r="M572" i="2"/>
  <c r="E572" i="2"/>
  <c r="M571" i="2"/>
  <c r="E571" i="2"/>
  <c r="M570" i="2"/>
  <c r="E570" i="2"/>
  <c r="M569" i="2"/>
  <c r="E569" i="2"/>
  <c r="M568" i="2"/>
  <c r="E568" i="2"/>
  <c r="M567" i="2"/>
  <c r="E567" i="2"/>
  <c r="M566" i="2"/>
  <c r="E566" i="2"/>
  <c r="M565" i="2"/>
  <c r="E565" i="2"/>
  <c r="M564" i="2"/>
  <c r="E564" i="2"/>
  <c r="M563" i="2"/>
  <c r="E563" i="2"/>
  <c r="M562" i="2"/>
  <c r="E562" i="2"/>
  <c r="M561" i="2"/>
  <c r="E561" i="2"/>
  <c r="M560" i="2"/>
  <c r="E560" i="2"/>
  <c r="M559" i="2"/>
  <c r="E559" i="2"/>
  <c r="M558" i="2"/>
  <c r="E558" i="2"/>
  <c r="M557" i="2"/>
  <c r="E557" i="2"/>
  <c r="M556" i="2"/>
  <c r="E556" i="2"/>
  <c r="M555" i="2"/>
  <c r="E555" i="2"/>
  <c r="M554" i="2"/>
  <c r="E554" i="2"/>
  <c r="M553" i="2"/>
  <c r="E553" i="2"/>
  <c r="M552" i="2"/>
  <c r="E552" i="2"/>
  <c r="M551" i="2"/>
  <c r="E551" i="2"/>
  <c r="M550" i="2"/>
  <c r="E550" i="2"/>
  <c r="M549" i="2"/>
  <c r="E549" i="2"/>
  <c r="M548" i="2"/>
  <c r="E548" i="2"/>
  <c r="M547" i="2"/>
  <c r="E547" i="2"/>
  <c r="M546" i="2"/>
  <c r="E546" i="2"/>
  <c r="M545" i="2"/>
  <c r="E545" i="2"/>
  <c r="M544" i="2"/>
  <c r="E544" i="2"/>
  <c r="M543" i="2"/>
  <c r="E543" i="2"/>
  <c r="M542" i="2"/>
  <c r="E542" i="2"/>
  <c r="M541" i="2"/>
  <c r="E541" i="2"/>
  <c r="M540" i="2"/>
  <c r="E540" i="2"/>
  <c r="M539" i="2"/>
  <c r="E539" i="2"/>
  <c r="M538" i="2"/>
  <c r="E538" i="2"/>
  <c r="M537" i="2"/>
  <c r="E537" i="2"/>
  <c r="M536" i="2"/>
  <c r="E536" i="2"/>
  <c r="M535" i="2"/>
  <c r="E535" i="2"/>
  <c r="M534" i="2"/>
  <c r="E534" i="2"/>
  <c r="M533" i="2"/>
  <c r="E533" i="2"/>
  <c r="M532" i="2"/>
  <c r="E532" i="2"/>
  <c r="M531" i="2"/>
  <c r="E531" i="2"/>
  <c r="M530" i="2"/>
  <c r="E530" i="2"/>
  <c r="M529" i="2"/>
  <c r="E529" i="2"/>
  <c r="M528" i="2"/>
  <c r="E528" i="2"/>
  <c r="M527" i="2"/>
  <c r="E527" i="2"/>
  <c r="M526" i="2"/>
  <c r="E526" i="2"/>
  <c r="M525" i="2"/>
  <c r="E525" i="2"/>
  <c r="M524" i="2"/>
  <c r="E524" i="2"/>
  <c r="M523" i="2"/>
  <c r="E523" i="2"/>
  <c r="M522" i="2"/>
  <c r="E522" i="2"/>
  <c r="M521" i="2"/>
  <c r="E521" i="2"/>
  <c r="M520" i="2"/>
  <c r="E520" i="2"/>
  <c r="M519" i="2"/>
  <c r="E519" i="2"/>
  <c r="M518" i="2"/>
  <c r="E518" i="2"/>
  <c r="M517" i="2"/>
  <c r="E517" i="2"/>
  <c r="M516" i="2"/>
  <c r="E516" i="2"/>
  <c r="M515" i="2"/>
  <c r="E515" i="2"/>
  <c r="M514" i="2"/>
  <c r="E514" i="2"/>
  <c r="M513" i="2"/>
  <c r="E513" i="2"/>
  <c r="M512" i="2"/>
  <c r="E512" i="2"/>
  <c r="M511" i="2"/>
  <c r="E511" i="2"/>
  <c r="M510" i="2"/>
  <c r="E510" i="2"/>
  <c r="M509" i="2"/>
  <c r="E509" i="2"/>
  <c r="M508" i="2"/>
  <c r="E508" i="2"/>
  <c r="M507" i="2"/>
  <c r="E507" i="2"/>
  <c r="M506" i="2"/>
  <c r="E506" i="2"/>
  <c r="M505" i="2"/>
  <c r="E505" i="2"/>
  <c r="M504" i="2"/>
  <c r="E504" i="2"/>
  <c r="M503" i="2"/>
  <c r="E503" i="2"/>
  <c r="M502" i="2"/>
  <c r="E502" i="2"/>
  <c r="M501" i="2"/>
  <c r="E501" i="2"/>
  <c r="M500" i="2"/>
  <c r="E500" i="2"/>
  <c r="M499" i="2"/>
  <c r="E499" i="2"/>
  <c r="M498" i="2"/>
  <c r="E498" i="2"/>
  <c r="M497" i="2"/>
  <c r="E497" i="2"/>
  <c r="M496" i="2"/>
  <c r="E496" i="2"/>
  <c r="M495" i="2"/>
  <c r="E495" i="2"/>
  <c r="M494" i="2"/>
  <c r="E494" i="2"/>
  <c r="M493" i="2"/>
  <c r="E493" i="2"/>
  <c r="M492" i="2"/>
  <c r="E492" i="2"/>
  <c r="M491" i="2"/>
  <c r="E491" i="2"/>
  <c r="M490" i="2"/>
  <c r="E490" i="2"/>
  <c r="M489" i="2"/>
  <c r="E489" i="2"/>
  <c r="M488" i="2"/>
  <c r="E488" i="2"/>
  <c r="M487" i="2"/>
  <c r="E487" i="2"/>
  <c r="M486" i="2"/>
  <c r="E486" i="2"/>
  <c r="M485" i="2"/>
  <c r="E485" i="2"/>
  <c r="M484" i="2"/>
  <c r="E484" i="2"/>
  <c r="M483" i="2"/>
  <c r="E483" i="2"/>
  <c r="M482" i="2"/>
  <c r="E482" i="2"/>
  <c r="M481" i="2"/>
  <c r="E481" i="2"/>
  <c r="M480" i="2"/>
  <c r="E480" i="2"/>
  <c r="M479" i="2"/>
  <c r="E479" i="2"/>
  <c r="M478" i="2"/>
  <c r="E478" i="2"/>
  <c r="M477" i="2"/>
  <c r="E477" i="2"/>
  <c r="M476" i="2"/>
  <c r="E476" i="2"/>
  <c r="M475" i="2"/>
  <c r="E475" i="2"/>
  <c r="M474" i="2"/>
  <c r="E474" i="2"/>
  <c r="M473" i="2"/>
  <c r="E473" i="2"/>
  <c r="M472" i="2"/>
  <c r="E472" i="2"/>
  <c r="M471" i="2"/>
  <c r="E471" i="2"/>
  <c r="M470" i="2"/>
  <c r="E470" i="2"/>
  <c r="M469" i="2"/>
  <c r="E469" i="2"/>
  <c r="M468" i="2"/>
  <c r="E468" i="2"/>
  <c r="M467" i="2"/>
  <c r="E467" i="2"/>
  <c r="M466" i="2"/>
  <c r="E466" i="2"/>
  <c r="M465" i="2"/>
  <c r="E465" i="2"/>
  <c r="M464" i="2"/>
  <c r="E464" i="2"/>
  <c r="M463" i="2"/>
  <c r="E463" i="2"/>
  <c r="M462" i="2"/>
  <c r="E462" i="2"/>
  <c r="M461" i="2"/>
  <c r="E461" i="2"/>
  <c r="M460" i="2"/>
  <c r="E460" i="2"/>
  <c r="M459" i="2"/>
  <c r="E459" i="2"/>
  <c r="M458" i="2"/>
  <c r="E458" i="2"/>
  <c r="M457" i="2"/>
  <c r="E457" i="2"/>
  <c r="M456" i="2"/>
  <c r="E456" i="2"/>
  <c r="M455" i="2"/>
  <c r="E455" i="2"/>
  <c r="M454" i="2"/>
  <c r="E454" i="2"/>
  <c r="M453" i="2"/>
  <c r="E453" i="2"/>
  <c r="M452" i="2"/>
  <c r="E452" i="2"/>
  <c r="M451" i="2"/>
  <c r="E451" i="2"/>
  <c r="M450" i="2"/>
  <c r="E450" i="2"/>
  <c r="M449" i="2"/>
  <c r="E449" i="2"/>
  <c r="M448" i="2"/>
  <c r="E448" i="2"/>
  <c r="M447" i="2"/>
  <c r="E447" i="2"/>
  <c r="M446" i="2"/>
  <c r="E446" i="2"/>
  <c r="M445" i="2"/>
  <c r="E445" i="2"/>
  <c r="M444" i="2"/>
  <c r="E444" i="2"/>
  <c r="M443" i="2"/>
  <c r="E443" i="2"/>
  <c r="M442" i="2"/>
  <c r="E442" i="2"/>
  <c r="M441" i="2"/>
  <c r="E441" i="2"/>
  <c r="M440" i="2"/>
  <c r="E440" i="2"/>
  <c r="M439" i="2"/>
  <c r="E439" i="2"/>
  <c r="M438" i="2"/>
  <c r="E438" i="2"/>
  <c r="M437" i="2"/>
  <c r="E437" i="2"/>
  <c r="M436" i="2"/>
  <c r="E436" i="2"/>
  <c r="M435" i="2"/>
  <c r="E435" i="2"/>
  <c r="M434" i="2"/>
  <c r="E434" i="2"/>
  <c r="M433" i="2"/>
  <c r="E433" i="2"/>
  <c r="M432" i="2"/>
  <c r="E432" i="2"/>
  <c r="M431" i="2"/>
  <c r="E431" i="2"/>
  <c r="M430" i="2"/>
  <c r="E430" i="2"/>
  <c r="M429" i="2"/>
  <c r="E429" i="2"/>
  <c r="M428" i="2"/>
  <c r="E428" i="2"/>
  <c r="M427" i="2"/>
  <c r="E427" i="2"/>
  <c r="M426" i="2"/>
  <c r="E426" i="2"/>
  <c r="M425" i="2"/>
  <c r="E425" i="2"/>
  <c r="M424" i="2"/>
  <c r="E424" i="2"/>
  <c r="M423" i="2"/>
  <c r="E423" i="2"/>
  <c r="M422" i="2"/>
  <c r="E422" i="2"/>
  <c r="M421" i="2"/>
  <c r="E421" i="2"/>
  <c r="M420" i="2"/>
  <c r="E420" i="2"/>
  <c r="M419" i="2"/>
  <c r="E419" i="2"/>
  <c r="M418" i="2"/>
  <c r="E418" i="2"/>
  <c r="M417" i="2"/>
  <c r="E417" i="2"/>
  <c r="M416" i="2"/>
  <c r="E416" i="2"/>
  <c r="M415" i="2"/>
  <c r="E415" i="2"/>
  <c r="M414" i="2"/>
  <c r="E414" i="2"/>
  <c r="M413" i="2"/>
  <c r="E413" i="2"/>
  <c r="M412" i="2"/>
  <c r="E412" i="2"/>
  <c r="M411" i="2"/>
  <c r="E411" i="2"/>
  <c r="M410" i="2"/>
  <c r="E410" i="2"/>
  <c r="M409" i="2"/>
  <c r="E409" i="2"/>
  <c r="M408" i="2"/>
  <c r="E408" i="2"/>
  <c r="M407" i="2"/>
  <c r="E407" i="2"/>
  <c r="M406" i="2"/>
  <c r="E406" i="2"/>
  <c r="M405" i="2"/>
  <c r="E405" i="2"/>
  <c r="M404" i="2"/>
  <c r="E404" i="2"/>
  <c r="M403" i="2"/>
  <c r="E403" i="2"/>
  <c r="M402" i="2"/>
  <c r="E402" i="2"/>
  <c r="M401" i="2"/>
  <c r="E401" i="2"/>
  <c r="M400" i="2"/>
  <c r="E400" i="2"/>
  <c r="M399" i="2"/>
  <c r="E399" i="2"/>
  <c r="M398" i="2"/>
  <c r="E398" i="2"/>
  <c r="M397" i="2"/>
  <c r="E397" i="2"/>
  <c r="M396" i="2"/>
  <c r="E396" i="2"/>
  <c r="M395" i="2"/>
  <c r="E395" i="2"/>
  <c r="M394" i="2"/>
  <c r="E394" i="2"/>
  <c r="M393" i="2"/>
  <c r="E393" i="2"/>
  <c r="M392" i="2"/>
  <c r="E392" i="2"/>
  <c r="M391" i="2"/>
  <c r="E391" i="2"/>
  <c r="M390" i="2"/>
  <c r="E390" i="2"/>
  <c r="M389" i="2"/>
  <c r="E389" i="2"/>
  <c r="M388" i="2"/>
  <c r="E388" i="2"/>
  <c r="M387" i="2"/>
  <c r="E387" i="2"/>
  <c r="M386" i="2"/>
  <c r="E386" i="2"/>
  <c r="M385" i="2"/>
  <c r="E385" i="2"/>
  <c r="M384" i="2"/>
  <c r="E384" i="2"/>
  <c r="M383" i="2"/>
  <c r="E383" i="2"/>
  <c r="M382" i="2"/>
  <c r="E382" i="2"/>
  <c r="M381" i="2"/>
  <c r="E381" i="2"/>
  <c r="M380" i="2"/>
  <c r="E380" i="2"/>
  <c r="M379" i="2"/>
  <c r="E379" i="2"/>
  <c r="M378" i="2"/>
  <c r="E378" i="2"/>
  <c r="M377" i="2"/>
  <c r="E377" i="2"/>
  <c r="M376" i="2"/>
  <c r="E376" i="2"/>
  <c r="M375" i="2"/>
  <c r="E375" i="2"/>
  <c r="M374" i="2"/>
  <c r="E374" i="2"/>
  <c r="M373" i="2"/>
  <c r="E373" i="2"/>
  <c r="M372" i="2"/>
  <c r="E372" i="2"/>
  <c r="M371" i="2"/>
  <c r="E371" i="2"/>
  <c r="M370" i="2"/>
  <c r="E370" i="2"/>
  <c r="M369" i="2"/>
  <c r="E369" i="2"/>
  <c r="M368" i="2"/>
  <c r="E368" i="2"/>
  <c r="M367" i="2"/>
  <c r="E367" i="2"/>
  <c r="M366" i="2"/>
  <c r="E366" i="2"/>
  <c r="M365" i="2"/>
  <c r="E365" i="2"/>
  <c r="M364" i="2"/>
  <c r="E364" i="2"/>
  <c r="M363" i="2"/>
  <c r="E363" i="2"/>
  <c r="M362" i="2"/>
  <c r="E362" i="2"/>
  <c r="M361" i="2"/>
  <c r="E361" i="2"/>
  <c r="M360" i="2"/>
  <c r="E360" i="2"/>
  <c r="M359" i="2"/>
  <c r="E359" i="2"/>
  <c r="M358" i="2"/>
  <c r="E358" i="2"/>
  <c r="M357" i="2"/>
  <c r="E357" i="2"/>
  <c r="M356" i="2"/>
  <c r="E356" i="2"/>
  <c r="M355" i="2"/>
  <c r="E355" i="2"/>
  <c r="M354" i="2"/>
  <c r="E354" i="2"/>
  <c r="M353" i="2"/>
  <c r="E353" i="2"/>
  <c r="M352" i="2"/>
  <c r="E352" i="2"/>
  <c r="M351" i="2"/>
  <c r="E351" i="2"/>
  <c r="M350" i="2"/>
  <c r="E350" i="2"/>
  <c r="M349" i="2"/>
  <c r="E349" i="2"/>
  <c r="M348" i="2"/>
  <c r="E348" i="2"/>
  <c r="M347" i="2"/>
  <c r="E347" i="2"/>
  <c r="M346" i="2"/>
  <c r="E346" i="2"/>
  <c r="M345" i="2"/>
  <c r="E345" i="2"/>
  <c r="M344" i="2"/>
  <c r="E344" i="2"/>
  <c r="M343" i="2"/>
  <c r="E343" i="2"/>
  <c r="M342" i="2"/>
  <c r="E342" i="2"/>
  <c r="M341" i="2"/>
  <c r="E341" i="2"/>
  <c r="M340" i="2"/>
  <c r="E340" i="2"/>
  <c r="M339" i="2"/>
  <c r="E339" i="2"/>
  <c r="M338" i="2"/>
  <c r="E338" i="2"/>
  <c r="M337" i="2"/>
  <c r="E337" i="2"/>
  <c r="M336" i="2"/>
  <c r="E336" i="2"/>
  <c r="M335" i="2"/>
  <c r="E335" i="2"/>
  <c r="M334" i="2"/>
  <c r="E334" i="2"/>
  <c r="M333" i="2"/>
  <c r="E333" i="2"/>
  <c r="M332" i="2"/>
  <c r="E332" i="2"/>
  <c r="M331" i="2"/>
  <c r="E331" i="2"/>
  <c r="M330" i="2"/>
  <c r="E330" i="2"/>
  <c r="M329" i="2"/>
  <c r="E329" i="2"/>
  <c r="M328" i="2"/>
  <c r="E328" i="2"/>
  <c r="M327" i="2"/>
  <c r="E327" i="2"/>
  <c r="M326" i="2"/>
  <c r="E326" i="2"/>
  <c r="M325" i="2"/>
  <c r="E325" i="2"/>
  <c r="M324" i="2"/>
  <c r="E324" i="2"/>
  <c r="M323" i="2"/>
  <c r="E323" i="2"/>
  <c r="M322" i="2"/>
  <c r="E322" i="2"/>
  <c r="M321" i="2"/>
  <c r="E321" i="2"/>
  <c r="M320" i="2"/>
  <c r="E320" i="2"/>
  <c r="M319" i="2"/>
  <c r="E319" i="2"/>
  <c r="M318" i="2"/>
  <c r="E318" i="2"/>
  <c r="M317" i="2"/>
  <c r="E317" i="2"/>
  <c r="M316" i="2"/>
  <c r="E316" i="2"/>
  <c r="M315" i="2"/>
  <c r="E315" i="2"/>
  <c r="M314" i="2"/>
  <c r="E314" i="2"/>
  <c r="M313" i="2"/>
  <c r="E313" i="2"/>
  <c r="M312" i="2"/>
  <c r="E312" i="2"/>
  <c r="M311" i="2"/>
  <c r="E311" i="2"/>
  <c r="M310" i="2"/>
  <c r="E310" i="2"/>
  <c r="M309" i="2"/>
  <c r="E309" i="2"/>
  <c r="M308" i="2"/>
  <c r="E308" i="2"/>
  <c r="M307" i="2"/>
  <c r="E307" i="2"/>
  <c r="M306" i="2"/>
  <c r="E306" i="2"/>
  <c r="M305" i="2"/>
  <c r="E305" i="2"/>
  <c r="M304" i="2"/>
  <c r="E304" i="2"/>
  <c r="M303" i="2"/>
  <c r="E303" i="2"/>
  <c r="M302" i="2"/>
  <c r="E302" i="2"/>
  <c r="M301" i="2"/>
  <c r="E301" i="2"/>
  <c r="M300" i="2"/>
  <c r="E300" i="2"/>
  <c r="M299" i="2"/>
  <c r="E299" i="2"/>
  <c r="M298" i="2"/>
  <c r="E298" i="2"/>
  <c r="M297" i="2"/>
  <c r="E297" i="2"/>
  <c r="M296" i="2"/>
  <c r="E296" i="2"/>
  <c r="M295" i="2"/>
  <c r="E295" i="2"/>
  <c r="M294" i="2"/>
  <c r="E294" i="2"/>
  <c r="M293" i="2"/>
  <c r="E293" i="2"/>
  <c r="M292" i="2"/>
  <c r="E292" i="2"/>
  <c r="M291" i="2"/>
  <c r="E291" i="2"/>
  <c r="M290" i="2"/>
  <c r="E290" i="2"/>
  <c r="M289" i="2"/>
  <c r="E289" i="2"/>
  <c r="M288" i="2"/>
  <c r="E288" i="2"/>
  <c r="M287" i="2"/>
  <c r="E287" i="2"/>
  <c r="M286" i="2"/>
  <c r="E286" i="2"/>
  <c r="M285" i="2"/>
  <c r="E285" i="2"/>
  <c r="M284" i="2"/>
  <c r="E284" i="2"/>
  <c r="M283" i="2"/>
  <c r="E283" i="2"/>
  <c r="M282" i="2"/>
  <c r="E282" i="2"/>
  <c r="M281" i="2"/>
  <c r="E281" i="2"/>
  <c r="M280" i="2"/>
  <c r="E280" i="2"/>
  <c r="M279" i="2"/>
  <c r="E279" i="2"/>
  <c r="M278" i="2"/>
  <c r="E278" i="2"/>
  <c r="M277" i="2"/>
  <c r="E277" i="2"/>
  <c r="M276" i="2"/>
  <c r="E276" i="2"/>
  <c r="M275" i="2"/>
  <c r="E275" i="2"/>
  <c r="M274" i="2"/>
  <c r="E274" i="2"/>
  <c r="M273" i="2"/>
  <c r="E273" i="2"/>
  <c r="M272" i="2"/>
  <c r="E272" i="2"/>
  <c r="M271" i="2"/>
  <c r="E271" i="2"/>
  <c r="M270" i="2"/>
  <c r="E270" i="2"/>
  <c r="M269" i="2"/>
  <c r="E269" i="2"/>
  <c r="M268" i="2"/>
  <c r="E268" i="2"/>
  <c r="M267" i="2"/>
  <c r="E267" i="2"/>
  <c r="M266" i="2"/>
  <c r="E266" i="2"/>
  <c r="M265" i="2"/>
  <c r="E265" i="2"/>
  <c r="M264" i="2"/>
  <c r="E264" i="2"/>
  <c r="M263" i="2"/>
  <c r="E263" i="2"/>
  <c r="M262" i="2"/>
  <c r="E262" i="2"/>
  <c r="M261" i="2"/>
  <c r="E261" i="2"/>
  <c r="M260" i="2"/>
  <c r="E260" i="2"/>
  <c r="M259" i="2"/>
  <c r="E259" i="2"/>
  <c r="M258" i="2"/>
  <c r="E258" i="2"/>
  <c r="M257" i="2"/>
  <c r="E257" i="2"/>
  <c r="M256" i="2"/>
  <c r="E256" i="2"/>
  <c r="M255" i="2"/>
  <c r="E255" i="2"/>
  <c r="M254" i="2"/>
  <c r="E254" i="2"/>
  <c r="M253" i="2"/>
  <c r="E253" i="2"/>
  <c r="M252" i="2"/>
  <c r="E252" i="2"/>
  <c r="M251" i="2"/>
  <c r="E251" i="2"/>
  <c r="M250" i="2"/>
  <c r="E250" i="2"/>
  <c r="M249" i="2"/>
  <c r="E249" i="2"/>
  <c r="M248" i="2"/>
  <c r="E248" i="2"/>
  <c r="M247" i="2"/>
  <c r="E247" i="2"/>
  <c r="M246" i="2"/>
  <c r="E246" i="2"/>
  <c r="M245" i="2"/>
  <c r="E245" i="2"/>
  <c r="M244" i="2"/>
  <c r="E244" i="2"/>
  <c r="M243" i="2"/>
  <c r="E243" i="2"/>
  <c r="M242" i="2"/>
  <c r="E242" i="2"/>
  <c r="M241" i="2"/>
  <c r="E241" i="2"/>
  <c r="M240" i="2"/>
  <c r="E240" i="2"/>
  <c r="M239" i="2"/>
  <c r="E239" i="2"/>
  <c r="M238" i="2"/>
  <c r="E238" i="2"/>
  <c r="M237" i="2"/>
  <c r="E237" i="2"/>
  <c r="M236" i="2"/>
  <c r="E236" i="2"/>
  <c r="M235" i="2"/>
  <c r="E235" i="2"/>
  <c r="M234" i="2"/>
  <c r="E234" i="2"/>
  <c r="M233" i="2"/>
  <c r="E233" i="2"/>
  <c r="M232" i="2"/>
  <c r="E232" i="2"/>
  <c r="M231" i="2"/>
  <c r="E231" i="2"/>
  <c r="M230" i="2"/>
  <c r="E230" i="2"/>
  <c r="M229" i="2"/>
  <c r="E229" i="2"/>
  <c r="M228" i="2"/>
  <c r="E228" i="2"/>
  <c r="M227" i="2"/>
  <c r="E227" i="2"/>
  <c r="M226" i="2"/>
  <c r="E226" i="2"/>
  <c r="M225" i="2"/>
  <c r="E225" i="2"/>
  <c r="M224" i="2"/>
  <c r="E224" i="2"/>
  <c r="M223" i="2"/>
  <c r="E223" i="2"/>
  <c r="M222" i="2"/>
  <c r="E222" i="2"/>
  <c r="M221" i="2"/>
  <c r="E221" i="2"/>
  <c r="M220" i="2"/>
  <c r="E220" i="2"/>
  <c r="M219" i="2"/>
  <c r="E219" i="2"/>
  <c r="M218" i="2"/>
  <c r="E218" i="2"/>
  <c r="M217" i="2"/>
  <c r="E217" i="2"/>
  <c r="M216" i="2"/>
  <c r="E216" i="2"/>
  <c r="M215" i="2"/>
  <c r="E215" i="2"/>
  <c r="M214" i="2"/>
  <c r="E214" i="2"/>
  <c r="M213" i="2"/>
  <c r="E213" i="2"/>
  <c r="M212" i="2"/>
  <c r="E212" i="2"/>
  <c r="M211" i="2"/>
  <c r="E211" i="2"/>
  <c r="M210" i="2"/>
  <c r="E210" i="2"/>
  <c r="M209" i="2"/>
  <c r="E209" i="2"/>
  <c r="M208" i="2"/>
  <c r="E208" i="2"/>
  <c r="M207" i="2"/>
  <c r="E207" i="2"/>
  <c r="M206" i="2"/>
  <c r="E206" i="2"/>
  <c r="M205" i="2"/>
  <c r="E205" i="2"/>
  <c r="M204" i="2"/>
  <c r="E204" i="2"/>
  <c r="M203" i="2"/>
  <c r="E203" i="2"/>
  <c r="M202" i="2"/>
  <c r="E202" i="2"/>
  <c r="M201" i="2"/>
  <c r="E201" i="2"/>
  <c r="M200" i="2"/>
  <c r="E200" i="2"/>
  <c r="M199" i="2"/>
  <c r="E199" i="2"/>
  <c r="M198" i="2"/>
  <c r="E198" i="2"/>
  <c r="M197" i="2"/>
  <c r="E197" i="2"/>
  <c r="M196" i="2"/>
  <c r="E196" i="2"/>
  <c r="M195" i="2"/>
  <c r="E195" i="2"/>
  <c r="M194" i="2"/>
  <c r="E194" i="2"/>
  <c r="M193" i="2"/>
  <c r="E193" i="2"/>
  <c r="M192" i="2"/>
  <c r="E192" i="2"/>
  <c r="M191" i="2"/>
  <c r="E191" i="2"/>
  <c r="M190" i="2"/>
  <c r="E190" i="2"/>
  <c r="M189" i="2"/>
  <c r="E189" i="2"/>
  <c r="M188" i="2"/>
  <c r="E188" i="2"/>
  <c r="M187" i="2"/>
  <c r="E187" i="2"/>
  <c r="M186" i="2"/>
  <c r="E186" i="2"/>
  <c r="M185" i="2"/>
  <c r="E185" i="2"/>
  <c r="M184" i="2"/>
  <c r="E184" i="2"/>
  <c r="M183" i="2"/>
  <c r="E183" i="2"/>
  <c r="M182" i="2"/>
  <c r="E182" i="2"/>
  <c r="M181" i="2"/>
  <c r="E181" i="2"/>
  <c r="M180" i="2"/>
  <c r="E180" i="2"/>
  <c r="M179" i="2"/>
  <c r="E179" i="2"/>
  <c r="M178" i="2"/>
  <c r="E178" i="2"/>
  <c r="M177" i="2"/>
  <c r="E177" i="2"/>
  <c r="M176" i="2"/>
  <c r="E176" i="2"/>
  <c r="M175" i="2"/>
  <c r="E175" i="2"/>
  <c r="M174" i="2"/>
  <c r="E174" i="2"/>
  <c r="M173" i="2"/>
  <c r="E173" i="2"/>
  <c r="M172" i="2"/>
  <c r="E172" i="2"/>
  <c r="M171" i="2"/>
  <c r="E171" i="2"/>
  <c r="M170" i="2"/>
  <c r="E170" i="2"/>
  <c r="M169" i="2"/>
  <c r="E169" i="2"/>
  <c r="M168" i="2"/>
  <c r="E168" i="2"/>
  <c r="M167" i="2"/>
  <c r="E167" i="2"/>
  <c r="M166" i="2"/>
  <c r="E166" i="2"/>
  <c r="M165" i="2"/>
  <c r="E165" i="2"/>
  <c r="M164" i="2"/>
  <c r="E164" i="2"/>
  <c r="M163" i="2"/>
  <c r="E163" i="2"/>
  <c r="M162" i="2"/>
  <c r="E162" i="2"/>
  <c r="M161" i="2"/>
  <c r="E161" i="2"/>
  <c r="M160" i="2"/>
  <c r="E160" i="2"/>
  <c r="M159" i="2"/>
  <c r="E159" i="2"/>
  <c r="M158" i="2"/>
  <c r="E158" i="2"/>
  <c r="M157" i="2"/>
  <c r="E157" i="2"/>
  <c r="M156" i="2"/>
  <c r="E156" i="2"/>
  <c r="M155" i="2"/>
  <c r="E155" i="2"/>
  <c r="M154" i="2"/>
  <c r="E154" i="2"/>
  <c r="M153" i="2"/>
  <c r="E153" i="2"/>
  <c r="M152" i="2"/>
  <c r="E152" i="2"/>
  <c r="M151" i="2"/>
  <c r="E151" i="2"/>
  <c r="M150" i="2"/>
  <c r="E150" i="2"/>
  <c r="M149" i="2"/>
  <c r="E149" i="2"/>
  <c r="M148" i="2"/>
  <c r="E148" i="2"/>
  <c r="M147" i="2"/>
  <c r="E147" i="2"/>
  <c r="M146" i="2"/>
  <c r="E146" i="2"/>
  <c r="M145" i="2"/>
  <c r="E145" i="2"/>
  <c r="M144" i="2"/>
  <c r="E144" i="2"/>
  <c r="M143" i="2"/>
  <c r="E143" i="2"/>
  <c r="M142" i="2"/>
  <c r="E142" i="2"/>
  <c r="M141" i="2"/>
  <c r="E141" i="2"/>
  <c r="M140" i="2"/>
  <c r="E140" i="2"/>
  <c r="M139" i="2"/>
  <c r="E139" i="2"/>
  <c r="M138" i="2"/>
  <c r="E138" i="2"/>
  <c r="M137" i="2"/>
  <c r="E137" i="2"/>
  <c r="M136" i="2"/>
  <c r="E136" i="2"/>
  <c r="M135" i="2"/>
  <c r="E135" i="2"/>
  <c r="M134" i="2"/>
  <c r="E134" i="2"/>
  <c r="M133" i="2"/>
  <c r="E133" i="2"/>
  <c r="M132" i="2"/>
  <c r="E132" i="2"/>
  <c r="M131" i="2"/>
  <c r="E131" i="2"/>
  <c r="M130" i="2"/>
  <c r="E130" i="2"/>
  <c r="M129" i="2"/>
  <c r="E129" i="2"/>
  <c r="M128" i="2"/>
  <c r="E128" i="2"/>
  <c r="M127" i="2"/>
  <c r="E127" i="2"/>
  <c r="M126" i="2"/>
  <c r="E126" i="2"/>
  <c r="M125" i="2"/>
  <c r="E125" i="2"/>
  <c r="M124" i="2"/>
  <c r="E124" i="2"/>
  <c r="M123" i="2"/>
  <c r="E123" i="2"/>
  <c r="M122" i="2"/>
  <c r="E122" i="2"/>
  <c r="M121" i="2"/>
  <c r="E121" i="2"/>
  <c r="M120" i="2"/>
  <c r="E120" i="2"/>
  <c r="M119" i="2"/>
  <c r="E119" i="2"/>
  <c r="M118" i="2"/>
  <c r="E118" i="2"/>
  <c r="M117" i="2"/>
  <c r="E117" i="2"/>
  <c r="M116" i="2"/>
  <c r="E116" i="2"/>
  <c r="M115" i="2"/>
  <c r="E115" i="2"/>
  <c r="M114" i="2"/>
  <c r="E114" i="2"/>
  <c r="M113" i="2"/>
  <c r="E113" i="2"/>
  <c r="M112" i="2"/>
  <c r="E112" i="2"/>
  <c r="M111" i="2"/>
  <c r="E111" i="2"/>
  <c r="M110" i="2"/>
  <c r="E110" i="2"/>
  <c r="M109" i="2"/>
  <c r="E109" i="2"/>
  <c r="M108" i="2"/>
  <c r="E108" i="2"/>
  <c r="M107" i="2"/>
  <c r="E107" i="2"/>
  <c r="M106" i="2"/>
  <c r="E106" i="2"/>
  <c r="M105" i="2"/>
  <c r="E105" i="2"/>
  <c r="M104" i="2"/>
  <c r="E104" i="2"/>
  <c r="M103" i="2"/>
  <c r="E103" i="2"/>
  <c r="M102" i="2"/>
  <c r="E102" i="2"/>
  <c r="M101" i="2"/>
  <c r="E101" i="2"/>
  <c r="M100" i="2"/>
  <c r="E100" i="2"/>
  <c r="M99" i="2"/>
  <c r="E99" i="2"/>
  <c r="M98" i="2"/>
  <c r="E98" i="2"/>
  <c r="M97" i="2"/>
  <c r="E97" i="2"/>
  <c r="M96" i="2"/>
  <c r="E96" i="2"/>
  <c r="M95" i="2"/>
  <c r="E95" i="2"/>
  <c r="M94" i="2"/>
  <c r="E94" i="2"/>
  <c r="M93" i="2"/>
  <c r="E93" i="2"/>
  <c r="M92" i="2"/>
  <c r="E92" i="2"/>
  <c r="M91" i="2"/>
  <c r="E91" i="2"/>
  <c r="M90" i="2"/>
  <c r="E90" i="2"/>
  <c r="M89" i="2"/>
  <c r="E89" i="2"/>
  <c r="M88" i="2"/>
  <c r="E88" i="2"/>
  <c r="M87" i="2"/>
  <c r="E87" i="2"/>
  <c r="M86" i="2"/>
  <c r="E86" i="2"/>
  <c r="M85" i="2"/>
  <c r="E85" i="2"/>
  <c r="M84" i="2"/>
  <c r="E84" i="2"/>
  <c r="M83" i="2"/>
  <c r="E83" i="2"/>
  <c r="M82" i="2"/>
  <c r="E82" i="2"/>
  <c r="M81" i="2"/>
  <c r="E81" i="2"/>
  <c r="M80" i="2"/>
  <c r="E80" i="2"/>
  <c r="M79" i="2"/>
  <c r="E79" i="2"/>
  <c r="M78" i="2"/>
  <c r="E78" i="2"/>
  <c r="M77" i="2"/>
  <c r="E77" i="2"/>
  <c r="M76" i="2"/>
  <c r="E76" i="2"/>
  <c r="M75" i="2"/>
  <c r="E75" i="2"/>
  <c r="M74" i="2"/>
  <c r="E74" i="2"/>
  <c r="M73" i="2"/>
  <c r="E73" i="2"/>
  <c r="M72" i="2"/>
  <c r="E72" i="2"/>
  <c r="M71" i="2"/>
  <c r="E71" i="2"/>
  <c r="M70" i="2"/>
  <c r="E70" i="2"/>
  <c r="M69" i="2"/>
  <c r="E69" i="2"/>
  <c r="M68" i="2"/>
  <c r="E68" i="2"/>
  <c r="M67" i="2"/>
  <c r="E67" i="2"/>
  <c r="M66" i="2"/>
  <c r="E66" i="2"/>
  <c r="M65" i="2"/>
  <c r="E65" i="2"/>
  <c r="M64" i="2"/>
  <c r="E64" i="2"/>
  <c r="M63" i="2"/>
  <c r="E63" i="2"/>
  <c r="M62" i="2"/>
  <c r="E62" i="2"/>
  <c r="M61" i="2"/>
  <c r="E61" i="2"/>
  <c r="M60" i="2"/>
  <c r="E60" i="2"/>
  <c r="M59" i="2"/>
  <c r="E59" i="2"/>
  <c r="M58" i="2"/>
  <c r="E58" i="2"/>
  <c r="M57" i="2"/>
  <c r="E57" i="2"/>
  <c r="M56" i="2"/>
  <c r="E56" i="2"/>
  <c r="M55" i="2"/>
  <c r="E55" i="2"/>
  <c r="M54" i="2"/>
  <c r="E54" i="2"/>
  <c r="M53" i="2"/>
  <c r="E53" i="2"/>
  <c r="M52" i="2"/>
  <c r="E52" i="2"/>
  <c r="M51" i="2"/>
  <c r="E51" i="2"/>
  <c r="M50" i="2"/>
  <c r="E50" i="2"/>
  <c r="M49" i="2"/>
  <c r="E49" i="2"/>
  <c r="M48" i="2"/>
  <c r="E48" i="2"/>
  <c r="M47" i="2"/>
  <c r="E47" i="2"/>
  <c r="M46" i="2"/>
  <c r="E46" i="2"/>
  <c r="M45" i="2"/>
  <c r="E45" i="2"/>
  <c r="M44" i="2"/>
  <c r="E44" i="2"/>
  <c r="M43" i="2"/>
  <c r="E43" i="2"/>
  <c r="M42" i="2"/>
  <c r="E42" i="2"/>
  <c r="M41" i="2"/>
  <c r="E41" i="2"/>
  <c r="M40" i="2"/>
  <c r="E40" i="2"/>
  <c r="M39" i="2"/>
  <c r="E39" i="2"/>
  <c r="M38" i="2"/>
  <c r="E38" i="2"/>
  <c r="M37" i="2"/>
  <c r="E37" i="2"/>
  <c r="M36" i="2"/>
  <c r="E36" i="2"/>
  <c r="M35" i="2"/>
  <c r="E35" i="2"/>
  <c r="M34" i="2"/>
  <c r="E34" i="2"/>
  <c r="M33" i="2"/>
  <c r="E33" i="2"/>
  <c r="M32" i="2"/>
  <c r="E32" i="2"/>
  <c r="M31" i="2"/>
  <c r="E31" i="2"/>
  <c r="M30" i="2"/>
  <c r="E30" i="2"/>
  <c r="M29" i="2"/>
  <c r="E29" i="2"/>
  <c r="M28" i="2"/>
  <c r="E28" i="2"/>
  <c r="M27" i="2"/>
  <c r="E27" i="2"/>
  <c r="M26" i="2"/>
  <c r="E26" i="2"/>
  <c r="M25" i="2"/>
  <c r="E25" i="2"/>
  <c r="M24" i="2"/>
  <c r="E24" i="2"/>
  <c r="M23" i="2"/>
  <c r="E23" i="2"/>
  <c r="M22" i="2"/>
  <c r="E22" i="2"/>
  <c r="M21" i="2"/>
  <c r="E21" i="2"/>
  <c r="M20" i="2"/>
  <c r="E20" i="2"/>
  <c r="M19" i="2"/>
  <c r="E19" i="2"/>
  <c r="M18" i="2"/>
  <c r="E18" i="2"/>
  <c r="M17" i="2"/>
  <c r="E17" i="2"/>
  <c r="M16" i="2"/>
  <c r="E16" i="2"/>
  <c r="M15" i="2"/>
  <c r="E15" i="2"/>
  <c r="M14" i="2"/>
  <c r="E14" i="2"/>
  <c r="M13" i="2"/>
  <c r="E13" i="2"/>
  <c r="M12" i="2"/>
  <c r="E12" i="2"/>
  <c r="M11" i="2"/>
  <c r="E11" i="2"/>
  <c r="M10" i="2"/>
  <c r="E10" i="2"/>
  <c r="M9" i="2"/>
  <c r="E9" i="2"/>
  <c r="M8" i="2"/>
  <c r="E8" i="2"/>
  <c r="M7" i="2"/>
  <c r="E7" i="2"/>
  <c r="M6" i="2"/>
  <c r="E6" i="2"/>
  <c r="M5" i="2"/>
  <c r="E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38ADCC-2918-4065-A043-66B237F3C47D}" keepAlive="1" name="Query - Pokemon" description="Connection to the 'Pokemon' query in the workbook." type="5" refreshedVersion="8" background="1" saveData="1">
    <dbPr connection="Provider=Microsoft.Mashup.OleDb.1;Data Source=$Workbook$;Location=Pokemon;Extended Properties=&quot;&quot;" command="SELECT * FROM [Pokemon]"/>
  </connection>
  <connection id="2" xr16:uid="{7BA014C6-57E9-41F3-B37B-CE7FE74AF21C}" keepAlive="1" name="Query - Pokemon (2)" description="Connection to the 'Pokemon (2)' query in the workbook." type="5" refreshedVersion="8" background="1" saveData="1">
    <dbPr connection="Provider=Microsoft.Mashup.OleDb.1;Data Source=$Workbook$;Location=&quot;Pokemon (2)&quot;;Extended Properties=&quot;&quot;" command="SELECT * FROM [Pokemon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<sst xmlns="http://schemas.openxmlformats.org/spreadsheetml/2006/main" count="7576" uniqueCount="984">
  <si>
    <t>Pokemon_Name</t>
  </si>
  <si>
    <t>Primary_Type</t>
  </si>
  <si>
    <t>Secondary_Type</t>
  </si>
  <si>
    <t>Total_Pokemon_Count</t>
  </si>
  <si>
    <t>Hit_Points</t>
  </si>
  <si>
    <t>Attack_Points</t>
  </si>
  <si>
    <t>Defense_Points</t>
  </si>
  <si>
    <t>Special_Attack_Points</t>
  </si>
  <si>
    <t>Special_Defense_Points</t>
  </si>
  <si>
    <t>Speed_Points</t>
  </si>
  <si>
    <t>Generation</t>
  </si>
  <si>
    <t>Legendary</t>
  </si>
  <si>
    <t>Bulbasaur</t>
  </si>
  <si>
    <t>Grass</t>
  </si>
  <si>
    <t>Poison</t>
  </si>
  <si>
    <t>Ivysaur</t>
  </si>
  <si>
    <t>Venusaur</t>
  </si>
  <si>
    <t>VenusaurMega Venusaur</t>
  </si>
  <si>
    <t>Charmander</t>
  </si>
  <si>
    <t>Fire</t>
  </si>
  <si>
    <t>non-secondary-type</t>
  </si>
  <si>
    <t>Charmeleon</t>
  </si>
  <si>
    <t>Charizard</t>
  </si>
  <si>
    <t>Flying</t>
  </si>
  <si>
    <t>CharizardMega Charizard X</t>
  </si>
  <si>
    <t>Dragon</t>
  </si>
  <si>
    <t>CharizardMega Charizard Y</t>
  </si>
  <si>
    <t>Squirtle</t>
  </si>
  <si>
    <t>Water</t>
  </si>
  <si>
    <t>Wartortle</t>
  </si>
  <si>
    <t>Blastoise</t>
  </si>
  <si>
    <t>BlastoiseMega Blastoise</t>
  </si>
  <si>
    <t>Caterpie</t>
  </si>
  <si>
    <t>Bug</t>
  </si>
  <si>
    <t>Metapod</t>
  </si>
  <si>
    <t>Butterfree</t>
  </si>
  <si>
    <t>Weedle</t>
  </si>
  <si>
    <t>Kakuna</t>
  </si>
  <si>
    <t>Beedrill</t>
  </si>
  <si>
    <t>BeedrillMega Beedrill</t>
  </si>
  <si>
    <t>Pidgey</t>
  </si>
  <si>
    <t>Normal</t>
  </si>
  <si>
    <t>Pidgeotto</t>
  </si>
  <si>
    <t>Pidgeot</t>
  </si>
  <si>
    <t>PidgeotMega Pidgeot</t>
  </si>
  <si>
    <t>Rattata</t>
  </si>
  <si>
    <t>Raticate</t>
  </si>
  <si>
    <t>Spearow</t>
  </si>
  <si>
    <t>Fearow</t>
  </si>
  <si>
    <t>Ekans</t>
  </si>
  <si>
    <t>Arbok</t>
  </si>
  <si>
    <t>Pikachu</t>
  </si>
  <si>
    <t>Electric</t>
  </si>
  <si>
    <t>Raichu</t>
  </si>
  <si>
    <t>Sandshrew</t>
  </si>
  <si>
    <t>Ground</t>
  </si>
  <si>
    <t>Sandslash</t>
  </si>
  <si>
    <t>Nidoran?</t>
  </si>
  <si>
    <t>Nidorina</t>
  </si>
  <si>
    <t>Nidoqueen</t>
  </si>
  <si>
    <t>Nidorino</t>
  </si>
  <si>
    <t>Nidoking</t>
  </si>
  <si>
    <t>Clefairy</t>
  </si>
  <si>
    <t>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</si>
  <si>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</si>
  <si>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</si>
  <si>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</si>
  <si>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</si>
  <si>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</si>
  <si>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</si>
  <si>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</si>
  <si>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</si>
  <si>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</si>
  <si>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</si>
  <si>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</si>
  <si>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</si>
  <si>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</si>
  <si>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</si>
  <si>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</si>
  <si>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</si>
  <si>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</si>
  <si>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</si>
  <si>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</si>
  <si>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</si>
  <si>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</si>
  <si>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Fighting</t>
  </si>
  <si>
    <t>Primeape</t>
  </si>
  <si>
    <t>Growlithe</t>
  </si>
  <si>
    <t>Arcanine</t>
  </si>
  <si>
    <t>Poliwag</t>
  </si>
  <si>
    <t>Poliwhirl</t>
  </si>
  <si>
    <t>Poliwrath</t>
  </si>
  <si>
    <t>Abra</t>
  </si>
  <si>
    <t>Psychic</t>
  </si>
  <si>
    <t>Kadabra</t>
  </si>
  <si>
    <t>Alakazam</t>
  </si>
  <si>
    <t>AlakazamMega Alakazam</t>
  </si>
  <si>
    <t>Machop</t>
  </si>
  <si>
    <t>Machoke</t>
  </si>
  <si>
    <t>Machamp</t>
  </si>
  <si>
    <t>Bellsprout</t>
  </si>
  <si>
    <t>Weepinbell</t>
  </si>
  <si>
    <t>Victreebel</t>
  </si>
  <si>
    <t>Tentacool</t>
  </si>
  <si>
    <t>Tentacruel</t>
  </si>
  <si>
    <t>Geodude</t>
  </si>
  <si>
    <t>Rock</t>
  </si>
  <si>
    <t>Graveler</t>
  </si>
  <si>
    <t>Golem</t>
  </si>
  <si>
    <t>Ponyta</t>
  </si>
  <si>
    <t>Rapidash</t>
  </si>
  <si>
    <t>Slowpoke</t>
  </si>
  <si>
    <t>Slowbro</t>
  </si>
  <si>
    <t>SlowbroMega Slowbro</t>
  </si>
  <si>
    <t>Magnemite</t>
  </si>
  <si>
    <t>Steel</t>
  </si>
  <si>
    <t>Magneton</t>
  </si>
  <si>
    <t>Farfetch'd</t>
  </si>
  <si>
    <t>Doduo</t>
  </si>
  <si>
    <t>Dodrio</t>
  </si>
  <si>
    <t>Seel</t>
  </si>
  <si>
    <t>Dewgong</t>
  </si>
  <si>
    <t>Ice</t>
  </si>
  <si>
    <t>Grimer</t>
  </si>
  <si>
    <t>Muk</t>
  </si>
  <si>
    <t>Shellder</t>
  </si>
  <si>
    <t>Cloyster</t>
  </si>
  <si>
    <t>Gastly</t>
  </si>
  <si>
    <t>Ghost</t>
  </si>
  <si>
    <t>Haunter</t>
  </si>
  <si>
    <t>Gengar</t>
  </si>
  <si>
    <t>GengarMega 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</si>
  <si>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</si>
  <si>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</si>
  <si>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</si>
  <si>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</si>
  <si>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</si>
  <si>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</si>
  <si>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</si>
  <si>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</si>
  <si>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</si>
  <si>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</si>
  <si>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</si>
  <si>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</si>
  <si>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</si>
  <si>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</si>
  <si>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</si>
  <si>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</si>
  <si>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</si>
  <si>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</si>
  <si>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</si>
  <si>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</si>
  <si>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</si>
  <si>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KangaskhanMega Kangaskhan</t>
  </si>
  <si>
    <t>Horsea</t>
  </si>
  <si>
    <t>Seadra</t>
  </si>
  <si>
    <t>Goldeen</t>
  </si>
  <si>
    <t>Seaking</t>
  </si>
  <si>
    <t>Staryu</t>
  </si>
  <si>
    <t>Starmie</t>
  </si>
  <si>
    <t>Mr. Mime</t>
  </si>
  <si>
    <t>Scyther</t>
  </si>
  <si>
    <t>Jynx</t>
  </si>
  <si>
    <t>Electabuzz</t>
  </si>
  <si>
    <t>Magmar</t>
  </si>
  <si>
    <t>Pinsir</t>
  </si>
  <si>
    <t>PinsirMega Pinsir</t>
  </si>
  <si>
    <t>Tauros</t>
  </si>
  <si>
    <t>Magikarp</t>
  </si>
  <si>
    <t>Gyarados</t>
  </si>
  <si>
    <t>GyaradosMega Gyarados</t>
  </si>
  <si>
    <t>Dark</t>
  </si>
  <si>
    <t>Lapras</t>
  </si>
  <si>
    <t>Ditto</t>
  </si>
  <si>
    <t>Eevee</t>
  </si>
  <si>
    <t>Vaporeon</t>
  </si>
  <si>
    <t>Jolteon</t>
  </si>
  <si>
    <t>Flareon</t>
  </si>
  <si>
    <t>Porygon</t>
  </si>
  <si>
    <t>Omanyte</t>
  </si>
  <si>
    <t>Omastar</t>
  </si>
  <si>
    <t>Kabuto</t>
  </si>
  <si>
    <t>Kabutops</t>
  </si>
  <si>
    <t>Aerodactyl</t>
  </si>
  <si>
    <t>AerodactylMega Aerodactyl</t>
  </si>
  <si>
    <t>Snorlax</t>
  </si>
  <si>
    <t>Articuno</t>
  </si>
  <si>
    <t>Zapdos</t>
  </si>
  <si>
    <t>Moltres</t>
  </si>
  <si>
    <t>Dratini</t>
  </si>
  <si>
    <t>Dragonair</t>
  </si>
  <si>
    <t>Dragonite</t>
  </si>
  <si>
    <t>Mewtwo</t>
  </si>
  <si>
    <t>MewtwoMega Mewtwo X</t>
  </si>
  <si>
    <t>MewtwoMega Mewtwo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</si>
  <si>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</si>
  <si>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</si>
  <si>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</si>
  <si>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</si>
  <si>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</si>
  <si>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</si>
  <si>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</si>
  <si>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</si>
  <si>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</si>
  <si>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</si>
  <si>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</si>
  <si>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</si>
  <si>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</si>
  <si>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</si>
  <si>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</si>
  <si>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</si>
  <si>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</si>
  <si>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</si>
  <si>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</si>
  <si>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</si>
  <si>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</si>
  <si>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</si>
  <si>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</si>
  <si>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</si>
  <si>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</si>
  <si>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</si>
  <si>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</si>
  <si>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</si>
  <si>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</si>
  <si>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</si>
  <si>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</si>
  <si>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AmpharosMega 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</si>
  <si>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</si>
  <si>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</si>
  <si>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</si>
  <si>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</si>
  <si>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</si>
  <si>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</si>
  <si>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</si>
  <si>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</si>
  <si>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</si>
  <si>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</si>
  <si>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</si>
  <si>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</si>
  <si>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</si>
  <si>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</si>
  <si>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</si>
  <si>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</si>
  <si>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</si>
  <si>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</si>
  <si>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</si>
  <si>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</si>
  <si>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</si>
  <si>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</si>
  <si>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</si>
  <si>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</si>
  <si>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</si>
  <si>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</si>
  <si>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</si>
  <si>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SteelixMega Steelix</t>
  </si>
  <si>
    <t>Snubbull</t>
  </si>
  <si>
    <t>Granbull</t>
  </si>
  <si>
    <t>Qwilfish</t>
  </si>
  <si>
    <t>Scizor</t>
  </si>
  <si>
    <t>ScizorMega Scizor</t>
  </si>
  <si>
    <t>Shuckle</t>
  </si>
  <si>
    <t>Heracross</t>
  </si>
  <si>
    <t>HeracrossMega Heracross</t>
  </si>
  <si>
    <t>Sneasel</t>
  </si>
  <si>
    <t>Teddiursa</t>
  </si>
  <si>
    <t>Ursaring</t>
  </si>
  <si>
    <t>Slugma</t>
  </si>
  <si>
    <t>Magcargo</t>
  </si>
  <si>
    <t>Swinub</t>
  </si>
  <si>
    <t>Piloswine</t>
  </si>
  <si>
    <t>Corsola</t>
  </si>
  <si>
    <t>Remoraid</t>
  </si>
  <si>
    <t>Octillery</t>
  </si>
  <si>
    <t>Delibird</t>
  </si>
  <si>
    <t>Mantine</t>
  </si>
  <si>
    <t>Skarmory</t>
  </si>
  <si>
    <t>Houndour</t>
  </si>
  <si>
    <t>Houndoom</t>
  </si>
  <si>
    <t>HoundoomMega 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</si>
  <si>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</si>
  <si>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</si>
  <si>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</si>
  <si>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</si>
  <si>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</si>
  <si>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</si>
  <si>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</si>
  <si>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</si>
  <si>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</si>
  <si>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</si>
  <si>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</si>
  <si>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</si>
  <si>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</si>
  <si>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</si>
  <si>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</si>
  <si>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</si>
  <si>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</si>
  <si>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</si>
  <si>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</si>
  <si>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TyranitarMega Tyranitar</t>
  </si>
  <si>
    <t>Lugia</t>
  </si>
  <si>
    <t>Ho-oh</t>
  </si>
  <si>
    <t>Celebi</t>
  </si>
  <si>
    <t>Treecko</t>
  </si>
  <si>
    <t>Grovyle</t>
  </si>
  <si>
    <t>Sceptile</t>
  </si>
  <si>
    <t>SceptileMega Sceptile</t>
  </si>
  <si>
    <t>Torchic</t>
  </si>
  <si>
    <t>Combusken</t>
  </si>
  <si>
    <t>Blaziken</t>
  </si>
  <si>
    <t>BlazikenMega Blaziken</t>
  </si>
  <si>
    <t>Mudkip</t>
  </si>
  <si>
    <t>Marshtomp</t>
  </si>
  <si>
    <t>Swampert</t>
  </si>
  <si>
    <t>SwampertMega 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</si>
  <si>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</si>
  <si>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</si>
  <si>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</si>
  <si>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</si>
  <si>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</si>
  <si>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</si>
  <si>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</si>
  <si>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</si>
  <si>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</si>
  <si>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</si>
  <si>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</si>
  <si>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</si>
  <si>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</si>
  <si>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</si>
  <si>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</si>
  <si>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</si>
  <si>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</si>
  <si>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</si>
  <si>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</si>
  <si>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</si>
  <si>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</si>
  <si>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</si>
  <si>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GardevoirMega 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</si>
  <si>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</si>
  <si>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</si>
  <si>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</si>
  <si>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</si>
  <si>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</si>
  <si>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</si>
  <si>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</si>
  <si>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</si>
  <si>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</si>
  <si>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</si>
  <si>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</si>
  <si>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</si>
  <si>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</si>
  <si>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</si>
  <si>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</si>
  <si>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</si>
  <si>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</si>
  <si>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</si>
  <si>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</si>
  <si>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</si>
  <si>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SableyeMega Sableye</t>
  </si>
  <si>
    <t>Mawile</t>
  </si>
  <si>
    <t>MawileMega Mawile</t>
  </si>
  <si>
    <t>Aron</t>
  </si>
  <si>
    <t>Lairon</t>
  </si>
  <si>
    <t>Aggron</t>
  </si>
  <si>
    <t>AggronMega Aggron</t>
  </si>
  <si>
    <t>Meditite</t>
  </si>
  <si>
    <t>Medicham</t>
  </si>
  <si>
    <t>MedichamMega Medicham</t>
  </si>
  <si>
    <t>Electrike</t>
  </si>
  <si>
    <t>Manectric</t>
  </si>
  <si>
    <t>ManectricMega Manectric</t>
  </si>
  <si>
    <t>Plusle</t>
  </si>
  <si>
    <t>Minun</t>
  </si>
  <si>
    <t>Volbeat</t>
  </si>
  <si>
    <t>Illumise</t>
  </si>
  <si>
    <t>Roselia</t>
  </si>
  <si>
    <t>Gulpin</t>
  </si>
  <si>
    <t>Swalot</t>
  </si>
  <si>
    <t>Carvanha</t>
  </si>
  <si>
    <t>Sharpedo</t>
  </si>
  <si>
    <t>SharpedoMega Sharpedo</t>
  </si>
  <si>
    <t>Wailmer</t>
  </si>
  <si>
    <t>Wailord</t>
  </si>
  <si>
    <t>Numel</t>
  </si>
  <si>
    <t>Camerupt</t>
  </si>
  <si>
    <t>CameruptMega Camerupt</t>
  </si>
  <si>
    <t>Torkoal</t>
  </si>
  <si>
    <t>Spoink</t>
  </si>
  <si>
    <t>Grumpig</t>
  </si>
  <si>
    <t>Spinda</t>
  </si>
  <si>
    <t>Trapinch</t>
  </si>
  <si>
    <t>Vibrava</t>
  </si>
  <si>
    <t>Flygon</t>
  </si>
  <si>
    <t>Cacnea</t>
  </si>
  <si>
    <t>Cacturne</t>
  </si>
  <si>
    <t>Swablu</t>
  </si>
  <si>
    <t>Altaria</t>
  </si>
  <si>
    <t>AltariaMega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</si>
  <si>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</si>
  <si>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</si>
  <si>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</si>
  <si>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</si>
  <si>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</si>
  <si>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</si>
  <si>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</si>
  <si>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</si>
  <si>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</si>
  <si>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</si>
  <si>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</si>
  <si>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</si>
  <si>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</si>
  <si>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</si>
  <si>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</si>
  <si>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</si>
  <si>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</si>
  <si>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</si>
  <si>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</si>
  <si>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</si>
  <si>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BanetteMega Banette</t>
  </si>
  <si>
    <t>Duskull</t>
  </si>
  <si>
    <t>Dusclops</t>
  </si>
  <si>
    <t>Tropius</t>
  </si>
  <si>
    <t>Chimecho</t>
  </si>
  <si>
    <t>Absol</t>
  </si>
  <si>
    <t>AbsolMega Absol</t>
  </si>
  <si>
    <t>Wynaut</t>
  </si>
  <si>
    <t>Snorunt</t>
  </si>
  <si>
    <t>Glalie</t>
  </si>
  <si>
    <t>GlalieMega Glalie</t>
  </si>
  <si>
    <t>Spheal</t>
  </si>
  <si>
    <t>Sealeo</t>
  </si>
  <si>
    <t>Walrein</t>
  </si>
  <si>
    <t>Clamperl</t>
  </si>
  <si>
    <t>Huntail</t>
  </si>
  <si>
    <t>Gorebyss</t>
  </si>
  <si>
    <t>Relicanth</t>
  </si>
  <si>
    <t>Luvdisc</t>
  </si>
  <si>
    <t>Bagon</t>
  </si>
  <si>
    <t>Shelgon</t>
  </si>
  <si>
    <t>Salamence</t>
  </si>
  <si>
    <t>SalamenceMega Salamence</t>
  </si>
  <si>
    <t>Beldum</t>
  </si>
  <si>
    <t>Metang</t>
  </si>
  <si>
    <t>Metagross</t>
  </si>
  <si>
    <t>MetagrossMega Metagross</t>
  </si>
  <si>
    <t>Regirock</t>
  </si>
  <si>
    <t>Regice</t>
  </si>
  <si>
    <t>Registeel</t>
  </si>
  <si>
    <t>Latias</t>
  </si>
  <si>
    <t>LatiasMega Latias</t>
  </si>
  <si>
    <t>Latios</t>
  </si>
  <si>
    <t>LatiosMega Latios</t>
  </si>
  <si>
    <t>Kyogre</t>
  </si>
  <si>
    <t>KyogrePrimal Kyogre</t>
  </si>
  <si>
    <t>Groudon</t>
  </si>
  <si>
    <t>GroudonPrimal Groudon</t>
  </si>
  <si>
    <t>Rayquaza</t>
  </si>
  <si>
    <t>RayquazaMega Rayquaza</t>
  </si>
  <si>
    <t>Jirachi</t>
  </si>
  <si>
    <t>DeoxysNormal Forme</t>
  </si>
  <si>
    <t>DeoxysAttack Forme</t>
  </si>
  <si>
    <t>DeoxysDefense Forme</t>
  </si>
  <si>
    <t>DeoxysSpeed Forme</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</si>
  <si>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</si>
  <si>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</si>
  <si>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</si>
  <si>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</si>
  <si>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</si>
  <si>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</si>
  <si>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</si>
  <si>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</si>
  <si>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</si>
  <si>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</si>
  <si>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</si>
  <si>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</si>
  <si>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</si>
  <si>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</si>
  <si>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</si>
  <si>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</si>
  <si>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</si>
  <si>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</si>
  <si>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</si>
  <si>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</si>
  <si>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</si>
  <si>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</si>
  <si>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</si>
  <si>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</si>
  <si>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</si>
  <si>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</si>
  <si>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WormadamPlant Cloak</t>
  </si>
  <si>
    <t>WormadamSandy Cloak</t>
  </si>
  <si>
    <t>WormadamTrash Cloak</t>
  </si>
  <si>
    <t>Mothim</t>
  </si>
  <si>
    <t>Combee</t>
  </si>
  <si>
    <t>Vespiquen</t>
  </si>
  <si>
    <t>Pachirisu</t>
  </si>
  <si>
    <t>Buizel</t>
  </si>
  <si>
    <t>Floatzel</t>
  </si>
  <si>
    <t>Cherubi</t>
  </si>
  <si>
    <t>Cherrim</t>
  </si>
  <si>
    <t>Shellos</t>
  </si>
  <si>
    <t>Gastrodon</t>
  </si>
  <si>
    <t>Ambipom</t>
  </si>
  <si>
    <t>Drifloon</t>
  </si>
  <si>
    <t>Drifblim</t>
  </si>
  <si>
    <t>Buneary</t>
  </si>
  <si>
    <t>Lopunny</t>
  </si>
  <si>
    <t>LopunnyMega 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</si>
  <si>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</si>
  <si>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</si>
  <si>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</si>
  <si>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</si>
  <si>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</si>
  <si>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</si>
  <si>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</si>
  <si>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</si>
  <si>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</si>
  <si>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</si>
  <si>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</si>
  <si>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</si>
  <si>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</si>
  <si>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</si>
  <si>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</si>
  <si>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</si>
  <si>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</si>
  <si>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GarchompMega Garchomp</t>
  </si>
  <si>
    <t>Munchlax</t>
  </si>
  <si>
    <t>Riolu</t>
  </si>
  <si>
    <t>Lucario</t>
  </si>
  <si>
    <t>LucarioMega Lucario</t>
  </si>
  <si>
    <t>Hippopotas</t>
  </si>
  <si>
    <t>Hippowdon</t>
  </si>
  <si>
    <t>Skorupi</t>
  </si>
  <si>
    <t>Drapion</t>
  </si>
  <si>
    <t>Croagunk</t>
  </si>
  <si>
    <t>Toxicroak</t>
  </si>
  <si>
    <t>Carnivine</t>
  </si>
  <si>
    <t>Finneon</t>
  </si>
  <si>
    <t>Lumineon</t>
  </si>
  <si>
    <t>Mantyke</t>
  </si>
  <si>
    <t>Snover</t>
  </si>
  <si>
    <t>Abomasnow</t>
  </si>
  <si>
    <t>AbomasnowMega Abomasnow</t>
  </si>
  <si>
    <t>Weavile</t>
  </si>
  <si>
    <t>Magnezone</t>
  </si>
  <si>
    <t>Lickilicky</t>
  </si>
  <si>
    <t>Rhyperior</t>
  </si>
  <si>
    <t>Tangrowth</t>
  </si>
  <si>
    <t>Electivire</t>
  </si>
  <si>
    <t>Magmortar</t>
  </si>
  <si>
    <t>Togekiss</t>
  </si>
  <si>
    <t>Yanmega</t>
  </si>
  <si>
    <t>Leafeon</t>
  </si>
  <si>
    <t>Glaceon</t>
  </si>
  <si>
    <t>Gliscor</t>
  </si>
  <si>
    <t>Mamoswine</t>
  </si>
  <si>
    <t>Porygon-Z</t>
  </si>
  <si>
    <t>Gallade</t>
  </si>
  <si>
    <t>GalladeMega Gallade</t>
  </si>
  <si>
    <t>Probopass</t>
  </si>
  <si>
    <t>Dusknoir</t>
  </si>
  <si>
    <t>Froslass</t>
  </si>
  <si>
    <t>Rotom</t>
  </si>
  <si>
    <t>RotomHeat Rotom</t>
  </si>
  <si>
    <t>RotomWash Rotom</t>
  </si>
  <si>
    <t>RotomFrost Rotom</t>
  </si>
  <si>
    <t>RotomFan Rotom</t>
  </si>
  <si>
    <t>RotomMow Rotom</t>
  </si>
  <si>
    <t>Uxie</t>
  </si>
  <si>
    <t>Mesprit</t>
  </si>
  <si>
    <t>Azelf</t>
  </si>
  <si>
    <t>Dialga</t>
  </si>
  <si>
    <t>Palkia</t>
  </si>
  <si>
    <t>Heatran</t>
  </si>
  <si>
    <t>Regigigas</t>
  </si>
  <si>
    <t>GiratinaAltered Forme</t>
  </si>
  <si>
    <t>GiratinaOrigin Forme</t>
  </si>
  <si>
    <t>Cresselia</t>
  </si>
  <si>
    <t>Phione</t>
  </si>
  <si>
    <t>Manaphy</t>
  </si>
  <si>
    <t>Darkrai</t>
  </si>
  <si>
    <t>ShayminLand Forme</t>
  </si>
  <si>
    <t>ShayminSky Forme</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</si>
  <si>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</si>
  <si>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</si>
  <si>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</si>
  <si>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</si>
  <si>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</si>
  <si>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</si>
  <si>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</si>
  <si>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</si>
  <si>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</si>
  <si>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</si>
  <si>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</si>
  <si>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</si>
  <si>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</si>
  <si>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</si>
  <si>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</si>
  <si>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</si>
  <si>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</si>
  <si>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</si>
  <si>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</si>
  <si>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</si>
  <si>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</si>
  <si>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</si>
  <si>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</si>
  <si>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</si>
  <si>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</si>
  <si>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</si>
  <si>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</si>
  <si>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</si>
  <si>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</si>
  <si>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</si>
  <si>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</si>
  <si>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</si>
  <si>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</si>
  <si>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</si>
  <si>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</si>
  <si>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</si>
  <si>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</si>
  <si>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</si>
  <si>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</si>
  <si>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</si>
  <si>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</si>
  <si>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</si>
  <si>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</si>
  <si>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</si>
  <si>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</si>
  <si>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</si>
  <si>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</si>
  <si>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</si>
  <si>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</si>
  <si>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</si>
  <si>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</si>
  <si>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</si>
  <si>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</si>
  <si>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</si>
  <si>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</si>
  <si>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</si>
  <si>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</si>
  <si>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</si>
  <si>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</si>
  <si>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</si>
  <si>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</si>
  <si>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</si>
  <si>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</si>
  <si>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DarmanitanStandard Mode</t>
  </si>
  <si>
    <t>DarmanitanZen Mode</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</si>
  <si>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</si>
  <si>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</si>
  <si>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</si>
  <si>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</si>
  <si>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</si>
  <si>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</si>
  <si>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</si>
  <si>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</si>
  <si>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</si>
  <si>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</si>
  <si>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</si>
  <si>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</si>
  <si>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</si>
  <si>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</si>
  <si>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</si>
  <si>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</si>
  <si>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</si>
  <si>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</si>
  <si>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</si>
  <si>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</si>
  <si>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</si>
  <si>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</si>
  <si>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</si>
  <si>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</si>
  <si>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</si>
  <si>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</si>
  <si>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</si>
  <si>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</si>
  <si>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</si>
  <si>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</si>
  <si>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</si>
  <si>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</si>
  <si>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</si>
  <si>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</si>
  <si>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</si>
  <si>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</si>
  <si>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</si>
  <si>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</si>
  <si>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</si>
  <si>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</si>
  <si>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</si>
  <si>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</si>
  <si>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</si>
  <si>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</si>
  <si>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</si>
  <si>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</si>
  <si>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</si>
  <si>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</si>
  <si>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</si>
  <si>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</si>
  <si>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</si>
  <si>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</si>
  <si>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</si>
  <si>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</si>
  <si>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</si>
  <si>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</si>
  <si>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</si>
  <si>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</si>
  <si>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</si>
  <si>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</si>
  <si>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</si>
  <si>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</si>
  <si>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</si>
  <si>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</si>
  <si>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</si>
  <si>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</si>
  <si>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</si>
  <si>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</si>
  <si>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</si>
  <si>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</si>
  <si>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</si>
  <si>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</si>
  <si>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</si>
  <si>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</si>
  <si>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</si>
  <si>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</si>
  <si>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</si>
  <si>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</si>
  <si>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</si>
  <si>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</si>
  <si>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</si>
  <si>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</si>
  <si>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</si>
  <si>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</si>
  <si>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</si>
  <si>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TornadusIncarnate Forme</t>
  </si>
  <si>
    <t>TornadusTherian Forme</t>
  </si>
  <si>
    <t>ThundurusIncarnate Forme</t>
  </si>
  <si>
    <t>ThundurusTherian Forme</t>
  </si>
  <si>
    <t>Reshiram</t>
  </si>
  <si>
    <t>Zekrom</t>
  </si>
  <si>
    <t>LandorusIncarnate Forme</t>
  </si>
  <si>
    <t>LandorusTherian Forme</t>
  </si>
  <si>
    <t>Kyurem</t>
  </si>
  <si>
    <t>KyuremBlack Kyurem</t>
  </si>
  <si>
    <t>KyuremWhite Kyurem</t>
  </si>
  <si>
    <t>KeldeoOrdinary Forme</t>
  </si>
  <si>
    <t>KeldeoResolute Forme</t>
  </si>
  <si>
    <t>MeloettaAria Forme</t>
  </si>
  <si>
    <t>MeloettaPirouette Forme</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</si>
  <si>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</si>
  <si>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</si>
  <si>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</si>
  <si>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</si>
  <si>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</si>
  <si>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</si>
  <si>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</si>
  <si>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</si>
  <si>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</si>
  <si>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</si>
  <si>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</si>
  <si>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</si>
  <si>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</si>
  <si>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</si>
  <si>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</si>
  <si>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</si>
  <si>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</si>
  <si>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</si>
  <si>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</si>
  <si>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</si>
  <si>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Flabébé</t>
  </si>
  <si>
    <t>Floette</t>
  </si>
  <si>
    <t>Florges</t>
  </si>
  <si>
    <t>Skiddo</t>
  </si>
  <si>
    <t>Gogoat</t>
  </si>
  <si>
    <t>Pancham</t>
  </si>
  <si>
    <t>Pangoro</t>
  </si>
  <si>
    <t>Furfrou</t>
  </si>
  <si>
    <t>Espurr</t>
  </si>
  <si>
    <t>MeowsticMale</t>
  </si>
  <si>
    <t>MeowsticFemale</t>
  </si>
  <si>
    <t>Honedge</t>
  </si>
  <si>
    <t>Doublade</t>
  </si>
  <si>
    <t>AegislashBlade Forme</t>
  </si>
  <si>
    <t>AegislashShield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</si>
  <si>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</si>
  <si>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</si>
  <si>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</si>
  <si>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</si>
  <si>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</si>
  <si>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</si>
  <si>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</si>
  <si>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</si>
  <si>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</si>
  <si>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</si>
  <si>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</si>
  <si>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</si>
  <si>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</si>
  <si>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</si>
  <si>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</si>
  <si>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</si>
  <si>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</si>
  <si>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</si>
  <si>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</si>
  <si>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</si>
  <si>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</si>
  <si>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</si>
  <si>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</si>
  <si>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</si>
  <si>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</si>
  <si>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</si>
  <si>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</si>
  <si>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</si>
  <si>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PumpkabooAverage Size</t>
  </si>
  <si>
    <t>PumpkabooSmall Size</t>
  </si>
  <si>
    <t>PumpkabooLarge Size</t>
  </si>
  <si>
    <t>PumpkabooSuper Size</t>
  </si>
  <si>
    <t>GourgeistAverage Size</t>
  </si>
  <si>
    <t>GourgeistSmall Size</t>
  </si>
  <si>
    <t>GourgeistLarge Size</t>
  </si>
  <si>
    <t>GourgeistSuper Size</t>
  </si>
  <si>
    <t>Bergmite</t>
  </si>
  <si>
    <t>Avalugg</t>
  </si>
  <si>
    <t>Noibat</t>
  </si>
  <si>
    <t>Noivern</t>
  </si>
  <si>
    <t>Xerneas</t>
  </si>
  <si>
    <t>Yveltal</t>
  </si>
  <si>
    <t>Zygarde50% Forme</t>
  </si>
  <si>
    <t>Diancie</t>
  </si>
  <si>
    <t>DiancieMega Diancie</t>
  </si>
  <si>
    <t>HoopaHoopa Confined</t>
  </si>
  <si>
    <t>HoopaHoopa Unbound</t>
  </si>
  <si>
    <t>Volcanion</t>
  </si>
  <si>
    <t>Sum of Total_Pokemon_Count</t>
  </si>
  <si>
    <t>Grand Total</t>
  </si>
  <si>
    <t>FALSE</t>
  </si>
  <si>
    <t>Bug Total</t>
  </si>
  <si>
    <t>TRUE</t>
  </si>
  <si>
    <t>Dark Total</t>
  </si>
  <si>
    <t>Dragon Total</t>
  </si>
  <si>
    <t>Electric Total</t>
  </si>
  <si>
    <t>Fairy Total</t>
  </si>
  <si>
    <t>Fighting Total</t>
  </si>
  <si>
    <t>Fire Total</t>
  </si>
  <si>
    <t>Flying Total</t>
  </si>
  <si>
    <t>Ghost Total</t>
  </si>
  <si>
    <t>Grass Total</t>
  </si>
  <si>
    <t>Ground Total</t>
  </si>
  <si>
    <t>Ice Total</t>
  </si>
  <si>
    <t>Normal Total</t>
  </si>
  <si>
    <t>Poison Total</t>
  </si>
  <si>
    <t>Psychic Total</t>
  </si>
  <si>
    <t>Rock Total</t>
  </si>
  <si>
    <t>Steel Total</t>
  </si>
  <si>
    <t>Water Total</t>
  </si>
  <si>
    <t>Row Labels</t>
  </si>
  <si>
    <t>Column Labels</t>
  </si>
  <si>
    <t>PRIMARY AND SECONDARY POKEMON COUNT ACCORDING TO THEIR LEGENDARY STATUS</t>
  </si>
  <si>
    <t>Depiction of primary and secondary types across all the generations</t>
  </si>
  <si>
    <t>Primary-Pivot Table</t>
  </si>
  <si>
    <t>Secondary-Pivot Table</t>
  </si>
  <si>
    <t xml:space="preserve">Primary-Generation Chart </t>
  </si>
  <si>
    <t xml:space="preserve">Secondary-Generation Chart </t>
  </si>
  <si>
    <t>Sum of Hit_Points</t>
  </si>
  <si>
    <t>Sum of Attack_Points</t>
  </si>
  <si>
    <t>Sum of Defense_Points</t>
  </si>
  <si>
    <t>Sum of Special_Attack_Points</t>
  </si>
  <si>
    <t>Sum of Special_Defense_Points</t>
  </si>
  <si>
    <t>Sum of Speed_Points</t>
  </si>
  <si>
    <t>StdDev of Hit_Points</t>
  </si>
  <si>
    <t>StdDev of Defense_Points</t>
  </si>
  <si>
    <t>StdDev of Speed_Points</t>
  </si>
  <si>
    <t>Var of Special_Attack_Points</t>
  </si>
  <si>
    <t>StdDev of Special_Defense_Points</t>
  </si>
  <si>
    <t>Var of Hit_Points</t>
  </si>
  <si>
    <t>StdDev of Attack_Points</t>
  </si>
  <si>
    <t>StdDev of Special_Attack_Points</t>
  </si>
  <si>
    <t>Var of Attack_Points</t>
  </si>
  <si>
    <t>Var of Defense_Points</t>
  </si>
  <si>
    <t>Var of Special_Defense_Points</t>
  </si>
  <si>
    <t>Var of Speed_Points</t>
  </si>
  <si>
    <t>Secondary Pokemon Score Points</t>
  </si>
  <si>
    <t>Primary Pokemon Score Points</t>
  </si>
  <si>
    <t>Sum+Mean+std.dev+Var</t>
  </si>
  <si>
    <t>Mean of Hit_Points</t>
  </si>
  <si>
    <t>Mean of Attack_Points</t>
  </si>
  <si>
    <t>Mean of Defense_Points</t>
  </si>
  <si>
    <t>Mean of Special_Attack_Points</t>
  </si>
  <si>
    <t>Mean of Special_Defense_Points</t>
  </si>
  <si>
    <t>Mean of Speed_Points</t>
  </si>
  <si>
    <t>POKEMON</t>
  </si>
  <si>
    <t>Ideal Pokemon Data</t>
  </si>
  <si>
    <t>Mean</t>
  </si>
  <si>
    <t>Variance</t>
  </si>
  <si>
    <t>Std.deviation</t>
  </si>
  <si>
    <t>Sum of Mean</t>
  </si>
  <si>
    <t>Sum of Std.deviation</t>
  </si>
  <si>
    <t>Sum of Variance</t>
  </si>
  <si>
    <t>Primary Pokeomon Type</t>
  </si>
  <si>
    <t>Score Summary</t>
  </si>
  <si>
    <t>Score Chart</t>
  </si>
  <si>
    <t>Statistical Analysis</t>
  </si>
  <si>
    <t>Primary Pokemon Type</t>
  </si>
  <si>
    <t>Statistical Chart</t>
  </si>
  <si>
    <t>Which generation consists of most ideal type pokemon?</t>
  </si>
  <si>
    <t>Count of Primary_Type</t>
  </si>
  <si>
    <t>.</t>
  </si>
  <si>
    <t xml:space="preserve">Most Popular generation depiction via chart:  </t>
  </si>
  <si>
    <t>Ideal Pokemon Legendary?</t>
  </si>
  <si>
    <t>primary Pokemon Type</t>
  </si>
  <si>
    <t>Ideal Pokemon Legendary Pie Chart</t>
  </si>
  <si>
    <t/>
  </si>
  <si>
    <t>Secondary Pokemon Type</t>
  </si>
  <si>
    <t>Statistical  Analysis</t>
  </si>
  <si>
    <t>Which generation consists of most ideal type Pokemons?</t>
  </si>
  <si>
    <t>Count of Secondary_Type</t>
  </si>
  <si>
    <t>Most popular genration depiction via chart:</t>
  </si>
  <si>
    <t>Ideal Pokemon Legendary :</t>
  </si>
  <si>
    <t>Ideal Pokemon Legendary Pie chart</t>
  </si>
  <si>
    <t>Minimum Pokemon Score Points</t>
  </si>
  <si>
    <t xml:space="preserve">Minimum Primary Pokemon Score Points </t>
  </si>
  <si>
    <t>Min of Hit_Points</t>
  </si>
  <si>
    <t>Min of Attack_Points</t>
  </si>
  <si>
    <t>Min of Defense_Points</t>
  </si>
  <si>
    <t>Min of Special_Attack_Points</t>
  </si>
  <si>
    <t>Min of Special_Defense_Points</t>
  </si>
  <si>
    <t>Min of Speed_Points</t>
  </si>
  <si>
    <t>Minimum Secondary Pokemon Score Points</t>
  </si>
  <si>
    <t xml:space="preserve">Minimum Primary Pokemon Score Chart </t>
  </si>
  <si>
    <t>Minimum Secondary Pokemon Score Chart</t>
  </si>
  <si>
    <t>Maximum Pokemon Score Points</t>
  </si>
  <si>
    <t xml:space="preserve">Maximum Primary Pokemon Score Points </t>
  </si>
  <si>
    <t>Max of Hit_Points</t>
  </si>
  <si>
    <t>Max of Attack_Points</t>
  </si>
  <si>
    <t>Max of Defense_Points</t>
  </si>
  <si>
    <t>Max of Special_Attack_Points</t>
  </si>
  <si>
    <t>Max of Special_Defense_Points</t>
  </si>
  <si>
    <t>Max of Speed_Points</t>
  </si>
  <si>
    <t xml:space="preserve">Maximum Secondary Pokemon Score Points </t>
  </si>
  <si>
    <t>Top Primary Pokemon</t>
  </si>
  <si>
    <t>Top Secondary Pokemon</t>
  </si>
  <si>
    <t>Type Analysis</t>
  </si>
  <si>
    <t>Pokemon Name</t>
  </si>
  <si>
    <t>The type of Pokemons and the no. of  pokemons who fall under it:</t>
  </si>
  <si>
    <t>Data Visualization of Pokemon Types:</t>
  </si>
  <si>
    <t>The percentage breakdown of all the pokemon types.</t>
  </si>
  <si>
    <t>Type of powers</t>
  </si>
  <si>
    <t>Percentage of each type of pokemons</t>
  </si>
  <si>
    <t>Legendary Vs. Non-Legendary Pokemon Distribution Analysis:</t>
  </si>
  <si>
    <t>LEGENDARY STATUS PER POKEMON</t>
  </si>
  <si>
    <t>LEGENDARY STATUS  PER TYPE</t>
  </si>
  <si>
    <t>LEGENDARY</t>
  </si>
  <si>
    <t>POKEMON TYPE</t>
  </si>
  <si>
    <t>filter</t>
  </si>
  <si>
    <t>NON-LEGENDARY</t>
  </si>
  <si>
    <t>Filter</t>
  </si>
  <si>
    <t>HIT POINTS</t>
  </si>
  <si>
    <t>Standard Error</t>
  </si>
  <si>
    <t>Median</t>
  </si>
  <si>
    <t>Mode</t>
  </si>
  <si>
    <t>Standard Deviation</t>
  </si>
  <si>
    <t>Standard Variance</t>
  </si>
  <si>
    <t>Kurtosis</t>
  </si>
  <si>
    <t>Skewness</t>
  </si>
  <si>
    <t>Range</t>
  </si>
  <si>
    <t>Minimum</t>
  </si>
  <si>
    <t>Maximum</t>
  </si>
  <si>
    <t>Sum</t>
  </si>
  <si>
    <t>Count</t>
  </si>
  <si>
    <t>BASE STATS</t>
  </si>
  <si>
    <t>ATTACK POINTS</t>
  </si>
  <si>
    <t>DEFENCE POINTS</t>
  </si>
  <si>
    <t>SPECIAL DEFENCE</t>
  </si>
  <si>
    <t>SPECIAL ATTACK</t>
  </si>
  <si>
    <t>SPEED POINTS</t>
  </si>
  <si>
    <t>Non - Legendary</t>
  </si>
  <si>
    <t>CORRELATION</t>
  </si>
  <si>
    <t>Type</t>
  </si>
  <si>
    <t>Type_Encoded_Num</t>
  </si>
  <si>
    <t>Primary_Type_Num</t>
  </si>
  <si>
    <t xml:space="preserve">  Pokemon dashboard</t>
  </si>
  <si>
    <t>Total_Points</t>
  </si>
  <si>
    <t>Sum of Total_Points</t>
  </si>
  <si>
    <t>Total Pokemon Score</t>
  </si>
  <si>
    <t>Pokemon Generation</t>
  </si>
  <si>
    <t>Pokemon Legendary</t>
  </si>
  <si>
    <t>Overall pokemon generation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</si>
</sst>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sz val="11"/>
      <color theme="1" tint="4.9989318521683403E-2"/>
      <name val="Calibri"/>
      <family val="2"/>
      <scheme val="minor"/>
    </font>
    <font>
      <b/>
      <sz val="24"/>
      <color theme="1"/>
      <name val="Calibri"/>
      <family val="2"/>
      <scheme val="minor"/>
    </font>
    <font>
      <sz val="12"/>
      <color theme="1"/>
      <name val="Calibri"/>
      <family val="2"/>
      <scheme val="minor"/>
    </font>
    <font>
      <b/>
      <sz val="26"/>
      <color theme="1"/>
      <name val="Calibri"/>
      <family val="2"/>
      <scheme val="minor"/>
    </font>
    <font>
      <sz val="11"/>
      <color theme="7" tint="0.79998168889431442"/>
      <name val="Calibri"/>
      <family val="2"/>
      <scheme val="minor"/>
    </font>
    <font>
      <sz val="11"/>
      <color theme="1" tint="0.14999847407452621"/>
      <name val="Calibri"/>
      <family val="2"/>
      <scheme val="minor"/>
    </font>
    <font>
      <sz val="11"/>
      <color theme="2" tint="-0.89999084444715716"/>
      <name val="Calibri"/>
      <family val="2"/>
      <scheme val="minor"/>
    </font>
    <font>
      <b/>
      <sz val="11"/>
      <color theme="2" tint="-0.89999084444715716"/>
      <name val="Calibri"/>
      <family val="2"/>
      <scheme val="minor"/>
    </font>
    <font>
      <b/>
      <sz val="12"/>
      <color theme="2" tint="-0.89999084444715716"/>
      <name val="Calibri"/>
      <family val="2"/>
      <scheme val="minor"/>
    </font>
    <font>
      <b/>
      <sz val="11"/>
      <color theme="1" tint="4.9989318521683403E-2"/>
      <name val="Calibri"/>
      <family val="2"/>
      <scheme val="minor"/>
    </font>
    <font>
      <b/>
      <sz val="12"/>
      <color theme="1" tint="4.9989318521683403E-2"/>
      <name val="Calibri"/>
      <family val="2"/>
      <scheme val="minor"/>
    </font>
    <font>
      <sz val="12"/>
      <color theme="1" tint="4.9989318521683403E-2"/>
      <name val="Aptos Black"/>
      <family val="2"/>
    </font>
    <font>
      <b/>
      <i/>
      <sz val="12"/>
      <color theme="1"/>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rgb="FFFFC000"/>
        <bgColor indexed="6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theme="1" tint="4.9989318521683403E-2"/>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Border="1" applyAlignment="1">
      <alignment horizontal="left" indent="1"/>
    </xf>
    <xf numFmtId="0" fontId="7" fillId="2" borderId="0" xfId="0" applyFont="1" applyFill="1" applyAlignment="1">
      <alignment vertical="center"/>
    </xf>
    <xf numFmtId="0" fontId="8" fillId="0" borderId="1" xfId="0" pivotButton="1" applyFont="1" applyBorder="1"/>
    <xf numFmtId="0" fontId="8" fillId="0" borderId="1" xfId="0" applyFont="1" applyBorder="1"/>
    <xf numFmtId="0" fontId="8" fillId="0" borderId="1" xfId="0" applyFont="1" applyBorder="1" applyAlignment="1">
      <alignment horizontal="left"/>
    </xf>
    <xf numFmtId="0" fontId="5" fillId="2" borderId="0" xfId="0" applyFont="1" applyFill="1" applyAlignment="1">
      <alignment vertical="center"/>
    </xf>
    <xf numFmtId="0" fontId="1" fillId="3" borderId="1" xfId="0" applyFont="1" applyFill="1" applyBorder="1"/>
    <xf numFmtId="0" fontId="7" fillId="4" borderId="0" xfId="0" applyFont="1" applyFill="1" applyAlignment="1">
      <alignment vertical="center"/>
    </xf>
    <xf numFmtId="0" fontId="9" fillId="4" borderId="0" xfId="0" applyFont="1" applyFill="1" applyAlignment="1">
      <alignment vertical="center"/>
    </xf>
    <xf numFmtId="0" fontId="9" fillId="4" borderId="0" xfId="0" applyFont="1" applyFill="1"/>
    <xf numFmtId="2" fontId="8" fillId="0" borderId="1" xfId="0" applyNumberFormat="1" applyFont="1" applyBorder="1"/>
    <xf numFmtId="2" fontId="0" fillId="0" borderId="0" xfId="0" applyNumberFormat="1"/>
    <xf numFmtId="2" fontId="0" fillId="0" borderId="1" xfId="0" applyNumberFormat="1" applyBorder="1"/>
    <xf numFmtId="0" fontId="0" fillId="0" borderId="0" xfId="0" applyAlignment="1">
      <alignment wrapText="1"/>
    </xf>
    <xf numFmtId="0" fontId="11" fillId="4" borderId="0" xfId="0" applyFont="1" applyFill="1" applyAlignment="1">
      <alignment vertical="center"/>
    </xf>
    <xf numFmtId="0" fontId="11" fillId="4" borderId="0" xfId="0" applyFont="1" applyFill="1" applyAlignment="1">
      <alignment vertical="center" wrapText="1"/>
    </xf>
    <xf numFmtId="0" fontId="6" fillId="4" borderId="0" xfId="0" applyFont="1" applyFill="1" applyAlignment="1">
      <alignment vertical="center"/>
    </xf>
    <xf numFmtId="0" fontId="5" fillId="4" borderId="0" xfId="0" applyFont="1" applyFill="1" applyAlignment="1">
      <alignment vertical="center"/>
    </xf>
    <xf numFmtId="0" fontId="4" fillId="2" borderId="0" xfId="0" applyFont="1" applyFill="1" applyAlignment="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13" fillId="0" borderId="1" xfId="0" pivotButton="1" applyFont="1" applyBorder="1"/>
    <xf numFmtId="0" fontId="13" fillId="0" borderId="1" xfId="0" applyFont="1" applyBorder="1"/>
    <xf numFmtId="0" fontId="13" fillId="0" borderId="1" xfId="0" applyFont="1" applyBorder="1" applyAlignment="1">
      <alignment horizontal="left"/>
    </xf>
    <xf numFmtId="0" fontId="12" fillId="0" borderId="1" xfId="0" pivotButton="1" applyFont="1" applyBorder="1"/>
    <xf numFmtId="0" fontId="8" fillId="0" borderId="0" xfId="0" applyFont="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2" borderId="4" xfId="0" applyFill="1" applyBorder="1"/>
    <xf numFmtId="0" fontId="0" fillId="2" borderId="1" xfId="0" applyFill="1" applyBorder="1"/>
    <xf numFmtId="0" fontId="0" fillId="2" borderId="2" xfId="0" applyFill="1" applyBorder="1"/>
    <xf numFmtId="0" fontId="0" fillId="2" borderId="3" xfId="0" applyFill="1" applyBorder="1"/>
    <xf numFmtId="0" fontId="14" fillId="0" borderId="1" xfId="0" pivotButton="1" applyFont="1" applyBorder="1"/>
    <xf numFmtId="0" fontId="14" fillId="0" borderId="1" xfId="0" applyFont="1" applyBorder="1"/>
    <xf numFmtId="0" fontId="14" fillId="0" borderId="1" xfId="0" applyFont="1" applyBorder="1" applyAlignment="1">
      <alignment horizontal="left"/>
    </xf>
    <xf numFmtId="0" fontId="3" fillId="2" borderId="3" xfId="0" applyFont="1" applyFill="1" applyBorder="1" applyAlignment="1">
      <alignment vertical="center"/>
    </xf>
    <xf numFmtId="0" fontId="3" fillId="2" borderId="2" xfId="0" applyFont="1" applyFill="1" applyBorder="1" applyAlignment="1">
      <alignment vertical="center"/>
    </xf>
    <xf numFmtId="2" fontId="14" fillId="0" borderId="1" xfId="0" applyNumberFormat="1" applyFont="1" applyBorder="1"/>
    <xf numFmtId="0" fontId="16" fillId="2" borderId="1" xfId="0" applyFont="1" applyFill="1" applyBorder="1" applyAlignment="1">
      <alignment vertical="center"/>
    </xf>
    <xf numFmtId="0" fontId="1" fillId="2" borderId="1" xfId="0" applyFont="1" applyFill="1" applyBorder="1" applyAlignment="1">
      <alignment horizontal="center" vertical="center"/>
    </xf>
    <xf numFmtId="0" fontId="10" fillId="0" borderId="0" xfId="0" applyFont="1" applyAlignment="1">
      <alignment horizontal="center" vertical="center"/>
    </xf>
    <xf numFmtId="0" fontId="5" fillId="2" borderId="1" xfId="0" applyFont="1" applyFill="1" applyBorder="1" applyAlignment="1">
      <alignment horizontal="center" vertical="center"/>
    </xf>
    <xf numFmtId="0" fontId="15" fillId="0" borderId="1" xfId="0" pivotButton="1" applyFont="1" applyBorder="1"/>
    <xf numFmtId="0" fontId="15" fillId="0" borderId="1" xfId="0" applyFont="1" applyBorder="1"/>
    <xf numFmtId="0" fontId="15" fillId="0" borderId="1" xfId="0" applyFont="1" applyBorder="1" applyAlignment="1">
      <alignment horizontal="left"/>
    </xf>
    <xf numFmtId="0" fontId="4" fillId="4" borderId="0" xfId="0" applyFont="1" applyFill="1" applyAlignment="1">
      <alignment vertical="center"/>
    </xf>
    <xf numFmtId="0" fontId="1" fillId="2" borderId="0" xfId="0" applyFont="1" applyFill="1" applyAlignment="1">
      <alignment horizontal="center" vertical="center"/>
    </xf>
    <xf numFmtId="0" fontId="3" fillId="2" borderId="1" xfId="0" applyFont="1" applyFill="1" applyBorder="1" applyAlignment="1">
      <alignment horizontal="center"/>
    </xf>
    <xf numFmtId="0" fontId="4"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0" xfId="0" applyFont="1"/>
    <xf numFmtId="10" fontId="8" fillId="0" borderId="1" xfId="0" applyNumberFormat="1" applyFont="1" applyBorder="1"/>
    <xf numFmtId="0" fontId="0" fillId="4" borderId="0" xfId="0" applyFill="1"/>
    <xf numFmtId="0" fontId="6" fillId="3" borderId="1" xfId="0" applyFont="1" applyFill="1" applyBorder="1" applyAlignment="1">
      <alignment horizontal="center" vertical="center"/>
    </xf>
    <xf numFmtId="0" fontId="19" fillId="0" borderId="1" xfId="0" pivotButton="1" applyFont="1" applyBorder="1"/>
    <xf numFmtId="0" fontId="17" fillId="5" borderId="1" xfId="0" applyFont="1" applyFill="1" applyBorder="1"/>
    <xf numFmtId="0" fontId="17" fillId="6" borderId="1" xfId="0" applyFont="1" applyFill="1" applyBorder="1"/>
    <xf numFmtId="0" fontId="18" fillId="6" borderId="1" xfId="0" applyFont="1" applyFill="1" applyBorder="1"/>
    <xf numFmtId="0" fontId="8" fillId="5" borderId="1" xfId="0" applyFont="1" applyFill="1" applyBorder="1"/>
    <xf numFmtId="0" fontId="8" fillId="6" borderId="1" xfId="0" applyFont="1" applyFill="1" applyBorder="1"/>
    <xf numFmtId="0" fontId="0" fillId="0" borderId="0" xfId="0" applyAlignment="1">
      <alignment horizontal="left"/>
    </xf>
    <xf numFmtId="0" fontId="20" fillId="0" borderId="1" xfId="0" applyFont="1" applyBorder="1" applyAlignment="1">
      <alignment horizontal="center"/>
    </xf>
    <xf numFmtId="0" fontId="3" fillId="0" borderId="1" xfId="0" applyFont="1" applyBorder="1"/>
    <xf numFmtId="0" fontId="0" fillId="7" borderId="0" xfId="0" applyFill="1"/>
    <xf numFmtId="0" fontId="11" fillId="2" borderId="0" xfId="0" applyFont="1" applyFill="1" applyAlignment="1">
      <alignment vertical="center"/>
    </xf>
    <xf numFmtId="0" fontId="11" fillId="2" borderId="0" xfId="0" applyFont="1" applyFill="1" applyAlignment="1">
      <alignment vertical="center" wrapText="1"/>
    </xf>
    <xf numFmtId="0" fontId="0" fillId="0" borderId="0" xfId="0" pivotButton="1"/>
    <xf numFmtId="0" fontId="0" fillId="8" borderId="0" xfId="0" applyFill="1"/>
    <xf numFmtId="0" fontId="0" fillId="8" borderId="0" xfId="0" applyFill="1" applyAlignment="1">
      <alignment wrapText="1"/>
    </xf>
    <xf numFmtId="0" fontId="0" fillId="0" borderId="0" xfId="0" applyNumberFormat="1"/>
    <xf numFmtId="0" fontId="0" fillId="0" borderId="1" xfId="0" applyNumberFormat="1" applyBorder="1"/>
    <xf numFmtId="0" fontId="8" fillId="0" borderId="1" xfId="0" applyNumberFormat="1" applyFont="1" applyBorder="1"/>
  </cellXfs>
  <cellStyles count="1">
    <cellStyle name="Normal" xfId="0" builtinId="0"/>
  </cellStyles>
  <dxfs count="69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b/>
      </font>
    </dxf>
    <dxf>
      <font>
        <b/>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7" tint="0.79998168889431442"/>
      </font>
    </dxf>
    <dxf>
      <font>
        <color theme="2" tint="-0.89999084444715716"/>
      </font>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font>
        <color theme="7" tint="0.7999816888943144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0.14999847407452621"/>
      </font>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ont>
        <b val="0"/>
      </font>
    </dxf>
    <dxf>
      <font>
        <b val="0"/>
      </font>
    </dxf>
    <dxf>
      <font>
        <b val="0"/>
      </font>
    </dxf>
    <dxf>
      <font>
        <b val="0"/>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name val="Aptos Black"/>
        <scheme val="none"/>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ptos Black"/>
        <scheme val="none"/>
      </font>
    </dxf>
    <dxf>
      <font>
        <sz val="1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2" formatCode="0.00"/>
    </dxf>
    <dxf>
      <numFmt numFmtId="0" formatCode="General"/>
    </dxf>
    <dxf>
      <numFmt numFmtId="0" formatCode="General"/>
    </dxf>
    <dxf>
      <numFmt numFmtId="0" formatCode="Genera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C99"/>
      <color rgb="FFFCE76A"/>
      <color rgb="FFFFFF00"/>
      <color rgb="FFF0F670"/>
      <color rgb="FFFFFF66"/>
      <color rgb="FFE3F274"/>
      <color rgb="FFFFFF99"/>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tyles" Target="styles.xml"/><Relationship Id="rId30" Type="http://schemas.microsoft.com/office/2022/10/relationships/richValueRel" Target="richData/richValueRel.xml"/><Relationship Id="rId35" Type="http://schemas.openxmlformats.org/officeDocument/2006/relationships/customXml" Target="../customXml/item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6.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7.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8.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9.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0.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1.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2.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3.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4.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5.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6.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7.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8.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9.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0.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1.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2.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3.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4.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5.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47.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48.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49.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0.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1.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2.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[Pokemon_Data_Analysis_Project.xlsx]Pokemon_Total_Score!PivotTable4</c:name>
    <c:fmtId val="1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Total_Pokemon_Score</a:t>
            </a:r>
            <a:endParaRPr lang="en-US"/>
          </a:p>
        </c:rich>
      </c:tx>
      <c:overlay val="0"/>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219683269509624E-2"/>
          <c:y val="1.6763123359580051E-2"/>
          <c:w val="0.85355185506619946"/>
          <c:h val="0.81376675684847788"/>
        </c:manualLayout>
      </c:layout>
      <c:barChart>
        <c:barDir val="col"/>
        <c:grouping val="clustered"/>
        <c:varyColors val="0"/>
        <c:ser>
          <c:idx val="0"/>
          <c:order val="0"/>
          <c:tx>
            <c:strRef>
              <c:f>Pokemon_Total_Score!$C$4</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Pokemon_Total_Score!$B$5:$B$52</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Pokemon_Total_Score!$C$5:$C$52</c:f>
              <c:numCache>
                <c:formatCode>General</c:formatCode>
                <c:ptCount val="47"/>
                <c:pt idx="0">
                  <c:v>555</c:v>
                </c:pt>
                <c:pt idx="1">
                  <c:v>530</c:v>
                </c:pt>
                <c:pt idx="2">
                  <c:v>630</c:v>
                </c:pt>
                <c:pt idx="3">
                  <c:v>409</c:v>
                </c:pt>
                <c:pt idx="4">
                  <c:v>460</c:v>
                </c:pt>
                <c:pt idx="5">
                  <c:v>560</c:v>
                </c:pt>
                <c:pt idx="6">
                  <c:v>534</c:v>
                </c:pt>
                <c:pt idx="7">
                  <c:v>634</c:v>
                </c:pt>
                <c:pt idx="8">
                  <c:v>634</c:v>
                </c:pt>
                <c:pt idx="9">
                  <c:v>309</c:v>
                </c:pt>
                <c:pt idx="10">
                  <c:v>405</c:v>
                </c:pt>
                <c:pt idx="11">
                  <c:v>309</c:v>
                </c:pt>
                <c:pt idx="12">
                  <c:v>405</c:v>
                </c:pt>
                <c:pt idx="13">
                  <c:v>309</c:v>
                </c:pt>
                <c:pt idx="14">
                  <c:v>480</c:v>
                </c:pt>
                <c:pt idx="15">
                  <c:v>540</c:v>
                </c:pt>
                <c:pt idx="16">
                  <c:v>315</c:v>
                </c:pt>
                <c:pt idx="17">
                  <c:v>534</c:v>
                </c:pt>
                <c:pt idx="18">
                  <c:v>528</c:v>
                </c:pt>
                <c:pt idx="19">
                  <c:v>307</c:v>
                </c:pt>
                <c:pt idx="20">
                  <c:v>525</c:v>
                </c:pt>
                <c:pt idx="21">
                  <c:v>382</c:v>
                </c:pt>
                <c:pt idx="22">
                  <c:v>350</c:v>
                </c:pt>
                <c:pt idx="23">
                  <c:v>484</c:v>
                </c:pt>
                <c:pt idx="24">
                  <c:v>534</c:v>
                </c:pt>
                <c:pt idx="25">
                  <c:v>369</c:v>
                </c:pt>
                <c:pt idx="26">
                  <c:v>365</c:v>
                </c:pt>
                <c:pt idx="27">
                  <c:v>410</c:v>
                </c:pt>
                <c:pt idx="28">
                  <c:v>495</c:v>
                </c:pt>
                <c:pt idx="29">
                  <c:v>540</c:v>
                </c:pt>
                <c:pt idx="30">
                  <c:v>405</c:v>
                </c:pt>
                <c:pt idx="31">
                  <c:v>505</c:v>
                </c:pt>
                <c:pt idx="32">
                  <c:v>305</c:v>
                </c:pt>
                <c:pt idx="33">
                  <c:v>316</c:v>
                </c:pt>
                <c:pt idx="34">
                  <c:v>418</c:v>
                </c:pt>
                <c:pt idx="35">
                  <c:v>410</c:v>
                </c:pt>
                <c:pt idx="36">
                  <c:v>507</c:v>
                </c:pt>
                <c:pt idx="37">
                  <c:v>405</c:v>
                </c:pt>
                <c:pt idx="38">
                  <c:v>500</c:v>
                </c:pt>
                <c:pt idx="39">
                  <c:v>498</c:v>
                </c:pt>
                <c:pt idx="40">
                  <c:v>250</c:v>
                </c:pt>
                <c:pt idx="41">
                  <c:v>499</c:v>
                </c:pt>
                <c:pt idx="42">
                  <c:v>308</c:v>
                </c:pt>
                <c:pt idx="43">
                  <c:v>310</c:v>
                </c:pt>
                <c:pt idx="44">
                  <c:v>470</c:v>
                </c:pt>
                <c:pt idx="45">
                  <c:v>534</c:v>
                </c:pt>
                <c:pt idx="46">
                  <c:v>299</c:v>
                </c:pt>
              </c:numCache>
            </c:numRef>
          </c:val>
          <c:extLst>
            <c:ext xmlns:c16="http://schemas.microsoft.com/office/drawing/2014/chart" uri="{C3380CC4-5D6E-409C-BE32-E72D297353CC}">
              <c16:uniqueId val="{00000001-ADF3-4423-8215-6CE76F0D642C}"/>
            </c:ext>
          </c:extLst>
        </c:ser>
        <c:dLbls>
          <c:dLblPos val="outEnd"/>
          <c:showLegendKey val="0"/>
          <c:showVal val="1"/>
          <c:showCatName val="0"/>
          <c:showSerName val="0"/>
          <c:showPercent val="0"/>
          <c:showBubbleSize val="0"/>
        </c:dLbls>
        <c:gapWidth val="219"/>
        <c:overlap val="-27"/>
        <c:axId val="1991190223"/>
        <c:axId val="568403600"/>
      </c:barChart>
      <c:catAx>
        <c:axId val="1991190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r>
                  <a:rPr lang="en-IN"/>
                  <a:t>Pokemon_Name</a:t>
                </a:r>
              </a:p>
            </c:rich>
          </c:tx>
          <c:layout>
            <c:manualLayout>
              <c:xMode val="edge"/>
              <c:yMode val="edge"/>
              <c:x val="0.45941853735363924"/>
              <c:y val="0.906419409395487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crossAx val="568403600"/>
        <c:crosses val="autoZero"/>
        <c:auto val="1"/>
        <c:lblAlgn val="ctr"/>
        <c:lblOffset val="100"/>
        <c:noMultiLvlLbl val="0"/>
      </c:catAx>
      <c:valAx>
        <c:axId val="5684036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r>
                  <a:rPr lang="en-IN"/>
                  <a:t>Pokemon_Score</a:t>
                </a:r>
              </a:p>
            </c:rich>
          </c:tx>
          <c:layout>
            <c:manualLayout>
              <c:xMode val="edge"/>
              <c:yMode val="edge"/>
              <c:x val="9.142717655366164E-3"/>
              <c:y val="0.377822924785554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crossAx val="1991190223"/>
        <c:crosses val="autoZero"/>
        <c:crossBetween val="between"/>
      </c:valAx>
      <c:spPr>
        <a:noFill/>
        <a:ln>
          <a:noFill/>
        </a:ln>
        <a:effectLst/>
      </c:spPr>
    </c:plotArea>
    <c:legend>
      <c:legendPos val="r"/>
      <c:layout>
        <c:manualLayout>
          <c:xMode val="edge"/>
          <c:yMode val="edge"/>
          <c:x val="0.90561453748171827"/>
          <c:y val="0.4560273403324584"/>
          <c:w val="7.731029868020943E-2"/>
          <c:h val="9.3750656167979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FF00">
          <a:alpha val="10000"/>
        </a:srgbClr>
      </a:solidFill>
      <a:round/>
    </a:ln>
    <a:effectLst>
      <a:softEdge rad="1270000"/>
    </a:effectLst>
  </c:spPr>
  <c:txPr>
    <a:bodyPr/>
    <a:lstStyle/>
    <a:p>
      <a:pPr>
        <a:defRPr>
          <a:solidFill>
            <a:schemeClr val="tx1">
              <a:alpha val="86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[Pokemon_Data_Analysis_Project.xlsx]Pokemon_Generation!PivotTable5</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81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4">
              <a:shade val="37000"/>
            </a:schemeClr>
          </a:solidFill>
          <a:ln w="19050">
            <a:solidFill>
              <a:schemeClr val="lt1"/>
            </a:solidFill>
          </a:ln>
          <a:effectLst/>
        </c:spPr>
      </c:pivotFmt>
      <c:pivotFmt>
        <c:idx val="7"/>
        <c:spPr>
          <a:solidFill>
            <a:schemeClr val="accent4">
              <a:shade val="44000"/>
            </a:schemeClr>
          </a:solidFill>
          <a:ln w="19050">
            <a:solidFill>
              <a:schemeClr val="lt1"/>
            </a:solidFill>
          </a:ln>
          <a:effectLst/>
        </c:spPr>
      </c:pivotFmt>
      <c:pivotFmt>
        <c:idx val="8"/>
        <c:spPr>
          <a:solidFill>
            <a:schemeClr val="accent4">
              <a:shade val="52000"/>
            </a:schemeClr>
          </a:solidFill>
          <a:ln w="19050">
            <a:solidFill>
              <a:schemeClr val="lt1"/>
            </a:solidFill>
          </a:ln>
          <a:effectLst/>
        </c:spPr>
      </c:pivotFmt>
      <c:pivotFmt>
        <c:idx val="9"/>
        <c:spPr>
          <a:solidFill>
            <a:schemeClr val="accent4">
              <a:shade val="59000"/>
            </a:schemeClr>
          </a:solidFill>
          <a:ln w="19050">
            <a:solidFill>
              <a:schemeClr val="lt1"/>
            </a:solidFill>
          </a:ln>
          <a:effectLst/>
        </c:spPr>
      </c:pivotFmt>
      <c:pivotFmt>
        <c:idx val="10"/>
        <c:spPr>
          <a:solidFill>
            <a:schemeClr val="accent4">
              <a:shade val="66000"/>
            </a:schemeClr>
          </a:solidFill>
          <a:ln w="19050">
            <a:solidFill>
              <a:schemeClr val="lt1"/>
            </a:solidFill>
          </a:ln>
          <a:effectLst/>
        </c:spPr>
      </c:pivotFmt>
      <c:pivotFmt>
        <c:idx val="11"/>
        <c:spPr>
          <a:solidFill>
            <a:schemeClr val="accent4">
              <a:shade val="74000"/>
            </a:schemeClr>
          </a:solidFill>
          <a:ln w="19050">
            <a:solidFill>
              <a:schemeClr val="lt1"/>
            </a:solidFill>
          </a:ln>
          <a:effectLst/>
        </c:spPr>
      </c:pivotFmt>
      <c:pivotFmt>
        <c:idx val="12"/>
        <c:spPr>
          <a:solidFill>
            <a:schemeClr val="accent4">
              <a:shade val="81000"/>
            </a:schemeClr>
          </a:solidFill>
          <a:ln w="19050">
            <a:solidFill>
              <a:schemeClr val="lt1"/>
            </a:solidFill>
          </a:ln>
          <a:effectLst/>
        </c:spPr>
      </c:pivotFmt>
      <c:pivotFmt>
        <c:idx val="13"/>
        <c:spPr>
          <a:solidFill>
            <a:schemeClr val="accent4">
              <a:shade val="88000"/>
            </a:schemeClr>
          </a:solidFill>
          <a:ln w="19050">
            <a:solidFill>
              <a:schemeClr val="lt1"/>
            </a:solidFill>
          </a:ln>
          <a:effectLst/>
        </c:spPr>
      </c:pivotFmt>
      <c:pivotFmt>
        <c:idx val="14"/>
        <c:spPr>
          <a:solidFill>
            <a:schemeClr val="accent4">
              <a:shade val="96000"/>
            </a:schemeClr>
          </a:solidFill>
          <a:ln w="19050">
            <a:solidFill>
              <a:schemeClr val="lt1"/>
            </a:solidFill>
          </a:ln>
          <a:effectLst/>
        </c:spPr>
      </c:pivotFmt>
      <c:pivotFmt>
        <c:idx val="15"/>
        <c:spPr>
          <a:solidFill>
            <a:schemeClr val="accent4">
              <a:tint val="97000"/>
            </a:schemeClr>
          </a:solidFill>
          <a:ln w="19050">
            <a:solidFill>
              <a:schemeClr val="lt1"/>
            </a:solidFill>
          </a:ln>
          <a:effectLst/>
        </c:spPr>
      </c:pivotFmt>
      <c:pivotFmt>
        <c:idx val="16"/>
        <c:spPr>
          <a:solidFill>
            <a:schemeClr val="accent4">
              <a:tint val="89000"/>
            </a:schemeClr>
          </a:solidFill>
          <a:ln w="19050">
            <a:solidFill>
              <a:schemeClr val="lt1"/>
            </a:solidFill>
          </a:ln>
          <a:effectLst/>
        </c:spPr>
      </c:pivotFmt>
      <c:pivotFmt>
        <c:idx val="17"/>
        <c:spPr>
          <a:solidFill>
            <a:schemeClr val="accent4">
              <a:tint val="82000"/>
            </a:schemeClr>
          </a:solidFill>
          <a:ln w="19050">
            <a:solidFill>
              <a:schemeClr val="lt1"/>
            </a:solidFill>
          </a:ln>
          <a:effectLst/>
        </c:spPr>
      </c:pivotFmt>
      <c:pivotFmt>
        <c:idx val="18"/>
        <c:spPr>
          <a:solidFill>
            <a:schemeClr val="accent4">
              <a:tint val="75000"/>
            </a:schemeClr>
          </a:solidFill>
          <a:ln w="19050">
            <a:solidFill>
              <a:schemeClr val="lt1"/>
            </a:solidFill>
          </a:ln>
          <a:effectLst/>
        </c:spPr>
      </c:pivotFmt>
      <c:pivotFmt>
        <c:idx val="19"/>
        <c:spPr>
          <a:solidFill>
            <a:schemeClr val="accent4">
              <a:tint val="67000"/>
            </a:schemeClr>
          </a:solidFill>
          <a:ln w="19050">
            <a:solidFill>
              <a:schemeClr val="lt1"/>
            </a:solidFill>
          </a:ln>
          <a:effectLst/>
        </c:spPr>
      </c:pivotFmt>
      <c:pivotFmt>
        <c:idx val="20"/>
        <c:spPr>
          <a:solidFill>
            <a:schemeClr val="accent4">
              <a:tint val="60000"/>
            </a:schemeClr>
          </a:solidFill>
          <a:ln w="19050">
            <a:solidFill>
              <a:schemeClr val="lt1"/>
            </a:solidFill>
          </a:ln>
          <a:effectLst/>
        </c:spPr>
      </c:pivotFmt>
      <c:pivotFmt>
        <c:idx val="21"/>
        <c:spPr>
          <a:solidFill>
            <a:schemeClr val="accent4">
              <a:tint val="53000"/>
            </a:schemeClr>
          </a:solidFill>
          <a:ln w="19050">
            <a:solidFill>
              <a:schemeClr val="lt1"/>
            </a:solidFill>
          </a:ln>
          <a:effectLst/>
        </c:spPr>
      </c:pivotFmt>
      <c:pivotFmt>
        <c:idx val="22"/>
        <c:spPr>
          <a:solidFill>
            <a:schemeClr val="accent4">
              <a:tint val="45000"/>
            </a:schemeClr>
          </a:solidFill>
          <a:ln w="19050">
            <a:solidFill>
              <a:schemeClr val="lt1"/>
            </a:solidFill>
          </a:ln>
          <a:effectLst/>
        </c:spPr>
      </c:pivotFmt>
      <c:pivotFmt>
        <c:idx val="23"/>
        <c:spPr>
          <a:solidFill>
            <a:schemeClr val="accent4">
              <a:tint val="38000"/>
            </a:schemeClr>
          </a:solidFill>
          <a:ln w="19050">
            <a:solidFill>
              <a:schemeClr val="lt1"/>
            </a:solidFill>
          </a:ln>
          <a:effectLst/>
        </c:spPr>
      </c:pivotFmt>
      <c:pivotFmt>
        <c:idx val="24"/>
        <c:spPr>
          <a:solidFill>
            <a:schemeClr val="accent4">
              <a:shade val="37000"/>
            </a:schemeClr>
          </a:solidFill>
          <a:ln w="19050">
            <a:solidFill>
              <a:schemeClr val="lt1"/>
            </a:solidFill>
          </a:ln>
          <a:effectLst/>
        </c:spPr>
      </c:pivotFmt>
      <c:pivotFmt>
        <c:idx val="25"/>
        <c:spPr>
          <a:solidFill>
            <a:schemeClr val="accent4">
              <a:shade val="44000"/>
            </a:schemeClr>
          </a:solidFill>
          <a:ln w="19050">
            <a:solidFill>
              <a:schemeClr val="lt1"/>
            </a:solidFill>
          </a:ln>
          <a:effectLst/>
        </c:spPr>
      </c:pivotFmt>
      <c:pivotFmt>
        <c:idx val="26"/>
        <c:spPr>
          <a:solidFill>
            <a:schemeClr val="accent4">
              <a:shade val="52000"/>
            </a:schemeClr>
          </a:solidFill>
          <a:ln w="19050">
            <a:solidFill>
              <a:schemeClr val="lt1"/>
            </a:solidFill>
          </a:ln>
          <a:effectLst/>
        </c:spPr>
      </c:pivotFmt>
      <c:pivotFmt>
        <c:idx val="27"/>
        <c:spPr>
          <a:solidFill>
            <a:schemeClr val="accent4">
              <a:shade val="59000"/>
            </a:schemeClr>
          </a:solidFill>
          <a:ln w="19050">
            <a:solidFill>
              <a:schemeClr val="lt1"/>
            </a:solidFill>
          </a:ln>
          <a:effectLst/>
        </c:spPr>
      </c:pivotFmt>
      <c:pivotFmt>
        <c:idx val="28"/>
        <c:spPr>
          <a:solidFill>
            <a:schemeClr val="accent4">
              <a:shade val="66000"/>
            </a:schemeClr>
          </a:solidFill>
          <a:ln w="19050">
            <a:solidFill>
              <a:schemeClr val="lt1"/>
            </a:solidFill>
          </a:ln>
          <a:effectLst/>
        </c:spPr>
      </c:pivotFmt>
      <c:pivotFmt>
        <c:idx val="29"/>
        <c:spPr>
          <a:solidFill>
            <a:schemeClr val="accent4">
              <a:shade val="74000"/>
            </a:schemeClr>
          </a:solidFill>
          <a:ln w="19050">
            <a:solidFill>
              <a:schemeClr val="lt1"/>
            </a:solidFill>
          </a:ln>
          <a:effectLst/>
        </c:spPr>
      </c:pivotFmt>
      <c:pivotFmt>
        <c:idx val="30"/>
        <c:spPr>
          <a:solidFill>
            <a:schemeClr val="accent4">
              <a:shade val="81000"/>
            </a:schemeClr>
          </a:solidFill>
          <a:ln w="19050">
            <a:solidFill>
              <a:schemeClr val="lt1"/>
            </a:solidFill>
          </a:ln>
          <a:effectLst/>
        </c:spPr>
      </c:pivotFmt>
      <c:pivotFmt>
        <c:idx val="31"/>
        <c:spPr>
          <a:solidFill>
            <a:schemeClr val="accent4">
              <a:shade val="88000"/>
            </a:schemeClr>
          </a:solidFill>
          <a:ln w="19050">
            <a:solidFill>
              <a:schemeClr val="lt1"/>
            </a:solidFill>
          </a:ln>
          <a:effectLst/>
        </c:spPr>
      </c:pivotFmt>
      <c:pivotFmt>
        <c:idx val="32"/>
        <c:spPr>
          <a:solidFill>
            <a:schemeClr val="accent4">
              <a:shade val="96000"/>
            </a:schemeClr>
          </a:solidFill>
          <a:ln w="19050">
            <a:solidFill>
              <a:schemeClr val="lt1"/>
            </a:solidFill>
          </a:ln>
          <a:effectLst/>
        </c:spPr>
      </c:pivotFmt>
      <c:pivotFmt>
        <c:idx val="33"/>
        <c:spPr>
          <a:solidFill>
            <a:schemeClr val="accent4">
              <a:tint val="97000"/>
            </a:schemeClr>
          </a:solidFill>
          <a:ln w="19050">
            <a:solidFill>
              <a:schemeClr val="lt1"/>
            </a:solidFill>
          </a:ln>
          <a:effectLst/>
        </c:spPr>
      </c:pivotFmt>
      <c:pivotFmt>
        <c:idx val="34"/>
        <c:spPr>
          <a:solidFill>
            <a:schemeClr val="accent4">
              <a:tint val="89000"/>
            </a:schemeClr>
          </a:solidFill>
          <a:ln w="19050">
            <a:solidFill>
              <a:schemeClr val="lt1"/>
            </a:solidFill>
          </a:ln>
          <a:effectLst/>
        </c:spPr>
      </c:pivotFmt>
      <c:pivotFmt>
        <c:idx val="35"/>
        <c:spPr>
          <a:solidFill>
            <a:schemeClr val="accent4">
              <a:tint val="82000"/>
            </a:schemeClr>
          </a:solidFill>
          <a:ln w="19050">
            <a:solidFill>
              <a:schemeClr val="lt1"/>
            </a:solidFill>
          </a:ln>
          <a:effectLst/>
        </c:spPr>
      </c:pivotFmt>
      <c:pivotFmt>
        <c:idx val="36"/>
        <c:spPr>
          <a:solidFill>
            <a:schemeClr val="accent4">
              <a:tint val="75000"/>
            </a:schemeClr>
          </a:solidFill>
          <a:ln w="19050">
            <a:solidFill>
              <a:schemeClr val="lt1"/>
            </a:solidFill>
          </a:ln>
          <a:effectLst/>
        </c:spPr>
      </c:pivotFmt>
      <c:pivotFmt>
        <c:idx val="37"/>
        <c:spPr>
          <a:solidFill>
            <a:schemeClr val="accent4">
              <a:tint val="67000"/>
            </a:schemeClr>
          </a:solidFill>
          <a:ln w="19050">
            <a:solidFill>
              <a:schemeClr val="lt1"/>
            </a:solidFill>
          </a:ln>
          <a:effectLst/>
        </c:spPr>
      </c:pivotFmt>
      <c:pivotFmt>
        <c:idx val="38"/>
        <c:spPr>
          <a:solidFill>
            <a:schemeClr val="accent4">
              <a:tint val="60000"/>
            </a:schemeClr>
          </a:solidFill>
          <a:ln w="19050">
            <a:solidFill>
              <a:schemeClr val="lt1"/>
            </a:solidFill>
          </a:ln>
          <a:effectLst/>
        </c:spPr>
      </c:pivotFmt>
      <c:pivotFmt>
        <c:idx val="39"/>
        <c:spPr>
          <a:solidFill>
            <a:schemeClr val="accent4">
              <a:tint val="53000"/>
            </a:schemeClr>
          </a:solidFill>
          <a:ln w="19050">
            <a:solidFill>
              <a:schemeClr val="lt1"/>
            </a:solidFill>
          </a:ln>
          <a:effectLst/>
        </c:spPr>
      </c:pivotFmt>
      <c:pivotFmt>
        <c:idx val="40"/>
        <c:spPr>
          <a:solidFill>
            <a:schemeClr val="accent4">
              <a:tint val="45000"/>
            </a:schemeClr>
          </a:solidFill>
          <a:ln w="19050">
            <a:solidFill>
              <a:schemeClr val="lt1"/>
            </a:solidFill>
          </a:ln>
          <a:effectLst/>
        </c:spPr>
      </c:pivotFmt>
      <c:pivotFmt>
        <c:idx val="41"/>
        <c:spPr>
          <a:solidFill>
            <a:schemeClr val="accent4">
              <a:tint val="38000"/>
            </a:schemeClr>
          </a:solidFill>
          <a:ln w="19050">
            <a:solidFill>
              <a:schemeClr val="lt1"/>
            </a:solidFill>
          </a:ln>
          <a:effectLst/>
        </c:spPr>
      </c:pivotFmt>
      <c:pivotFmt>
        <c:idx val="42"/>
        <c:spPr>
          <a:solidFill>
            <a:schemeClr val="accent4">
              <a:shade val="37000"/>
            </a:schemeClr>
          </a:solidFill>
          <a:ln w="19050">
            <a:solidFill>
              <a:schemeClr val="lt1"/>
            </a:solidFill>
          </a:ln>
          <a:effectLst/>
        </c:spPr>
      </c:pivotFmt>
      <c:pivotFmt>
        <c:idx val="43"/>
        <c:spPr>
          <a:solidFill>
            <a:schemeClr val="accent4">
              <a:shade val="44000"/>
            </a:schemeClr>
          </a:solidFill>
          <a:ln w="19050">
            <a:solidFill>
              <a:schemeClr val="lt1"/>
            </a:solidFill>
          </a:ln>
          <a:effectLst/>
        </c:spPr>
      </c:pivotFmt>
      <c:pivotFmt>
        <c:idx val="44"/>
        <c:spPr>
          <a:solidFill>
            <a:schemeClr val="accent4">
              <a:shade val="52000"/>
            </a:schemeClr>
          </a:solidFill>
          <a:ln w="19050">
            <a:solidFill>
              <a:schemeClr val="lt1"/>
            </a:solidFill>
          </a:ln>
          <a:effectLst/>
        </c:spPr>
      </c:pivotFmt>
      <c:pivotFmt>
        <c:idx val="45"/>
        <c:spPr>
          <a:solidFill>
            <a:schemeClr val="accent4">
              <a:shade val="59000"/>
            </a:schemeClr>
          </a:solidFill>
          <a:ln w="19050">
            <a:solidFill>
              <a:schemeClr val="lt1"/>
            </a:solidFill>
          </a:ln>
          <a:effectLst/>
        </c:spPr>
      </c:pivotFmt>
      <c:pivotFmt>
        <c:idx val="46"/>
        <c:spPr>
          <a:solidFill>
            <a:schemeClr val="accent4">
              <a:shade val="66000"/>
            </a:schemeClr>
          </a:solidFill>
          <a:ln w="19050">
            <a:solidFill>
              <a:schemeClr val="lt1"/>
            </a:solidFill>
          </a:ln>
          <a:effectLst/>
        </c:spPr>
      </c:pivotFmt>
      <c:pivotFmt>
        <c:idx val="47"/>
        <c:spPr>
          <a:solidFill>
            <a:schemeClr val="accent4">
              <a:shade val="74000"/>
            </a:schemeClr>
          </a:solidFill>
          <a:ln w="19050">
            <a:solidFill>
              <a:schemeClr val="lt1"/>
            </a:solidFill>
          </a:ln>
          <a:effectLst/>
        </c:spPr>
      </c:pivotFmt>
      <c:pivotFmt>
        <c:idx val="48"/>
        <c:spPr>
          <a:solidFill>
            <a:schemeClr val="accent4">
              <a:shade val="81000"/>
            </a:schemeClr>
          </a:solidFill>
          <a:ln w="19050">
            <a:solidFill>
              <a:schemeClr val="lt1"/>
            </a:solidFill>
          </a:ln>
          <a:effectLst/>
        </c:spPr>
      </c:pivotFmt>
      <c:pivotFmt>
        <c:idx val="49"/>
        <c:spPr>
          <a:solidFill>
            <a:schemeClr val="accent4">
              <a:shade val="88000"/>
            </a:schemeClr>
          </a:solidFill>
          <a:ln w="19050">
            <a:solidFill>
              <a:schemeClr val="lt1"/>
            </a:solidFill>
          </a:ln>
          <a:effectLst/>
        </c:spPr>
      </c:pivotFmt>
      <c:pivotFmt>
        <c:idx val="50"/>
        <c:spPr>
          <a:solidFill>
            <a:schemeClr val="accent4">
              <a:shade val="96000"/>
            </a:schemeClr>
          </a:solidFill>
          <a:ln w="19050">
            <a:solidFill>
              <a:schemeClr val="lt1"/>
            </a:solidFill>
          </a:ln>
          <a:effectLst/>
        </c:spPr>
      </c:pivotFmt>
      <c:pivotFmt>
        <c:idx val="51"/>
        <c:spPr>
          <a:solidFill>
            <a:schemeClr val="accent4">
              <a:tint val="97000"/>
            </a:schemeClr>
          </a:solidFill>
          <a:ln w="19050">
            <a:solidFill>
              <a:schemeClr val="lt1"/>
            </a:solidFill>
          </a:ln>
          <a:effectLst/>
        </c:spPr>
      </c:pivotFmt>
      <c:pivotFmt>
        <c:idx val="52"/>
        <c:spPr>
          <a:solidFill>
            <a:schemeClr val="accent4">
              <a:tint val="89000"/>
            </a:schemeClr>
          </a:solidFill>
          <a:ln w="19050">
            <a:solidFill>
              <a:schemeClr val="lt1"/>
            </a:solidFill>
          </a:ln>
          <a:effectLst/>
        </c:spPr>
      </c:pivotFmt>
      <c:pivotFmt>
        <c:idx val="53"/>
        <c:spPr>
          <a:solidFill>
            <a:schemeClr val="accent4">
              <a:tint val="82000"/>
            </a:schemeClr>
          </a:solidFill>
          <a:ln w="19050">
            <a:solidFill>
              <a:schemeClr val="lt1"/>
            </a:solidFill>
          </a:ln>
          <a:effectLst/>
        </c:spPr>
      </c:pivotFmt>
      <c:pivotFmt>
        <c:idx val="54"/>
        <c:spPr>
          <a:solidFill>
            <a:schemeClr val="accent4">
              <a:tint val="75000"/>
            </a:schemeClr>
          </a:solidFill>
          <a:ln w="19050">
            <a:solidFill>
              <a:schemeClr val="lt1"/>
            </a:solidFill>
          </a:ln>
          <a:effectLst/>
        </c:spPr>
      </c:pivotFmt>
      <c:pivotFmt>
        <c:idx val="55"/>
        <c:spPr>
          <a:solidFill>
            <a:schemeClr val="accent4">
              <a:tint val="67000"/>
            </a:schemeClr>
          </a:solidFill>
          <a:ln w="19050">
            <a:solidFill>
              <a:schemeClr val="lt1"/>
            </a:solidFill>
          </a:ln>
          <a:effectLst/>
        </c:spPr>
      </c:pivotFmt>
      <c:pivotFmt>
        <c:idx val="56"/>
        <c:spPr>
          <a:solidFill>
            <a:schemeClr val="accent4">
              <a:tint val="60000"/>
            </a:schemeClr>
          </a:solidFill>
          <a:ln w="19050">
            <a:solidFill>
              <a:schemeClr val="lt1"/>
            </a:solidFill>
          </a:ln>
          <a:effectLst/>
        </c:spPr>
      </c:pivotFmt>
      <c:pivotFmt>
        <c:idx val="57"/>
        <c:spPr>
          <a:solidFill>
            <a:schemeClr val="accent4">
              <a:tint val="53000"/>
            </a:schemeClr>
          </a:solidFill>
          <a:ln w="19050">
            <a:solidFill>
              <a:schemeClr val="lt1"/>
            </a:solidFill>
          </a:ln>
          <a:effectLst/>
        </c:spPr>
      </c:pivotFmt>
      <c:pivotFmt>
        <c:idx val="58"/>
        <c:spPr>
          <a:solidFill>
            <a:schemeClr val="accent4">
              <a:tint val="45000"/>
            </a:schemeClr>
          </a:solidFill>
          <a:ln w="19050">
            <a:solidFill>
              <a:schemeClr val="lt1"/>
            </a:solidFill>
          </a:ln>
          <a:effectLst/>
        </c:spPr>
      </c:pivotFmt>
      <c:pivotFmt>
        <c:idx val="59"/>
        <c:spPr>
          <a:solidFill>
            <a:schemeClr val="accent4">
              <a:tint val="38000"/>
            </a:schemeClr>
          </a:solidFill>
          <a:ln w="19050">
            <a:solidFill>
              <a:schemeClr val="lt1"/>
            </a:solidFill>
          </a:ln>
          <a:effectLst/>
        </c:spPr>
      </c:pivotFmt>
      <c:pivotFmt>
        <c:idx val="60"/>
        <c:spPr>
          <a:solidFill>
            <a:schemeClr val="accent4">
              <a:shade val="37000"/>
            </a:schemeClr>
          </a:solidFill>
          <a:ln w="19050">
            <a:solidFill>
              <a:schemeClr val="lt1"/>
            </a:solidFill>
          </a:ln>
          <a:effectLst/>
        </c:spPr>
      </c:pivotFmt>
      <c:pivotFmt>
        <c:idx val="61"/>
        <c:spPr>
          <a:solidFill>
            <a:schemeClr val="accent4">
              <a:shade val="44000"/>
            </a:schemeClr>
          </a:solidFill>
          <a:ln w="19050">
            <a:solidFill>
              <a:schemeClr val="lt1"/>
            </a:solidFill>
          </a:ln>
          <a:effectLst/>
        </c:spPr>
      </c:pivotFmt>
      <c:pivotFmt>
        <c:idx val="62"/>
        <c:spPr>
          <a:solidFill>
            <a:schemeClr val="accent4">
              <a:shade val="52000"/>
            </a:schemeClr>
          </a:solidFill>
          <a:ln w="19050">
            <a:solidFill>
              <a:schemeClr val="lt1"/>
            </a:solidFill>
          </a:ln>
          <a:effectLst/>
        </c:spPr>
      </c:pivotFmt>
      <c:pivotFmt>
        <c:idx val="63"/>
        <c:spPr>
          <a:solidFill>
            <a:schemeClr val="accent4">
              <a:shade val="59000"/>
            </a:schemeClr>
          </a:solidFill>
          <a:ln w="19050">
            <a:solidFill>
              <a:schemeClr val="lt1"/>
            </a:solidFill>
          </a:ln>
          <a:effectLst/>
        </c:spPr>
      </c:pivotFmt>
      <c:pivotFmt>
        <c:idx val="64"/>
        <c:spPr>
          <a:solidFill>
            <a:schemeClr val="accent4">
              <a:shade val="66000"/>
            </a:schemeClr>
          </a:solidFill>
          <a:ln w="19050">
            <a:solidFill>
              <a:schemeClr val="lt1"/>
            </a:solidFill>
          </a:ln>
          <a:effectLst/>
        </c:spPr>
      </c:pivotFmt>
      <c:pivotFmt>
        <c:idx val="65"/>
        <c:spPr>
          <a:solidFill>
            <a:schemeClr val="accent4">
              <a:shade val="74000"/>
            </a:schemeClr>
          </a:solidFill>
          <a:ln w="19050">
            <a:solidFill>
              <a:schemeClr val="lt1"/>
            </a:solidFill>
          </a:ln>
          <a:effectLst/>
        </c:spPr>
      </c:pivotFmt>
      <c:pivotFmt>
        <c:idx val="66"/>
        <c:spPr>
          <a:solidFill>
            <a:schemeClr val="accent4">
              <a:shade val="81000"/>
            </a:schemeClr>
          </a:solidFill>
          <a:ln w="19050">
            <a:solidFill>
              <a:schemeClr val="lt1"/>
            </a:solidFill>
          </a:ln>
          <a:effectLst/>
        </c:spPr>
      </c:pivotFmt>
      <c:pivotFmt>
        <c:idx val="67"/>
        <c:spPr>
          <a:solidFill>
            <a:schemeClr val="accent4">
              <a:shade val="88000"/>
            </a:schemeClr>
          </a:solidFill>
          <a:ln w="19050">
            <a:solidFill>
              <a:schemeClr val="lt1"/>
            </a:solidFill>
          </a:ln>
          <a:effectLst/>
        </c:spPr>
      </c:pivotFmt>
      <c:pivotFmt>
        <c:idx val="68"/>
        <c:spPr>
          <a:solidFill>
            <a:schemeClr val="accent4">
              <a:shade val="96000"/>
            </a:schemeClr>
          </a:solidFill>
          <a:ln w="19050">
            <a:solidFill>
              <a:schemeClr val="lt1"/>
            </a:solidFill>
          </a:ln>
          <a:effectLst/>
        </c:spPr>
      </c:pivotFmt>
      <c:pivotFmt>
        <c:idx val="69"/>
        <c:spPr>
          <a:solidFill>
            <a:schemeClr val="accent4">
              <a:tint val="97000"/>
            </a:schemeClr>
          </a:solidFill>
          <a:ln w="19050">
            <a:solidFill>
              <a:schemeClr val="lt1"/>
            </a:solidFill>
          </a:ln>
          <a:effectLst/>
        </c:spPr>
      </c:pivotFmt>
      <c:pivotFmt>
        <c:idx val="70"/>
        <c:spPr>
          <a:solidFill>
            <a:schemeClr val="accent4">
              <a:tint val="89000"/>
            </a:schemeClr>
          </a:solidFill>
          <a:ln w="19050">
            <a:solidFill>
              <a:schemeClr val="lt1"/>
            </a:solidFill>
          </a:ln>
          <a:effectLst/>
        </c:spPr>
      </c:pivotFmt>
      <c:pivotFmt>
        <c:idx val="71"/>
        <c:spPr>
          <a:solidFill>
            <a:schemeClr val="accent4">
              <a:tint val="82000"/>
            </a:schemeClr>
          </a:solidFill>
          <a:ln w="19050">
            <a:solidFill>
              <a:schemeClr val="lt1"/>
            </a:solidFill>
          </a:ln>
          <a:effectLst/>
        </c:spPr>
      </c:pivotFmt>
      <c:pivotFmt>
        <c:idx val="72"/>
        <c:spPr>
          <a:solidFill>
            <a:schemeClr val="accent4">
              <a:tint val="75000"/>
            </a:schemeClr>
          </a:solidFill>
          <a:ln w="19050">
            <a:solidFill>
              <a:schemeClr val="lt1"/>
            </a:solidFill>
          </a:ln>
          <a:effectLst/>
        </c:spPr>
      </c:pivotFmt>
      <c:pivotFmt>
        <c:idx val="73"/>
        <c:spPr>
          <a:solidFill>
            <a:schemeClr val="accent4">
              <a:tint val="67000"/>
            </a:schemeClr>
          </a:solidFill>
          <a:ln w="19050">
            <a:solidFill>
              <a:schemeClr val="lt1"/>
            </a:solidFill>
          </a:ln>
          <a:effectLst/>
        </c:spPr>
      </c:pivotFmt>
      <c:pivotFmt>
        <c:idx val="74"/>
        <c:spPr>
          <a:solidFill>
            <a:schemeClr val="accent4">
              <a:tint val="60000"/>
            </a:schemeClr>
          </a:solidFill>
          <a:ln w="19050">
            <a:solidFill>
              <a:schemeClr val="lt1"/>
            </a:solidFill>
          </a:ln>
          <a:effectLst/>
        </c:spPr>
      </c:pivotFmt>
      <c:pivotFmt>
        <c:idx val="75"/>
        <c:spPr>
          <a:solidFill>
            <a:schemeClr val="accent4">
              <a:tint val="53000"/>
            </a:schemeClr>
          </a:solidFill>
          <a:ln w="19050">
            <a:solidFill>
              <a:schemeClr val="lt1"/>
            </a:solidFill>
          </a:ln>
          <a:effectLst/>
        </c:spPr>
      </c:pivotFmt>
      <c:pivotFmt>
        <c:idx val="76"/>
        <c:spPr>
          <a:solidFill>
            <a:schemeClr val="accent4">
              <a:tint val="45000"/>
            </a:schemeClr>
          </a:solidFill>
          <a:ln w="19050">
            <a:solidFill>
              <a:schemeClr val="lt1"/>
            </a:solidFill>
          </a:ln>
          <a:effectLst/>
        </c:spPr>
      </c:pivotFmt>
      <c:pivotFmt>
        <c:idx val="77"/>
        <c:spPr>
          <a:solidFill>
            <a:schemeClr val="accent4">
              <a:tint val="38000"/>
            </a:schemeClr>
          </a:solidFill>
          <a:ln w="19050">
            <a:solidFill>
              <a:schemeClr val="lt1"/>
            </a:solidFill>
          </a:ln>
          <a:effectLst/>
        </c:spPr>
      </c:pivotFmt>
      <c:pivotFmt>
        <c:idx val="78"/>
        <c:spPr>
          <a:solidFill>
            <a:schemeClr val="accent4">
              <a:shade val="37000"/>
            </a:schemeClr>
          </a:solidFill>
          <a:ln w="19050">
            <a:solidFill>
              <a:schemeClr val="lt1"/>
            </a:solidFill>
          </a:ln>
          <a:effectLst/>
        </c:spPr>
      </c:pivotFmt>
      <c:pivotFmt>
        <c:idx val="79"/>
        <c:spPr>
          <a:solidFill>
            <a:schemeClr val="accent4">
              <a:shade val="44000"/>
            </a:schemeClr>
          </a:solidFill>
          <a:ln w="19050">
            <a:solidFill>
              <a:schemeClr val="lt1"/>
            </a:solidFill>
          </a:ln>
          <a:effectLst/>
        </c:spPr>
      </c:pivotFmt>
      <c:pivotFmt>
        <c:idx val="80"/>
        <c:spPr>
          <a:solidFill>
            <a:schemeClr val="accent4">
              <a:shade val="52000"/>
            </a:schemeClr>
          </a:solidFill>
          <a:ln w="19050">
            <a:solidFill>
              <a:schemeClr val="lt1"/>
            </a:solidFill>
          </a:ln>
          <a:effectLst/>
        </c:spPr>
      </c:pivotFmt>
      <c:pivotFmt>
        <c:idx val="81"/>
        <c:spPr>
          <a:solidFill>
            <a:schemeClr val="accent4">
              <a:shade val="59000"/>
            </a:schemeClr>
          </a:solidFill>
          <a:ln w="19050">
            <a:solidFill>
              <a:schemeClr val="lt1"/>
            </a:solidFill>
          </a:ln>
          <a:effectLst/>
        </c:spPr>
      </c:pivotFmt>
      <c:pivotFmt>
        <c:idx val="82"/>
        <c:spPr>
          <a:solidFill>
            <a:schemeClr val="accent4">
              <a:shade val="66000"/>
            </a:schemeClr>
          </a:solidFill>
          <a:ln w="19050">
            <a:solidFill>
              <a:schemeClr val="lt1"/>
            </a:solidFill>
          </a:ln>
          <a:effectLst/>
        </c:spPr>
      </c:pivotFmt>
      <c:pivotFmt>
        <c:idx val="83"/>
        <c:spPr>
          <a:solidFill>
            <a:schemeClr val="accent4">
              <a:shade val="74000"/>
            </a:schemeClr>
          </a:solidFill>
          <a:ln w="19050">
            <a:solidFill>
              <a:schemeClr val="lt1"/>
            </a:solidFill>
          </a:ln>
          <a:effectLst/>
        </c:spPr>
      </c:pivotFmt>
      <c:pivotFmt>
        <c:idx val="84"/>
        <c:spPr>
          <a:solidFill>
            <a:schemeClr val="accent4">
              <a:shade val="81000"/>
            </a:schemeClr>
          </a:solidFill>
          <a:ln w="19050">
            <a:solidFill>
              <a:schemeClr val="lt1"/>
            </a:solidFill>
          </a:ln>
          <a:effectLst/>
        </c:spPr>
      </c:pivotFmt>
      <c:pivotFmt>
        <c:idx val="85"/>
        <c:spPr>
          <a:solidFill>
            <a:schemeClr val="accent4">
              <a:shade val="88000"/>
            </a:schemeClr>
          </a:solidFill>
          <a:ln w="19050">
            <a:solidFill>
              <a:schemeClr val="lt1"/>
            </a:solidFill>
          </a:ln>
          <a:effectLst/>
        </c:spPr>
      </c:pivotFmt>
      <c:pivotFmt>
        <c:idx val="86"/>
        <c:spPr>
          <a:solidFill>
            <a:schemeClr val="accent4">
              <a:shade val="96000"/>
            </a:schemeClr>
          </a:solidFill>
          <a:ln w="19050">
            <a:solidFill>
              <a:schemeClr val="lt1"/>
            </a:solidFill>
          </a:ln>
          <a:effectLst/>
        </c:spPr>
      </c:pivotFmt>
      <c:pivotFmt>
        <c:idx val="87"/>
        <c:spPr>
          <a:solidFill>
            <a:schemeClr val="accent4">
              <a:tint val="97000"/>
            </a:schemeClr>
          </a:solidFill>
          <a:ln w="19050">
            <a:solidFill>
              <a:schemeClr val="lt1"/>
            </a:solidFill>
          </a:ln>
          <a:effectLst/>
        </c:spPr>
      </c:pivotFmt>
      <c:pivotFmt>
        <c:idx val="88"/>
        <c:spPr>
          <a:solidFill>
            <a:schemeClr val="accent4">
              <a:tint val="89000"/>
            </a:schemeClr>
          </a:solidFill>
          <a:ln w="19050">
            <a:solidFill>
              <a:schemeClr val="lt1"/>
            </a:solidFill>
          </a:ln>
          <a:effectLst/>
        </c:spPr>
      </c:pivotFmt>
      <c:pivotFmt>
        <c:idx val="89"/>
        <c:spPr>
          <a:solidFill>
            <a:schemeClr val="accent4">
              <a:tint val="82000"/>
            </a:schemeClr>
          </a:solidFill>
          <a:ln w="19050">
            <a:solidFill>
              <a:schemeClr val="lt1"/>
            </a:solidFill>
          </a:ln>
          <a:effectLst/>
        </c:spPr>
      </c:pivotFmt>
      <c:pivotFmt>
        <c:idx val="90"/>
        <c:spPr>
          <a:solidFill>
            <a:schemeClr val="accent4">
              <a:tint val="75000"/>
            </a:schemeClr>
          </a:solidFill>
          <a:ln w="19050">
            <a:solidFill>
              <a:schemeClr val="lt1"/>
            </a:solidFill>
          </a:ln>
          <a:effectLst/>
        </c:spPr>
      </c:pivotFmt>
      <c:pivotFmt>
        <c:idx val="91"/>
        <c:spPr>
          <a:solidFill>
            <a:schemeClr val="accent4">
              <a:tint val="67000"/>
            </a:schemeClr>
          </a:solidFill>
          <a:ln w="19050">
            <a:solidFill>
              <a:schemeClr val="lt1"/>
            </a:solidFill>
          </a:ln>
          <a:effectLst/>
        </c:spPr>
      </c:pivotFmt>
      <c:pivotFmt>
        <c:idx val="92"/>
        <c:spPr>
          <a:solidFill>
            <a:schemeClr val="accent4">
              <a:tint val="60000"/>
            </a:schemeClr>
          </a:solidFill>
          <a:ln w="19050">
            <a:solidFill>
              <a:schemeClr val="lt1"/>
            </a:solidFill>
          </a:ln>
          <a:effectLst/>
        </c:spPr>
      </c:pivotFmt>
      <c:pivotFmt>
        <c:idx val="93"/>
        <c:spPr>
          <a:solidFill>
            <a:schemeClr val="accent4">
              <a:tint val="53000"/>
            </a:schemeClr>
          </a:solidFill>
          <a:ln w="19050">
            <a:solidFill>
              <a:schemeClr val="lt1"/>
            </a:solidFill>
          </a:ln>
          <a:effectLst/>
        </c:spPr>
      </c:pivotFmt>
      <c:pivotFmt>
        <c:idx val="94"/>
        <c:spPr>
          <a:solidFill>
            <a:schemeClr val="accent4">
              <a:tint val="45000"/>
            </a:schemeClr>
          </a:solidFill>
          <a:ln w="19050">
            <a:solidFill>
              <a:schemeClr val="lt1"/>
            </a:solidFill>
          </a:ln>
          <a:effectLst/>
        </c:spPr>
      </c:pivotFmt>
      <c:pivotFmt>
        <c:idx val="95"/>
        <c:spPr>
          <a:solidFill>
            <a:schemeClr val="accent4">
              <a:tint val="38000"/>
            </a:schemeClr>
          </a:solidFill>
          <a:ln w="19050">
            <a:solidFill>
              <a:schemeClr val="lt1"/>
            </a:solidFill>
          </a:ln>
          <a:effectLst/>
        </c:spPr>
      </c:pivotFmt>
      <c:pivotFmt>
        <c:idx val="96"/>
        <c:spPr>
          <a:solidFill>
            <a:schemeClr val="accent4">
              <a:shade val="37000"/>
            </a:schemeClr>
          </a:solidFill>
          <a:ln w="19050">
            <a:solidFill>
              <a:schemeClr val="lt1"/>
            </a:solidFill>
          </a:ln>
          <a:effectLst/>
        </c:spPr>
      </c:pivotFmt>
      <c:pivotFmt>
        <c:idx val="97"/>
        <c:spPr>
          <a:solidFill>
            <a:schemeClr val="accent4">
              <a:shade val="44000"/>
            </a:schemeClr>
          </a:solidFill>
          <a:ln w="19050">
            <a:solidFill>
              <a:schemeClr val="lt1"/>
            </a:solidFill>
          </a:ln>
          <a:effectLst/>
        </c:spPr>
      </c:pivotFmt>
      <c:pivotFmt>
        <c:idx val="98"/>
        <c:spPr>
          <a:solidFill>
            <a:schemeClr val="accent4">
              <a:shade val="52000"/>
            </a:schemeClr>
          </a:solidFill>
          <a:ln w="19050">
            <a:solidFill>
              <a:schemeClr val="lt1"/>
            </a:solidFill>
          </a:ln>
          <a:effectLst/>
        </c:spPr>
      </c:pivotFmt>
      <c:pivotFmt>
        <c:idx val="99"/>
        <c:spPr>
          <a:solidFill>
            <a:schemeClr val="accent4">
              <a:shade val="59000"/>
            </a:schemeClr>
          </a:solidFill>
          <a:ln w="19050">
            <a:solidFill>
              <a:schemeClr val="lt1"/>
            </a:solidFill>
          </a:ln>
          <a:effectLst/>
        </c:spPr>
      </c:pivotFmt>
      <c:pivotFmt>
        <c:idx val="100"/>
        <c:spPr>
          <a:solidFill>
            <a:schemeClr val="accent4">
              <a:shade val="66000"/>
            </a:schemeClr>
          </a:solidFill>
          <a:ln w="19050">
            <a:solidFill>
              <a:schemeClr val="lt1"/>
            </a:solidFill>
          </a:ln>
          <a:effectLst/>
        </c:spPr>
      </c:pivotFmt>
      <c:pivotFmt>
        <c:idx val="101"/>
        <c:spPr>
          <a:solidFill>
            <a:schemeClr val="accent4">
              <a:shade val="74000"/>
            </a:schemeClr>
          </a:solidFill>
          <a:ln w="19050">
            <a:solidFill>
              <a:schemeClr val="lt1"/>
            </a:solidFill>
          </a:ln>
          <a:effectLst/>
        </c:spPr>
      </c:pivotFmt>
      <c:pivotFmt>
        <c:idx val="102"/>
        <c:spPr>
          <a:solidFill>
            <a:schemeClr val="accent4">
              <a:shade val="81000"/>
            </a:schemeClr>
          </a:solidFill>
          <a:ln w="19050">
            <a:solidFill>
              <a:schemeClr val="lt1"/>
            </a:solidFill>
          </a:ln>
          <a:effectLst/>
        </c:spPr>
      </c:pivotFmt>
      <c:pivotFmt>
        <c:idx val="103"/>
        <c:spPr>
          <a:solidFill>
            <a:schemeClr val="accent4">
              <a:shade val="88000"/>
            </a:schemeClr>
          </a:solidFill>
          <a:ln w="19050">
            <a:solidFill>
              <a:schemeClr val="lt1"/>
            </a:solidFill>
          </a:ln>
          <a:effectLst/>
        </c:spPr>
      </c:pivotFmt>
      <c:pivotFmt>
        <c:idx val="104"/>
        <c:spPr>
          <a:solidFill>
            <a:schemeClr val="accent4">
              <a:shade val="96000"/>
            </a:schemeClr>
          </a:solidFill>
          <a:ln w="19050">
            <a:solidFill>
              <a:schemeClr val="lt1"/>
            </a:solidFill>
          </a:ln>
          <a:effectLst/>
        </c:spPr>
      </c:pivotFmt>
      <c:pivotFmt>
        <c:idx val="105"/>
        <c:spPr>
          <a:solidFill>
            <a:schemeClr val="accent4">
              <a:tint val="97000"/>
            </a:schemeClr>
          </a:solidFill>
          <a:ln w="19050">
            <a:solidFill>
              <a:schemeClr val="lt1"/>
            </a:solidFill>
          </a:ln>
          <a:effectLst/>
        </c:spPr>
      </c:pivotFmt>
      <c:pivotFmt>
        <c:idx val="106"/>
        <c:spPr>
          <a:solidFill>
            <a:schemeClr val="accent4">
              <a:tint val="89000"/>
            </a:schemeClr>
          </a:solidFill>
          <a:ln w="19050">
            <a:solidFill>
              <a:schemeClr val="lt1"/>
            </a:solidFill>
          </a:ln>
          <a:effectLst/>
        </c:spPr>
      </c:pivotFmt>
      <c:pivotFmt>
        <c:idx val="107"/>
        <c:spPr>
          <a:solidFill>
            <a:schemeClr val="accent4">
              <a:tint val="82000"/>
            </a:schemeClr>
          </a:solidFill>
          <a:ln w="19050">
            <a:solidFill>
              <a:schemeClr val="lt1"/>
            </a:solidFill>
          </a:ln>
          <a:effectLst/>
        </c:spPr>
      </c:pivotFmt>
      <c:pivotFmt>
        <c:idx val="108"/>
        <c:spPr>
          <a:solidFill>
            <a:schemeClr val="accent4">
              <a:tint val="75000"/>
            </a:schemeClr>
          </a:solidFill>
          <a:ln w="19050">
            <a:solidFill>
              <a:schemeClr val="lt1"/>
            </a:solidFill>
          </a:ln>
          <a:effectLst/>
        </c:spPr>
      </c:pivotFmt>
      <c:pivotFmt>
        <c:idx val="109"/>
        <c:spPr>
          <a:solidFill>
            <a:schemeClr val="accent4">
              <a:tint val="67000"/>
            </a:schemeClr>
          </a:solidFill>
          <a:ln w="19050">
            <a:solidFill>
              <a:schemeClr val="lt1"/>
            </a:solidFill>
          </a:ln>
          <a:effectLst/>
        </c:spPr>
      </c:pivotFmt>
      <c:pivotFmt>
        <c:idx val="110"/>
        <c:spPr>
          <a:solidFill>
            <a:schemeClr val="accent4">
              <a:tint val="60000"/>
            </a:schemeClr>
          </a:solidFill>
          <a:ln w="19050">
            <a:solidFill>
              <a:schemeClr val="lt1"/>
            </a:solidFill>
          </a:ln>
          <a:effectLst/>
        </c:spPr>
      </c:pivotFmt>
      <c:pivotFmt>
        <c:idx val="111"/>
        <c:spPr>
          <a:solidFill>
            <a:schemeClr val="accent4">
              <a:tint val="53000"/>
            </a:schemeClr>
          </a:solidFill>
          <a:ln w="19050">
            <a:solidFill>
              <a:schemeClr val="lt1"/>
            </a:solidFill>
          </a:ln>
          <a:effectLst/>
        </c:spPr>
      </c:pivotFmt>
      <c:pivotFmt>
        <c:idx val="112"/>
        <c:spPr>
          <a:solidFill>
            <a:schemeClr val="accent4">
              <a:tint val="45000"/>
            </a:schemeClr>
          </a:solidFill>
          <a:ln w="19050">
            <a:solidFill>
              <a:schemeClr val="lt1"/>
            </a:solidFill>
          </a:ln>
          <a:effectLst/>
        </c:spPr>
      </c:pivotFmt>
      <c:pivotFmt>
        <c:idx val="113"/>
        <c:spPr>
          <a:solidFill>
            <a:schemeClr val="accent4">
              <a:tint val="38000"/>
            </a:schemeClr>
          </a:solidFill>
          <a:ln w="19050">
            <a:solidFill>
              <a:schemeClr val="lt1"/>
            </a:solidFill>
          </a:ln>
          <a:effectLst/>
        </c:spPr>
      </c:pivotFmt>
      <c:pivotFmt>
        <c:idx val="11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7"/>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7"/>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7"/>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5"/>
        <c:spPr>
          <a:solidFill>
            <a:schemeClr val="accent4"/>
          </a:solidFill>
          <a:ln w="19050">
            <a:solidFill>
              <a:schemeClr val="lt1"/>
            </a:solidFill>
          </a:ln>
          <a:effectLst/>
        </c:spPr>
      </c:pivotFmt>
      <c:pivotFmt>
        <c:idx val="146"/>
        <c:spPr>
          <a:solidFill>
            <a:schemeClr val="accent4"/>
          </a:solidFill>
          <a:ln w="19050">
            <a:solidFill>
              <a:schemeClr val="lt1"/>
            </a:solidFill>
          </a:ln>
          <a:effectLst/>
        </c:spPr>
      </c:pivotFmt>
      <c:pivotFmt>
        <c:idx val="147"/>
        <c:spPr>
          <a:solidFill>
            <a:schemeClr val="accent4"/>
          </a:solidFill>
          <a:ln w="19050">
            <a:solidFill>
              <a:schemeClr val="lt1"/>
            </a:solidFill>
          </a:ln>
          <a:effectLst/>
        </c:spPr>
      </c:pivotFmt>
      <c:pivotFmt>
        <c:idx val="148"/>
        <c:spPr>
          <a:solidFill>
            <a:schemeClr val="accent4"/>
          </a:solidFill>
          <a:ln w="19050">
            <a:solidFill>
              <a:schemeClr val="lt1"/>
            </a:solidFill>
          </a:ln>
          <a:effectLst/>
        </c:spPr>
      </c:pivotFmt>
      <c:pivotFmt>
        <c:idx val="149"/>
        <c:spPr>
          <a:solidFill>
            <a:schemeClr val="accent4"/>
          </a:solidFill>
          <a:ln w="19050">
            <a:solidFill>
              <a:schemeClr val="lt1"/>
            </a:solidFill>
          </a:ln>
          <a:effectLst/>
        </c:spPr>
      </c:pivotFmt>
      <c:pivotFmt>
        <c:idx val="150"/>
        <c:spPr>
          <a:solidFill>
            <a:schemeClr val="accent4"/>
          </a:solidFill>
          <a:ln w="19050">
            <a:solidFill>
              <a:schemeClr val="lt1"/>
            </a:solidFill>
          </a:ln>
          <a:effectLst/>
        </c:spPr>
      </c:pivotFmt>
      <c:pivotFmt>
        <c:idx val="15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2"/>
        <c:spPr>
          <a:solidFill>
            <a:schemeClr val="accent4"/>
          </a:solidFill>
          <a:ln w="19050">
            <a:solidFill>
              <a:schemeClr val="lt1"/>
            </a:solidFill>
          </a:ln>
          <a:effectLst/>
        </c:spPr>
      </c:pivotFmt>
      <c:pivotFmt>
        <c:idx val="153"/>
        <c:spPr>
          <a:solidFill>
            <a:schemeClr val="accent4"/>
          </a:solidFill>
          <a:ln w="19050">
            <a:solidFill>
              <a:schemeClr val="lt1"/>
            </a:solidFill>
          </a:ln>
          <a:effectLst/>
        </c:spPr>
      </c:pivotFmt>
      <c:pivotFmt>
        <c:idx val="154"/>
        <c:spPr>
          <a:solidFill>
            <a:schemeClr val="accent4"/>
          </a:solidFill>
          <a:ln w="19050">
            <a:solidFill>
              <a:schemeClr val="lt1"/>
            </a:solidFill>
          </a:ln>
          <a:effectLst/>
        </c:spPr>
      </c:pivotFmt>
      <c:pivotFmt>
        <c:idx val="155"/>
        <c:spPr>
          <a:solidFill>
            <a:schemeClr val="accent4"/>
          </a:solidFill>
          <a:ln w="19050">
            <a:solidFill>
              <a:schemeClr val="lt1"/>
            </a:solidFill>
          </a:ln>
          <a:effectLst/>
        </c:spPr>
      </c:pivotFmt>
      <c:pivotFmt>
        <c:idx val="156"/>
        <c:spPr>
          <a:solidFill>
            <a:schemeClr val="accent4"/>
          </a:solidFill>
          <a:ln w="19050">
            <a:solidFill>
              <a:schemeClr val="lt1"/>
            </a:solidFill>
          </a:ln>
          <a:effectLst/>
        </c:spPr>
      </c:pivotFmt>
      <c:pivotFmt>
        <c:idx val="157"/>
        <c:spPr>
          <a:solidFill>
            <a:schemeClr val="accent4"/>
          </a:solidFill>
          <a:ln w="19050">
            <a:solidFill>
              <a:schemeClr val="lt1"/>
            </a:solidFill>
          </a:ln>
          <a:effectLst/>
        </c:spPr>
      </c:pivotFmt>
      <c:pivotFmt>
        <c:idx val="15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9"/>
        <c:spPr>
          <a:solidFill>
            <a:schemeClr val="accent4"/>
          </a:solidFill>
          <a:ln w="19050">
            <a:solidFill>
              <a:schemeClr val="lt1"/>
            </a:solidFill>
          </a:ln>
          <a:effectLst/>
        </c:spPr>
      </c:pivotFmt>
      <c:pivotFmt>
        <c:idx val="160"/>
        <c:spPr>
          <a:solidFill>
            <a:schemeClr val="accent4"/>
          </a:solidFill>
          <a:ln w="19050">
            <a:solidFill>
              <a:schemeClr val="lt1"/>
            </a:solidFill>
          </a:ln>
          <a:effectLst/>
        </c:spPr>
      </c:pivotFmt>
      <c:pivotFmt>
        <c:idx val="161"/>
        <c:spPr>
          <a:solidFill>
            <a:schemeClr val="accent4"/>
          </a:solidFill>
          <a:ln w="19050">
            <a:solidFill>
              <a:schemeClr val="lt1"/>
            </a:solidFill>
          </a:ln>
          <a:effectLst/>
        </c:spPr>
      </c:pivotFmt>
      <c:pivotFmt>
        <c:idx val="162"/>
        <c:spPr>
          <a:solidFill>
            <a:schemeClr val="accent4"/>
          </a:solidFill>
          <a:ln w="19050">
            <a:solidFill>
              <a:schemeClr val="lt1"/>
            </a:solidFill>
          </a:ln>
          <a:effectLst/>
        </c:spPr>
      </c:pivotFmt>
      <c:pivotFmt>
        <c:idx val="163"/>
        <c:spPr>
          <a:solidFill>
            <a:schemeClr val="accent4"/>
          </a:solidFill>
          <a:ln w="19050">
            <a:solidFill>
              <a:schemeClr val="lt1"/>
            </a:solidFill>
          </a:ln>
          <a:effectLst/>
        </c:spPr>
      </c:pivotFmt>
      <c:pivotFmt>
        <c:idx val="164"/>
        <c:spPr>
          <a:solidFill>
            <a:schemeClr val="accent4"/>
          </a:solidFill>
          <a:ln w="19050">
            <a:solidFill>
              <a:schemeClr val="lt1"/>
            </a:solidFill>
          </a:ln>
          <a:effectLst/>
        </c:spPr>
      </c:pivotFmt>
      <c:pivotFmt>
        <c:idx val="16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6"/>
        <c:spPr>
          <a:solidFill>
            <a:schemeClr val="accent4"/>
          </a:solidFill>
          <a:ln w="19050">
            <a:solidFill>
              <a:schemeClr val="lt1"/>
            </a:solidFill>
          </a:ln>
          <a:effectLst/>
        </c:spPr>
      </c:pivotFmt>
      <c:pivotFmt>
        <c:idx val="167"/>
        <c:spPr>
          <a:solidFill>
            <a:schemeClr val="accent4"/>
          </a:solidFill>
          <a:ln w="19050">
            <a:solidFill>
              <a:schemeClr val="lt1"/>
            </a:solidFill>
          </a:ln>
          <a:effectLst/>
        </c:spPr>
      </c:pivotFmt>
      <c:pivotFmt>
        <c:idx val="168"/>
        <c:spPr>
          <a:solidFill>
            <a:schemeClr val="accent4"/>
          </a:solidFill>
          <a:ln w="19050">
            <a:solidFill>
              <a:schemeClr val="lt1"/>
            </a:solidFill>
          </a:ln>
          <a:effectLst/>
        </c:spPr>
      </c:pivotFmt>
      <c:pivotFmt>
        <c:idx val="169"/>
        <c:spPr>
          <a:solidFill>
            <a:schemeClr val="accent4"/>
          </a:solidFill>
          <a:ln w="19050">
            <a:solidFill>
              <a:schemeClr val="lt1"/>
            </a:solidFill>
          </a:ln>
          <a:effectLst/>
        </c:spPr>
      </c:pivotFmt>
      <c:pivotFmt>
        <c:idx val="170"/>
        <c:spPr>
          <a:solidFill>
            <a:schemeClr val="accent4"/>
          </a:solidFill>
          <a:ln w="19050">
            <a:solidFill>
              <a:schemeClr val="lt1"/>
            </a:solidFill>
          </a:ln>
          <a:effectLst/>
        </c:spPr>
      </c:pivotFmt>
      <c:pivotFmt>
        <c:idx val="171"/>
        <c:spPr>
          <a:solidFill>
            <a:schemeClr val="accent4"/>
          </a:solidFill>
          <a:ln w="19050">
            <a:solidFill>
              <a:schemeClr val="lt1"/>
            </a:solidFill>
          </a:ln>
          <a:effectLst/>
        </c:spPr>
      </c:pivotFmt>
      <c:pivotFmt>
        <c:idx val="17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3"/>
        <c:spPr>
          <a:solidFill>
            <a:schemeClr val="accent4"/>
          </a:solidFill>
          <a:ln w="19050">
            <a:solidFill>
              <a:schemeClr val="lt1"/>
            </a:solidFill>
          </a:ln>
          <a:effectLst/>
        </c:spPr>
      </c:pivotFmt>
      <c:pivotFmt>
        <c:idx val="174"/>
        <c:spPr>
          <a:solidFill>
            <a:schemeClr val="accent4"/>
          </a:solidFill>
          <a:ln w="19050">
            <a:solidFill>
              <a:schemeClr val="lt1"/>
            </a:solidFill>
          </a:ln>
          <a:effectLst/>
        </c:spPr>
      </c:pivotFmt>
      <c:pivotFmt>
        <c:idx val="175"/>
        <c:spPr>
          <a:solidFill>
            <a:schemeClr val="accent4"/>
          </a:solidFill>
          <a:ln w="19050">
            <a:solidFill>
              <a:schemeClr val="lt1"/>
            </a:solidFill>
          </a:ln>
          <a:effectLst/>
        </c:spPr>
      </c:pivotFmt>
      <c:pivotFmt>
        <c:idx val="176"/>
        <c:spPr>
          <a:solidFill>
            <a:schemeClr val="accent4"/>
          </a:solidFill>
          <a:ln w="19050">
            <a:solidFill>
              <a:schemeClr val="lt1"/>
            </a:solidFill>
          </a:ln>
          <a:effectLst/>
        </c:spPr>
      </c:pivotFmt>
      <c:pivotFmt>
        <c:idx val="177"/>
        <c:spPr>
          <a:solidFill>
            <a:schemeClr val="accent4"/>
          </a:solidFill>
          <a:ln w="19050">
            <a:solidFill>
              <a:schemeClr val="lt1"/>
            </a:solidFill>
          </a:ln>
          <a:effectLst/>
        </c:spPr>
      </c:pivotFmt>
      <c:pivotFmt>
        <c:idx val="178"/>
        <c:spPr>
          <a:solidFill>
            <a:schemeClr val="accent4"/>
          </a:solidFill>
          <a:ln w="19050">
            <a:solidFill>
              <a:schemeClr val="lt1"/>
            </a:solidFill>
          </a:ln>
          <a:effectLst/>
        </c:spPr>
      </c:pivotFmt>
      <c:pivotFmt>
        <c:idx val="17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0"/>
        <c:spPr>
          <a:solidFill>
            <a:schemeClr val="accent4"/>
          </a:solidFill>
          <a:ln w="19050">
            <a:solidFill>
              <a:schemeClr val="lt1"/>
            </a:solidFill>
          </a:ln>
          <a:effectLst/>
        </c:spPr>
      </c:pivotFmt>
      <c:pivotFmt>
        <c:idx val="181"/>
        <c:spPr>
          <a:solidFill>
            <a:schemeClr val="accent4"/>
          </a:solidFill>
          <a:ln w="19050">
            <a:solidFill>
              <a:schemeClr val="lt1"/>
            </a:solidFill>
          </a:ln>
          <a:effectLst/>
        </c:spPr>
      </c:pivotFmt>
      <c:pivotFmt>
        <c:idx val="182"/>
        <c:spPr>
          <a:solidFill>
            <a:schemeClr val="accent4"/>
          </a:solidFill>
          <a:ln w="19050">
            <a:solidFill>
              <a:schemeClr val="lt1"/>
            </a:solidFill>
          </a:ln>
          <a:effectLst/>
        </c:spPr>
      </c:pivotFmt>
      <c:pivotFmt>
        <c:idx val="183"/>
        <c:spPr>
          <a:solidFill>
            <a:schemeClr val="accent4"/>
          </a:solidFill>
          <a:ln w="19050">
            <a:solidFill>
              <a:schemeClr val="lt1"/>
            </a:solidFill>
          </a:ln>
          <a:effectLst/>
        </c:spPr>
      </c:pivotFmt>
      <c:pivotFmt>
        <c:idx val="184"/>
        <c:spPr>
          <a:solidFill>
            <a:schemeClr val="accent4"/>
          </a:solidFill>
          <a:ln w="19050">
            <a:solidFill>
              <a:schemeClr val="lt1"/>
            </a:solidFill>
          </a:ln>
          <a:effectLst/>
        </c:spPr>
      </c:pivotFmt>
      <c:pivotFmt>
        <c:idx val="185"/>
        <c:spPr>
          <a:solidFill>
            <a:schemeClr val="accent4"/>
          </a:solidFill>
          <a:ln w="19050">
            <a:solidFill>
              <a:schemeClr val="lt1"/>
            </a:solidFill>
          </a:ln>
          <a:effectLst/>
        </c:spPr>
      </c:pivotFmt>
      <c:pivotFmt>
        <c:idx val="18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4"/>
          </a:solidFill>
          <a:ln w="19050">
            <a:solidFill>
              <a:schemeClr val="lt1"/>
            </a:solidFill>
          </a:ln>
          <a:effectLst/>
        </c:spPr>
      </c:pivotFmt>
      <c:pivotFmt>
        <c:idx val="188"/>
        <c:spPr>
          <a:solidFill>
            <a:schemeClr val="accent4"/>
          </a:solidFill>
          <a:ln w="19050">
            <a:solidFill>
              <a:schemeClr val="lt1"/>
            </a:solidFill>
          </a:ln>
          <a:effectLst/>
        </c:spPr>
      </c:pivotFmt>
      <c:pivotFmt>
        <c:idx val="189"/>
        <c:spPr>
          <a:solidFill>
            <a:schemeClr val="accent4"/>
          </a:solidFill>
          <a:ln w="19050">
            <a:solidFill>
              <a:schemeClr val="lt1"/>
            </a:solidFill>
          </a:ln>
          <a:effectLst/>
        </c:spPr>
      </c:pivotFmt>
      <c:pivotFmt>
        <c:idx val="190"/>
        <c:spPr>
          <a:solidFill>
            <a:schemeClr val="accent4"/>
          </a:solidFill>
          <a:ln w="19050">
            <a:solidFill>
              <a:schemeClr val="lt1"/>
            </a:solidFill>
          </a:ln>
          <a:effectLst/>
        </c:spPr>
      </c:pivotFmt>
      <c:pivotFmt>
        <c:idx val="191"/>
        <c:spPr>
          <a:solidFill>
            <a:schemeClr val="accent4"/>
          </a:solidFill>
          <a:ln w="19050">
            <a:solidFill>
              <a:schemeClr val="lt1"/>
            </a:solidFill>
          </a:ln>
          <a:effectLst/>
        </c:spPr>
      </c:pivotFmt>
      <c:pivotFmt>
        <c:idx val="192"/>
        <c:spPr>
          <a:solidFill>
            <a:schemeClr val="accent4"/>
          </a:solidFill>
          <a:ln w="19050">
            <a:solidFill>
              <a:schemeClr val="lt1"/>
            </a:solidFill>
          </a:ln>
          <a:effectLst/>
        </c:spPr>
      </c:pivotFmt>
      <c:pivotFmt>
        <c:idx val="19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4"/>
          </a:solidFill>
          <a:ln w="19050">
            <a:solidFill>
              <a:schemeClr val="lt1"/>
            </a:solidFill>
          </a:ln>
          <a:effectLst/>
        </c:spPr>
      </c:pivotFmt>
      <c:pivotFmt>
        <c:idx val="195"/>
        <c:spPr>
          <a:solidFill>
            <a:schemeClr val="accent4"/>
          </a:solidFill>
          <a:ln w="19050">
            <a:solidFill>
              <a:schemeClr val="lt1"/>
            </a:solidFill>
          </a:ln>
          <a:effectLst/>
        </c:spPr>
      </c:pivotFmt>
      <c:pivotFmt>
        <c:idx val="196"/>
        <c:spPr>
          <a:solidFill>
            <a:schemeClr val="accent4"/>
          </a:solidFill>
          <a:ln w="19050">
            <a:solidFill>
              <a:schemeClr val="lt1"/>
            </a:solidFill>
          </a:ln>
          <a:effectLst/>
        </c:spPr>
      </c:pivotFmt>
      <c:pivotFmt>
        <c:idx val="197"/>
        <c:spPr>
          <a:solidFill>
            <a:schemeClr val="accent4"/>
          </a:solidFill>
          <a:ln w="19050">
            <a:solidFill>
              <a:schemeClr val="lt1"/>
            </a:solidFill>
          </a:ln>
          <a:effectLst/>
        </c:spPr>
      </c:pivotFmt>
      <c:pivotFmt>
        <c:idx val="198"/>
        <c:spPr>
          <a:solidFill>
            <a:schemeClr val="accent4"/>
          </a:solidFill>
          <a:ln w="19050">
            <a:solidFill>
              <a:schemeClr val="lt1"/>
            </a:solidFill>
          </a:ln>
          <a:effectLst/>
        </c:spPr>
      </c:pivotFmt>
      <c:pivotFmt>
        <c:idx val="199"/>
        <c:spPr>
          <a:solidFill>
            <a:schemeClr val="accent4"/>
          </a:solidFill>
          <a:ln w="19050">
            <a:solidFill>
              <a:schemeClr val="lt1"/>
            </a:solidFill>
          </a:ln>
          <a:effectLst/>
        </c:spPr>
      </c:pivotFmt>
      <c:pivotFmt>
        <c:idx val="20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1"/>
        <c:spPr>
          <a:solidFill>
            <a:schemeClr val="accent4"/>
          </a:solidFill>
          <a:ln w="19050">
            <a:solidFill>
              <a:schemeClr val="lt1"/>
            </a:solidFill>
          </a:ln>
          <a:effectLst/>
        </c:spPr>
      </c:pivotFmt>
      <c:pivotFmt>
        <c:idx val="202"/>
        <c:spPr>
          <a:solidFill>
            <a:schemeClr val="accent4"/>
          </a:solidFill>
          <a:ln w="19050">
            <a:solidFill>
              <a:schemeClr val="lt1"/>
            </a:solidFill>
          </a:ln>
          <a:effectLst/>
        </c:spPr>
      </c:pivotFmt>
      <c:pivotFmt>
        <c:idx val="203"/>
        <c:spPr>
          <a:solidFill>
            <a:schemeClr val="accent4"/>
          </a:solidFill>
          <a:ln w="19050">
            <a:solidFill>
              <a:schemeClr val="lt1"/>
            </a:solidFill>
          </a:ln>
          <a:effectLst/>
        </c:spPr>
      </c:pivotFmt>
      <c:pivotFmt>
        <c:idx val="204"/>
        <c:spPr>
          <a:solidFill>
            <a:schemeClr val="accent4"/>
          </a:solidFill>
          <a:ln w="19050">
            <a:solidFill>
              <a:schemeClr val="lt1"/>
            </a:solidFill>
          </a:ln>
          <a:effectLst/>
        </c:spPr>
      </c:pivotFmt>
      <c:pivotFmt>
        <c:idx val="205"/>
        <c:spPr>
          <a:solidFill>
            <a:schemeClr val="accent4"/>
          </a:solidFill>
          <a:ln w="19050">
            <a:solidFill>
              <a:schemeClr val="lt1"/>
            </a:solidFill>
          </a:ln>
          <a:effectLst/>
        </c:spPr>
      </c:pivotFmt>
      <c:pivotFmt>
        <c:idx val="206"/>
        <c:spPr>
          <a:solidFill>
            <a:schemeClr val="accent4"/>
          </a:solidFill>
          <a:ln w="19050">
            <a:solidFill>
              <a:schemeClr val="lt1"/>
            </a:solidFill>
          </a:ln>
          <a:effectLst/>
        </c:spPr>
      </c:pivotFmt>
      <c:pivotFmt>
        <c:idx val="20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8"/>
        <c:spPr>
          <a:solidFill>
            <a:schemeClr val="accent4"/>
          </a:solidFill>
          <a:ln w="19050">
            <a:solidFill>
              <a:schemeClr val="lt1"/>
            </a:solidFill>
          </a:ln>
          <a:effectLst/>
        </c:spPr>
      </c:pivotFmt>
      <c:pivotFmt>
        <c:idx val="209"/>
        <c:spPr>
          <a:solidFill>
            <a:schemeClr val="accent4"/>
          </a:solidFill>
          <a:ln w="19050">
            <a:solidFill>
              <a:schemeClr val="lt1"/>
            </a:solidFill>
          </a:ln>
          <a:effectLst/>
        </c:spPr>
      </c:pivotFmt>
      <c:pivotFmt>
        <c:idx val="210"/>
        <c:spPr>
          <a:solidFill>
            <a:schemeClr val="accent4"/>
          </a:solidFill>
          <a:ln w="19050">
            <a:solidFill>
              <a:schemeClr val="lt1"/>
            </a:solidFill>
          </a:ln>
          <a:effectLst/>
        </c:spPr>
      </c:pivotFmt>
      <c:pivotFmt>
        <c:idx val="211"/>
        <c:spPr>
          <a:solidFill>
            <a:schemeClr val="accent4"/>
          </a:solidFill>
          <a:ln w="19050">
            <a:solidFill>
              <a:schemeClr val="lt1"/>
            </a:solidFill>
          </a:ln>
          <a:effectLst/>
        </c:spPr>
      </c:pivotFmt>
      <c:pivotFmt>
        <c:idx val="212"/>
        <c:spPr>
          <a:solidFill>
            <a:schemeClr val="accent4"/>
          </a:solidFill>
          <a:ln w="19050">
            <a:solidFill>
              <a:schemeClr val="lt1"/>
            </a:solidFill>
          </a:ln>
          <a:effectLst/>
        </c:spPr>
      </c:pivotFmt>
      <c:pivotFmt>
        <c:idx val="213"/>
        <c:spPr>
          <a:solidFill>
            <a:schemeClr val="accent4"/>
          </a:solidFill>
          <a:ln w="19050">
            <a:solidFill>
              <a:schemeClr val="lt1"/>
            </a:solidFill>
          </a:ln>
          <a:effectLst/>
        </c:spPr>
      </c:pivotFmt>
      <c:pivotFmt>
        <c:idx val="21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5"/>
        <c:spPr>
          <a:solidFill>
            <a:schemeClr val="accent4"/>
          </a:solidFill>
          <a:ln w="19050">
            <a:solidFill>
              <a:schemeClr val="lt1"/>
            </a:solidFill>
          </a:ln>
          <a:effectLst/>
        </c:spPr>
      </c:pivotFmt>
      <c:pivotFmt>
        <c:idx val="216"/>
        <c:spPr>
          <a:solidFill>
            <a:schemeClr val="accent4"/>
          </a:solidFill>
          <a:ln w="19050">
            <a:solidFill>
              <a:schemeClr val="lt1"/>
            </a:solidFill>
          </a:ln>
          <a:effectLst/>
        </c:spPr>
      </c:pivotFmt>
      <c:pivotFmt>
        <c:idx val="217"/>
        <c:spPr>
          <a:solidFill>
            <a:schemeClr val="accent4"/>
          </a:solidFill>
          <a:ln w="19050">
            <a:solidFill>
              <a:schemeClr val="lt1"/>
            </a:solidFill>
          </a:ln>
          <a:effectLst/>
        </c:spPr>
      </c:pivotFmt>
      <c:pivotFmt>
        <c:idx val="218"/>
        <c:spPr>
          <a:solidFill>
            <a:schemeClr val="accent4"/>
          </a:solidFill>
          <a:ln w="19050">
            <a:solidFill>
              <a:schemeClr val="lt1"/>
            </a:solidFill>
          </a:ln>
          <a:effectLst/>
        </c:spPr>
      </c:pivotFmt>
      <c:pivotFmt>
        <c:idx val="219"/>
        <c:spPr>
          <a:solidFill>
            <a:schemeClr val="accent4"/>
          </a:solidFill>
          <a:ln w="19050">
            <a:solidFill>
              <a:schemeClr val="lt1"/>
            </a:solidFill>
          </a:ln>
          <a:effectLst/>
        </c:spPr>
      </c:pivotFmt>
      <c:pivotFmt>
        <c:idx val="220"/>
        <c:spPr>
          <a:solidFill>
            <a:schemeClr val="accent4"/>
          </a:solidFill>
          <a:ln w="19050">
            <a:solidFill>
              <a:schemeClr val="lt1"/>
            </a:solidFill>
          </a:ln>
          <a:effectLst/>
        </c:spPr>
      </c:pivotFmt>
      <c:pivotFmt>
        <c:idx val="22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2"/>
        <c:spPr>
          <a:solidFill>
            <a:schemeClr val="accent4"/>
          </a:solidFill>
          <a:ln w="19050">
            <a:solidFill>
              <a:schemeClr val="lt1"/>
            </a:solidFill>
          </a:ln>
          <a:effectLst/>
        </c:spPr>
      </c:pivotFmt>
      <c:pivotFmt>
        <c:idx val="223"/>
        <c:spPr>
          <a:solidFill>
            <a:schemeClr val="accent4"/>
          </a:solidFill>
          <a:ln w="19050">
            <a:solidFill>
              <a:schemeClr val="lt1"/>
            </a:solidFill>
          </a:ln>
          <a:effectLst/>
        </c:spPr>
      </c:pivotFmt>
      <c:pivotFmt>
        <c:idx val="224"/>
        <c:spPr>
          <a:solidFill>
            <a:schemeClr val="accent4"/>
          </a:solidFill>
          <a:ln w="19050">
            <a:solidFill>
              <a:schemeClr val="lt1"/>
            </a:solidFill>
          </a:ln>
          <a:effectLst/>
        </c:spPr>
      </c:pivotFmt>
      <c:pivotFmt>
        <c:idx val="225"/>
        <c:spPr>
          <a:solidFill>
            <a:schemeClr val="accent4"/>
          </a:solidFill>
          <a:ln w="19050">
            <a:solidFill>
              <a:schemeClr val="lt1"/>
            </a:solidFill>
          </a:ln>
          <a:effectLst/>
        </c:spPr>
      </c:pivotFmt>
      <c:pivotFmt>
        <c:idx val="226"/>
        <c:spPr>
          <a:solidFill>
            <a:schemeClr val="accent4"/>
          </a:solidFill>
          <a:ln w="19050">
            <a:solidFill>
              <a:schemeClr val="lt1"/>
            </a:solidFill>
          </a:ln>
          <a:effectLst/>
        </c:spPr>
      </c:pivotFmt>
      <c:pivotFmt>
        <c:idx val="227"/>
        <c:spPr>
          <a:solidFill>
            <a:schemeClr val="accent4"/>
          </a:solidFill>
          <a:ln w="19050">
            <a:solidFill>
              <a:schemeClr val="lt1"/>
            </a:solidFill>
          </a:ln>
          <a:effectLst/>
        </c:spPr>
      </c:pivotFmt>
      <c:pivotFmt>
        <c:idx val="22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6"/>
        <c:spPr>
          <a:solidFill>
            <a:schemeClr val="accent4">
              <a:shade val="53000"/>
            </a:schemeClr>
          </a:solidFill>
          <a:ln w="19050">
            <a:solidFill>
              <a:schemeClr val="lt1"/>
            </a:solidFill>
          </a:ln>
          <a:effectLst/>
        </c:spPr>
      </c:pivotFmt>
      <c:pivotFmt>
        <c:idx val="247"/>
        <c:spPr>
          <a:solidFill>
            <a:schemeClr val="accent4">
              <a:shade val="76000"/>
            </a:schemeClr>
          </a:solidFill>
          <a:ln w="19050">
            <a:solidFill>
              <a:schemeClr val="lt1"/>
            </a:solidFill>
          </a:ln>
          <a:effectLst/>
        </c:spPr>
      </c:pivotFmt>
      <c:pivotFmt>
        <c:idx val="248"/>
        <c:spPr>
          <a:solidFill>
            <a:schemeClr val="accent4"/>
          </a:solidFill>
          <a:ln w="19050">
            <a:solidFill>
              <a:schemeClr val="lt1"/>
            </a:solidFill>
          </a:ln>
          <a:effectLst/>
        </c:spPr>
      </c:pivotFmt>
      <c:pivotFmt>
        <c:idx val="249"/>
        <c:spPr>
          <a:solidFill>
            <a:schemeClr val="accent4">
              <a:tint val="77000"/>
            </a:schemeClr>
          </a:solidFill>
          <a:ln w="19050">
            <a:solidFill>
              <a:schemeClr val="lt1"/>
            </a:solidFill>
          </a:ln>
          <a:effectLst/>
        </c:spPr>
      </c:pivotFmt>
      <c:pivotFmt>
        <c:idx val="250"/>
        <c:spPr>
          <a:solidFill>
            <a:schemeClr val="accent4">
              <a:tint val="54000"/>
            </a:schemeClr>
          </a:solidFill>
          <a:ln w="19050">
            <a:solidFill>
              <a:schemeClr val="lt1"/>
            </a:solidFill>
          </a:ln>
          <a:effectLst/>
        </c:spPr>
      </c:pivotFmt>
      <c:pivotFmt>
        <c:idx val="251"/>
        <c:spPr>
          <a:solidFill>
            <a:schemeClr val="accent4">
              <a:shade val="53000"/>
            </a:schemeClr>
          </a:solidFill>
          <a:ln w="19050">
            <a:solidFill>
              <a:schemeClr val="lt1"/>
            </a:solidFill>
          </a:ln>
          <a:effectLst/>
        </c:spPr>
      </c:pivotFmt>
      <c:pivotFmt>
        <c:idx val="252"/>
        <c:spPr>
          <a:solidFill>
            <a:schemeClr val="accent4">
              <a:shade val="76000"/>
            </a:schemeClr>
          </a:solidFill>
          <a:ln w="19050">
            <a:solidFill>
              <a:schemeClr val="lt1"/>
            </a:solidFill>
          </a:ln>
          <a:effectLst/>
        </c:spPr>
      </c:pivotFmt>
      <c:pivotFmt>
        <c:idx val="253"/>
        <c:spPr>
          <a:solidFill>
            <a:schemeClr val="accent4"/>
          </a:solidFill>
          <a:ln w="19050">
            <a:solidFill>
              <a:schemeClr val="lt1"/>
            </a:solidFill>
          </a:ln>
          <a:effectLst/>
        </c:spPr>
      </c:pivotFmt>
      <c:pivotFmt>
        <c:idx val="254"/>
        <c:spPr>
          <a:solidFill>
            <a:schemeClr val="accent4">
              <a:tint val="77000"/>
            </a:schemeClr>
          </a:solidFill>
          <a:ln w="19050">
            <a:solidFill>
              <a:schemeClr val="lt1"/>
            </a:solidFill>
          </a:ln>
          <a:effectLst/>
        </c:spPr>
      </c:pivotFmt>
      <c:pivotFmt>
        <c:idx val="255"/>
        <c:spPr>
          <a:solidFill>
            <a:schemeClr val="accent4">
              <a:tint val="54000"/>
            </a:schemeClr>
          </a:solidFill>
          <a:ln w="19050">
            <a:solidFill>
              <a:schemeClr val="lt1"/>
            </a:solidFill>
          </a:ln>
          <a:effectLst/>
        </c:spPr>
      </c:pivotFmt>
      <c:pivotFmt>
        <c:idx val="256"/>
        <c:spPr>
          <a:solidFill>
            <a:schemeClr val="accent4">
              <a:shade val="53000"/>
            </a:schemeClr>
          </a:solidFill>
          <a:ln w="19050">
            <a:solidFill>
              <a:schemeClr val="lt1"/>
            </a:solidFill>
          </a:ln>
          <a:effectLst/>
        </c:spPr>
      </c:pivotFmt>
      <c:pivotFmt>
        <c:idx val="257"/>
        <c:spPr>
          <a:solidFill>
            <a:schemeClr val="accent4">
              <a:shade val="76000"/>
            </a:schemeClr>
          </a:solidFill>
          <a:ln w="19050">
            <a:solidFill>
              <a:schemeClr val="lt1"/>
            </a:solidFill>
          </a:ln>
          <a:effectLst/>
        </c:spPr>
      </c:pivotFmt>
      <c:pivotFmt>
        <c:idx val="258"/>
        <c:spPr>
          <a:solidFill>
            <a:schemeClr val="accent4"/>
          </a:solidFill>
          <a:ln w="19050">
            <a:solidFill>
              <a:schemeClr val="lt1"/>
            </a:solidFill>
          </a:ln>
          <a:effectLst/>
        </c:spPr>
      </c:pivotFmt>
      <c:pivotFmt>
        <c:idx val="259"/>
        <c:spPr>
          <a:solidFill>
            <a:schemeClr val="accent4">
              <a:tint val="77000"/>
            </a:schemeClr>
          </a:solidFill>
          <a:ln w="19050">
            <a:solidFill>
              <a:schemeClr val="lt1"/>
            </a:solidFill>
          </a:ln>
          <a:effectLst/>
        </c:spPr>
      </c:pivotFmt>
      <c:pivotFmt>
        <c:idx val="260"/>
        <c:spPr>
          <a:solidFill>
            <a:schemeClr val="accent4">
              <a:tint val="54000"/>
            </a:schemeClr>
          </a:solidFill>
          <a:ln w="19050">
            <a:solidFill>
              <a:schemeClr val="lt1"/>
            </a:solidFill>
          </a:ln>
          <a:effectLst/>
        </c:spPr>
      </c:pivotFmt>
      <c:pivotFmt>
        <c:idx val="261"/>
        <c:spPr>
          <a:solidFill>
            <a:schemeClr val="accent4">
              <a:shade val="53000"/>
            </a:schemeClr>
          </a:solidFill>
          <a:ln w="19050">
            <a:solidFill>
              <a:schemeClr val="lt1"/>
            </a:solidFill>
          </a:ln>
          <a:effectLst/>
        </c:spPr>
      </c:pivotFmt>
      <c:pivotFmt>
        <c:idx val="262"/>
        <c:spPr>
          <a:solidFill>
            <a:schemeClr val="accent4">
              <a:shade val="76000"/>
            </a:schemeClr>
          </a:solidFill>
          <a:ln w="19050">
            <a:solidFill>
              <a:schemeClr val="lt1"/>
            </a:solidFill>
          </a:ln>
          <a:effectLst/>
        </c:spPr>
      </c:pivotFmt>
      <c:pivotFmt>
        <c:idx val="263"/>
        <c:spPr>
          <a:solidFill>
            <a:schemeClr val="accent4"/>
          </a:solidFill>
          <a:ln w="19050">
            <a:solidFill>
              <a:schemeClr val="lt1"/>
            </a:solidFill>
          </a:ln>
          <a:effectLst/>
        </c:spPr>
      </c:pivotFmt>
      <c:pivotFmt>
        <c:idx val="264"/>
        <c:spPr>
          <a:solidFill>
            <a:schemeClr val="accent4">
              <a:tint val="77000"/>
            </a:schemeClr>
          </a:solidFill>
          <a:ln w="19050">
            <a:solidFill>
              <a:schemeClr val="lt1"/>
            </a:solidFill>
          </a:ln>
          <a:effectLst/>
        </c:spPr>
      </c:pivotFmt>
      <c:pivotFmt>
        <c:idx val="265"/>
        <c:spPr>
          <a:solidFill>
            <a:schemeClr val="accent4">
              <a:tint val="54000"/>
            </a:schemeClr>
          </a:solidFill>
          <a:ln w="19050">
            <a:solidFill>
              <a:schemeClr val="lt1"/>
            </a:solidFill>
          </a:ln>
          <a:effectLst/>
        </c:spPr>
      </c:pivotFmt>
      <c:pivotFmt>
        <c:idx val="266"/>
        <c:spPr>
          <a:solidFill>
            <a:schemeClr val="accent4">
              <a:shade val="53000"/>
            </a:schemeClr>
          </a:solidFill>
          <a:ln w="19050">
            <a:solidFill>
              <a:schemeClr val="lt1"/>
            </a:solidFill>
          </a:ln>
          <a:effectLst/>
        </c:spPr>
      </c:pivotFmt>
      <c:pivotFmt>
        <c:idx val="267"/>
        <c:spPr>
          <a:solidFill>
            <a:schemeClr val="accent4">
              <a:shade val="76000"/>
            </a:schemeClr>
          </a:solidFill>
          <a:ln w="19050">
            <a:solidFill>
              <a:schemeClr val="lt1"/>
            </a:solidFill>
          </a:ln>
          <a:effectLst/>
        </c:spPr>
      </c:pivotFmt>
      <c:pivotFmt>
        <c:idx val="268"/>
        <c:spPr>
          <a:solidFill>
            <a:schemeClr val="accent4"/>
          </a:solidFill>
          <a:ln w="19050">
            <a:solidFill>
              <a:schemeClr val="lt1"/>
            </a:solidFill>
          </a:ln>
          <a:effectLst/>
        </c:spPr>
      </c:pivotFmt>
      <c:pivotFmt>
        <c:idx val="269"/>
        <c:spPr>
          <a:solidFill>
            <a:schemeClr val="accent4">
              <a:tint val="77000"/>
            </a:schemeClr>
          </a:solidFill>
          <a:ln w="19050">
            <a:solidFill>
              <a:schemeClr val="lt1"/>
            </a:solidFill>
          </a:ln>
          <a:effectLst/>
        </c:spPr>
      </c:pivotFmt>
      <c:pivotFmt>
        <c:idx val="270"/>
        <c:spPr>
          <a:solidFill>
            <a:schemeClr val="accent4">
              <a:tint val="54000"/>
            </a:schemeClr>
          </a:solidFill>
          <a:ln w="19050">
            <a:solidFill>
              <a:schemeClr val="lt1"/>
            </a:solidFill>
          </a:ln>
          <a:effectLst/>
        </c:spPr>
      </c:pivotFmt>
      <c:pivotFmt>
        <c:idx val="271"/>
        <c:spPr>
          <a:solidFill>
            <a:schemeClr val="accent4">
              <a:shade val="53000"/>
            </a:schemeClr>
          </a:solidFill>
          <a:ln w="19050">
            <a:solidFill>
              <a:schemeClr val="lt1"/>
            </a:solidFill>
          </a:ln>
          <a:effectLst/>
        </c:spPr>
      </c:pivotFmt>
      <c:pivotFmt>
        <c:idx val="272"/>
        <c:spPr>
          <a:solidFill>
            <a:schemeClr val="accent4">
              <a:shade val="76000"/>
            </a:schemeClr>
          </a:solidFill>
          <a:ln w="19050">
            <a:solidFill>
              <a:schemeClr val="lt1"/>
            </a:solidFill>
          </a:ln>
          <a:effectLst/>
        </c:spPr>
      </c:pivotFmt>
      <c:pivotFmt>
        <c:idx val="273"/>
        <c:spPr>
          <a:solidFill>
            <a:schemeClr val="accent4"/>
          </a:solidFill>
          <a:ln w="19050">
            <a:solidFill>
              <a:schemeClr val="lt1"/>
            </a:solidFill>
          </a:ln>
          <a:effectLst/>
        </c:spPr>
      </c:pivotFmt>
      <c:pivotFmt>
        <c:idx val="274"/>
        <c:spPr>
          <a:solidFill>
            <a:schemeClr val="accent4">
              <a:tint val="77000"/>
            </a:schemeClr>
          </a:solidFill>
          <a:ln w="19050">
            <a:solidFill>
              <a:schemeClr val="lt1"/>
            </a:solidFill>
          </a:ln>
          <a:effectLst/>
        </c:spPr>
      </c:pivotFmt>
      <c:pivotFmt>
        <c:idx val="275"/>
        <c:spPr>
          <a:solidFill>
            <a:schemeClr val="accent4">
              <a:tint val="54000"/>
            </a:schemeClr>
          </a:solidFill>
          <a:ln w="19050">
            <a:solidFill>
              <a:schemeClr val="lt1"/>
            </a:solidFill>
          </a:ln>
          <a:effectLst/>
        </c:spPr>
      </c:pivotFmt>
      <c:pivotFmt>
        <c:idx val="27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49203210657894"/>
          <c:y val="9.5904205346891092E-2"/>
          <c:w val="0.63783045453690301"/>
          <c:h val="0.88580389232586021"/>
        </c:manualLayout>
      </c:layout>
      <c:pieChart>
        <c:varyColors val="1"/>
        <c:ser>
          <c:idx val="0"/>
          <c:order val="0"/>
          <c:tx>
            <c:strRef>
              <c:f>Pokemon_Generation!$C$3:$C$5</c:f>
              <c:strCache>
                <c:ptCount val="1"/>
                <c:pt idx="0">
                  <c:v>1 - Sum of Hit_Points</c:v>
                </c:pt>
              </c:strCache>
            </c:strRef>
          </c:tx>
          <c:dPt>
            <c:idx val="0"/>
            <c:bubble3D val="0"/>
            <c:spPr>
              <a:solidFill>
                <a:schemeClr val="accent4">
                  <a:shade val="32000"/>
                </a:schemeClr>
              </a:solidFill>
              <a:ln w="19050">
                <a:solidFill>
                  <a:schemeClr val="lt1"/>
                </a:solidFill>
              </a:ln>
              <a:effectLst/>
            </c:spPr>
            <c:extLst>
              <c:ext xmlns:c16="http://schemas.microsoft.com/office/drawing/2014/chart" uri="{C3380CC4-5D6E-409C-BE32-E72D297353CC}">
                <c16:uniqueId val="{00000001-50F2-4348-A077-923944B4F1BD}"/>
              </c:ext>
            </c:extLst>
          </c:dPt>
          <c:dPt>
            <c:idx val="1"/>
            <c:bubble3D val="0"/>
            <c:spPr>
              <a:solidFill>
                <a:schemeClr val="accent4">
                  <a:shade val="35000"/>
                </a:schemeClr>
              </a:solidFill>
              <a:ln w="19050">
                <a:solidFill>
                  <a:schemeClr val="lt1"/>
                </a:solidFill>
              </a:ln>
              <a:effectLst/>
            </c:spPr>
            <c:extLst>
              <c:ext xmlns:c16="http://schemas.microsoft.com/office/drawing/2014/chart" uri="{C3380CC4-5D6E-409C-BE32-E72D297353CC}">
                <c16:uniqueId val="{00000003-50F2-4348-A077-923944B4F1BD}"/>
              </c:ext>
            </c:extLst>
          </c:dPt>
          <c:dPt>
            <c:idx val="2"/>
            <c:bubble3D val="0"/>
            <c:spPr>
              <a:solidFill>
                <a:schemeClr val="accent4">
                  <a:shade val="38000"/>
                </a:schemeClr>
              </a:solidFill>
              <a:ln w="19050">
                <a:solidFill>
                  <a:schemeClr val="lt1"/>
                </a:solidFill>
              </a:ln>
              <a:effectLst/>
            </c:spPr>
            <c:extLst>
              <c:ext xmlns:c16="http://schemas.microsoft.com/office/drawing/2014/chart" uri="{C3380CC4-5D6E-409C-BE32-E72D297353CC}">
                <c16:uniqueId val="{00000005-50F2-4348-A077-923944B4F1BD}"/>
              </c:ext>
            </c:extLst>
          </c:dPt>
          <c:dPt>
            <c:idx val="3"/>
            <c:bubble3D val="0"/>
            <c:spPr>
              <a:solidFill>
                <a:schemeClr val="accent4">
                  <a:shade val="41000"/>
                </a:schemeClr>
              </a:solidFill>
              <a:ln w="19050">
                <a:solidFill>
                  <a:schemeClr val="lt1"/>
                </a:solidFill>
              </a:ln>
              <a:effectLst/>
            </c:spPr>
            <c:extLst>
              <c:ext xmlns:c16="http://schemas.microsoft.com/office/drawing/2014/chart" uri="{C3380CC4-5D6E-409C-BE32-E72D297353CC}">
                <c16:uniqueId val="{00000007-50F2-4348-A077-923944B4F1BD}"/>
              </c:ext>
            </c:extLst>
          </c:dPt>
          <c:dPt>
            <c:idx val="4"/>
            <c:bubble3D val="0"/>
            <c:spPr>
              <a:solidFill>
                <a:schemeClr val="accent4">
                  <a:shade val="44000"/>
                </a:schemeClr>
              </a:solidFill>
              <a:ln w="19050">
                <a:solidFill>
                  <a:schemeClr val="lt1"/>
                </a:solidFill>
              </a:ln>
              <a:effectLst/>
            </c:spPr>
            <c:extLst>
              <c:ext xmlns:c16="http://schemas.microsoft.com/office/drawing/2014/chart" uri="{C3380CC4-5D6E-409C-BE32-E72D297353CC}">
                <c16:uniqueId val="{00000009-50F2-4348-A077-923944B4F1BD}"/>
              </c:ext>
            </c:extLst>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Pokemon_Generation!$C$6:$C$53</c:f>
              <c:numCache>
                <c:formatCode>General</c:formatCode>
                <c:ptCount val="47"/>
                <c:pt idx="0">
                  <c:v>90</c:v>
                </c:pt>
                <c:pt idx="6">
                  <c:v>78</c:v>
                </c:pt>
                <c:pt idx="7">
                  <c:v>78</c:v>
                </c:pt>
                <c:pt idx="8">
                  <c:v>78</c:v>
                </c:pt>
                <c:pt idx="9">
                  <c:v>39</c:v>
                </c:pt>
                <c:pt idx="10">
                  <c:v>58</c:v>
                </c:pt>
                <c:pt idx="20">
                  <c:v>65</c:v>
                </c:pt>
                <c:pt idx="22">
                  <c:v>55</c:v>
                </c:pt>
                <c:pt idx="28">
                  <c:v>65</c:v>
                </c:pt>
                <c:pt idx="31">
                  <c:v>73</c:v>
                </c:pt>
                <c:pt idx="35">
                  <c:v>50</c:v>
                </c:pt>
                <c:pt idx="38">
                  <c:v>65</c:v>
                </c:pt>
                <c:pt idx="46">
                  <c:v>38</c:v>
                </c:pt>
              </c:numCache>
            </c:numRef>
          </c:val>
          <c:extLst>
            <c:ext xmlns:c16="http://schemas.microsoft.com/office/drawing/2014/chart" uri="{C3380CC4-5D6E-409C-BE32-E72D297353CC}">
              <c16:uniqueId val="{0000012E-65A3-4B2A-A057-974BA1708089}"/>
            </c:ext>
          </c:extLst>
        </c:ser>
        <c:ser>
          <c:idx val="1"/>
          <c:order val="1"/>
          <c:tx>
            <c:strRef>
              <c:f>Pokemon_Generation!$D$3:$D$5</c:f>
              <c:strCache>
                <c:ptCount val="1"/>
                <c:pt idx="0">
                  <c:v>1 - Sum of Attack_Points</c:v>
                </c:pt>
              </c:strCache>
            </c:strRef>
          </c:tx>
          <c:dPt>
            <c:idx val="0"/>
            <c:bubble3D val="0"/>
            <c:spPr>
              <a:solidFill>
                <a:schemeClr val="accent4">
                  <a:shade val="32000"/>
                </a:schemeClr>
              </a:solidFill>
              <a:ln w="19050">
                <a:solidFill>
                  <a:schemeClr val="lt1"/>
                </a:solidFill>
              </a:ln>
              <a:effectLst/>
            </c:spPr>
            <c:extLst>
              <c:ext xmlns:c16="http://schemas.microsoft.com/office/drawing/2014/chart" uri="{C3380CC4-5D6E-409C-BE32-E72D297353CC}">
                <c16:uniqueId val="{0000000B-50F2-4348-A077-923944B4F1BD}"/>
              </c:ext>
            </c:extLst>
          </c:dPt>
          <c:dPt>
            <c:idx val="1"/>
            <c:bubble3D val="0"/>
            <c:spPr>
              <a:solidFill>
                <a:schemeClr val="accent4">
                  <a:shade val="35000"/>
                </a:schemeClr>
              </a:solidFill>
              <a:ln w="19050">
                <a:solidFill>
                  <a:schemeClr val="lt1"/>
                </a:solidFill>
              </a:ln>
              <a:effectLst/>
            </c:spPr>
            <c:extLst>
              <c:ext xmlns:c16="http://schemas.microsoft.com/office/drawing/2014/chart" uri="{C3380CC4-5D6E-409C-BE32-E72D297353CC}">
                <c16:uniqueId val="{0000000D-50F2-4348-A077-923944B4F1BD}"/>
              </c:ext>
            </c:extLst>
          </c:dPt>
          <c:dPt>
            <c:idx val="2"/>
            <c:bubble3D val="0"/>
            <c:spPr>
              <a:solidFill>
                <a:schemeClr val="accent4">
                  <a:shade val="38000"/>
                </a:schemeClr>
              </a:solidFill>
              <a:ln w="19050">
                <a:solidFill>
                  <a:schemeClr val="lt1"/>
                </a:solidFill>
              </a:ln>
              <a:effectLst/>
            </c:spPr>
            <c:extLst>
              <c:ext xmlns:c16="http://schemas.microsoft.com/office/drawing/2014/chart" uri="{C3380CC4-5D6E-409C-BE32-E72D297353CC}">
                <c16:uniqueId val="{0000000F-50F2-4348-A077-923944B4F1BD}"/>
              </c:ext>
            </c:extLst>
          </c:dPt>
          <c:dPt>
            <c:idx val="3"/>
            <c:bubble3D val="0"/>
            <c:spPr>
              <a:solidFill>
                <a:schemeClr val="accent4">
                  <a:shade val="41000"/>
                </a:schemeClr>
              </a:solidFill>
              <a:ln w="19050">
                <a:solidFill>
                  <a:schemeClr val="lt1"/>
                </a:solidFill>
              </a:ln>
              <a:effectLst/>
            </c:spPr>
            <c:extLst>
              <c:ext xmlns:c16="http://schemas.microsoft.com/office/drawing/2014/chart" uri="{C3380CC4-5D6E-409C-BE32-E72D297353CC}">
                <c16:uniqueId val="{00000011-50F2-4348-A077-923944B4F1BD}"/>
              </c:ext>
            </c:extLst>
          </c:dPt>
          <c:dPt>
            <c:idx val="4"/>
            <c:bubble3D val="0"/>
            <c:spPr>
              <a:solidFill>
                <a:schemeClr val="accent4">
                  <a:shade val="44000"/>
                </a:schemeClr>
              </a:solidFill>
              <a:ln w="19050">
                <a:solidFill>
                  <a:schemeClr val="lt1"/>
                </a:solidFill>
              </a:ln>
              <a:effectLst/>
            </c:spPr>
            <c:extLst>
              <c:ext xmlns:c16="http://schemas.microsoft.com/office/drawing/2014/chart" uri="{C3380CC4-5D6E-409C-BE32-E72D297353CC}">
                <c16:uniqueId val="{00000013-50F2-4348-A077-923944B4F1BD}"/>
              </c:ext>
            </c:extLst>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Pokemon_Generation!$D$6:$D$53</c:f>
              <c:numCache>
                <c:formatCode>General</c:formatCode>
                <c:ptCount val="47"/>
                <c:pt idx="0">
                  <c:v>110</c:v>
                </c:pt>
                <c:pt idx="6">
                  <c:v>84</c:v>
                </c:pt>
                <c:pt idx="7">
                  <c:v>130</c:v>
                </c:pt>
                <c:pt idx="8">
                  <c:v>104</c:v>
                </c:pt>
                <c:pt idx="9">
                  <c:v>52</c:v>
                </c:pt>
                <c:pt idx="10">
                  <c:v>64</c:v>
                </c:pt>
                <c:pt idx="20">
                  <c:v>130</c:v>
                </c:pt>
                <c:pt idx="22">
                  <c:v>70</c:v>
                </c:pt>
                <c:pt idx="28">
                  <c:v>95</c:v>
                </c:pt>
                <c:pt idx="31">
                  <c:v>76</c:v>
                </c:pt>
                <c:pt idx="35">
                  <c:v>85</c:v>
                </c:pt>
                <c:pt idx="38">
                  <c:v>100</c:v>
                </c:pt>
                <c:pt idx="46">
                  <c:v>41</c:v>
                </c:pt>
              </c:numCache>
            </c:numRef>
          </c:val>
          <c:extLst>
            <c:ext xmlns:c16="http://schemas.microsoft.com/office/drawing/2014/chart" uri="{C3380CC4-5D6E-409C-BE32-E72D297353CC}">
              <c16:uniqueId val="{0000012F-65A3-4B2A-A057-974BA1708089}"/>
            </c:ext>
          </c:extLst>
        </c:ser>
        <c:ser>
          <c:idx val="2"/>
          <c:order val="2"/>
          <c:tx>
            <c:strRef>
              <c:f>Pokemon_Generation!$E$3:$E$5</c:f>
              <c:strCache>
                <c:ptCount val="1"/>
                <c:pt idx="0">
                  <c:v>1 - Sum of Defense_Points</c:v>
                </c:pt>
              </c:strCache>
            </c:strRef>
          </c:tx>
          <c:dPt>
            <c:idx val="0"/>
            <c:bubble3D val="0"/>
            <c:spPr>
              <a:solidFill>
                <a:schemeClr val="accent4">
                  <a:shade val="32000"/>
                </a:schemeClr>
              </a:solidFill>
              <a:ln w="19050">
                <a:solidFill>
                  <a:schemeClr val="lt1"/>
                </a:solidFill>
              </a:ln>
              <a:effectLst/>
            </c:spPr>
            <c:extLst>
              <c:ext xmlns:c16="http://schemas.microsoft.com/office/drawing/2014/chart" uri="{C3380CC4-5D6E-409C-BE32-E72D297353CC}">
                <c16:uniqueId val="{00000015-50F2-4348-A077-923944B4F1BD}"/>
              </c:ext>
            </c:extLst>
          </c:dPt>
          <c:dPt>
            <c:idx val="1"/>
            <c:bubble3D val="0"/>
            <c:spPr>
              <a:solidFill>
                <a:schemeClr val="accent4">
                  <a:shade val="35000"/>
                </a:schemeClr>
              </a:solidFill>
              <a:ln w="19050">
                <a:solidFill>
                  <a:schemeClr val="lt1"/>
                </a:solidFill>
              </a:ln>
              <a:effectLst/>
            </c:spPr>
            <c:extLst>
              <c:ext xmlns:c16="http://schemas.microsoft.com/office/drawing/2014/chart" uri="{C3380CC4-5D6E-409C-BE32-E72D297353CC}">
                <c16:uniqueId val="{00000017-50F2-4348-A077-923944B4F1BD}"/>
              </c:ext>
            </c:extLst>
          </c:dPt>
          <c:dPt>
            <c:idx val="2"/>
            <c:bubble3D val="0"/>
            <c:spPr>
              <a:solidFill>
                <a:schemeClr val="accent4">
                  <a:shade val="38000"/>
                </a:schemeClr>
              </a:solidFill>
              <a:ln w="19050">
                <a:solidFill>
                  <a:schemeClr val="lt1"/>
                </a:solidFill>
              </a:ln>
              <a:effectLst/>
            </c:spPr>
            <c:extLst>
              <c:ext xmlns:c16="http://schemas.microsoft.com/office/drawing/2014/chart" uri="{C3380CC4-5D6E-409C-BE32-E72D297353CC}">
                <c16:uniqueId val="{00000019-50F2-4348-A077-923944B4F1BD}"/>
              </c:ext>
            </c:extLst>
          </c:dPt>
          <c:dPt>
            <c:idx val="3"/>
            <c:bubble3D val="0"/>
            <c:spPr>
              <a:solidFill>
                <a:schemeClr val="accent4">
                  <a:shade val="41000"/>
                </a:schemeClr>
              </a:solidFill>
              <a:ln w="19050">
                <a:solidFill>
                  <a:schemeClr val="lt1"/>
                </a:solidFill>
              </a:ln>
              <a:effectLst/>
            </c:spPr>
            <c:extLst>
              <c:ext xmlns:c16="http://schemas.microsoft.com/office/drawing/2014/chart" uri="{C3380CC4-5D6E-409C-BE32-E72D297353CC}">
                <c16:uniqueId val="{0000001B-50F2-4348-A077-923944B4F1BD}"/>
              </c:ext>
            </c:extLst>
          </c:dPt>
          <c:dPt>
            <c:idx val="4"/>
            <c:bubble3D val="0"/>
            <c:spPr>
              <a:solidFill>
                <a:schemeClr val="accent4">
                  <a:shade val="44000"/>
                </a:schemeClr>
              </a:solidFill>
              <a:ln w="19050">
                <a:solidFill>
                  <a:schemeClr val="lt1"/>
                </a:solidFill>
              </a:ln>
              <a:effectLst/>
            </c:spPr>
            <c:extLst>
              <c:ext xmlns:c16="http://schemas.microsoft.com/office/drawing/2014/chart" uri="{C3380CC4-5D6E-409C-BE32-E72D297353CC}">
                <c16:uniqueId val="{0000001D-50F2-4348-A077-923944B4F1BD}"/>
              </c:ext>
            </c:extLst>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Pokemon_Generation!$E$6:$E$53</c:f>
              <c:numCache>
                <c:formatCode>General</c:formatCode>
                <c:ptCount val="47"/>
                <c:pt idx="0">
                  <c:v>80</c:v>
                </c:pt>
                <c:pt idx="6">
                  <c:v>78</c:v>
                </c:pt>
                <c:pt idx="7">
                  <c:v>111</c:v>
                </c:pt>
                <c:pt idx="8">
                  <c:v>78</c:v>
                </c:pt>
                <c:pt idx="9">
                  <c:v>43</c:v>
                </c:pt>
                <c:pt idx="10">
                  <c:v>58</c:v>
                </c:pt>
                <c:pt idx="20">
                  <c:v>60</c:v>
                </c:pt>
                <c:pt idx="22">
                  <c:v>45</c:v>
                </c:pt>
                <c:pt idx="28">
                  <c:v>57</c:v>
                </c:pt>
                <c:pt idx="31">
                  <c:v>75</c:v>
                </c:pt>
                <c:pt idx="35">
                  <c:v>55</c:v>
                </c:pt>
                <c:pt idx="38">
                  <c:v>70</c:v>
                </c:pt>
                <c:pt idx="46">
                  <c:v>40</c:v>
                </c:pt>
              </c:numCache>
            </c:numRef>
          </c:val>
          <c:extLst>
            <c:ext xmlns:c16="http://schemas.microsoft.com/office/drawing/2014/chart" uri="{C3380CC4-5D6E-409C-BE32-E72D297353CC}">
              <c16:uniqueId val="{00000130-65A3-4B2A-A057-974BA1708089}"/>
            </c:ext>
          </c:extLst>
        </c:ser>
        <c:ser>
          <c:idx val="3"/>
          <c:order val="3"/>
          <c:tx>
            <c:strRef>
              <c:f>Pokemon_Generation!$F$3:$F$5</c:f>
              <c:strCache>
                <c:ptCount val="1"/>
                <c:pt idx="0">
                  <c:v>1 - Sum of Special_Attack_Points</c:v>
                </c:pt>
              </c:strCache>
            </c:strRef>
          </c:tx>
          <c:dPt>
            <c:idx val="0"/>
            <c:bubble3D val="0"/>
            <c:spPr>
              <a:solidFill>
                <a:schemeClr val="accent4">
                  <a:shade val="32000"/>
                </a:schemeClr>
              </a:solidFill>
              <a:ln w="19050">
                <a:solidFill>
                  <a:schemeClr val="lt1"/>
                </a:solidFill>
              </a:ln>
              <a:effectLst/>
            </c:spPr>
            <c:extLst>
              <c:ext xmlns:c16="http://schemas.microsoft.com/office/drawing/2014/chart" uri="{C3380CC4-5D6E-409C-BE32-E72D297353CC}">
                <c16:uniqueId val="{0000001F-50F2-4348-A077-923944B4F1BD}"/>
              </c:ext>
            </c:extLst>
          </c:dPt>
          <c:dPt>
            <c:idx val="1"/>
            <c:bubble3D val="0"/>
            <c:spPr>
              <a:solidFill>
                <a:schemeClr val="accent4">
                  <a:shade val="35000"/>
                </a:schemeClr>
              </a:solidFill>
              <a:ln w="19050">
                <a:solidFill>
                  <a:schemeClr val="lt1"/>
                </a:solidFill>
              </a:ln>
              <a:effectLst/>
            </c:spPr>
            <c:extLst>
              <c:ext xmlns:c16="http://schemas.microsoft.com/office/drawing/2014/chart" uri="{C3380CC4-5D6E-409C-BE32-E72D297353CC}">
                <c16:uniqueId val="{00000021-50F2-4348-A077-923944B4F1BD}"/>
              </c:ext>
            </c:extLst>
          </c:dPt>
          <c:dPt>
            <c:idx val="2"/>
            <c:bubble3D val="0"/>
            <c:spPr>
              <a:solidFill>
                <a:schemeClr val="accent4">
                  <a:shade val="38000"/>
                </a:schemeClr>
              </a:solidFill>
              <a:ln w="19050">
                <a:solidFill>
                  <a:schemeClr val="lt1"/>
                </a:solidFill>
              </a:ln>
              <a:effectLst/>
            </c:spPr>
            <c:extLst>
              <c:ext xmlns:c16="http://schemas.microsoft.com/office/drawing/2014/chart" uri="{C3380CC4-5D6E-409C-BE32-E72D297353CC}">
                <c16:uniqueId val="{00000023-50F2-4348-A077-923944B4F1BD}"/>
              </c:ext>
            </c:extLst>
          </c:dPt>
          <c:dPt>
            <c:idx val="3"/>
            <c:bubble3D val="0"/>
            <c:spPr>
              <a:solidFill>
                <a:schemeClr val="accent4">
                  <a:shade val="41000"/>
                </a:schemeClr>
              </a:solidFill>
              <a:ln w="19050">
                <a:solidFill>
                  <a:schemeClr val="lt1"/>
                </a:solidFill>
              </a:ln>
              <a:effectLst/>
            </c:spPr>
            <c:extLst>
              <c:ext xmlns:c16="http://schemas.microsoft.com/office/drawing/2014/chart" uri="{C3380CC4-5D6E-409C-BE32-E72D297353CC}">
                <c16:uniqueId val="{00000025-50F2-4348-A077-923944B4F1BD}"/>
              </c:ext>
            </c:extLst>
          </c:dPt>
          <c:dPt>
            <c:idx val="4"/>
            <c:bubble3D val="0"/>
            <c:spPr>
              <a:solidFill>
                <a:schemeClr val="accent4">
                  <a:shade val="44000"/>
                </a:schemeClr>
              </a:solidFill>
              <a:ln w="19050">
                <a:solidFill>
                  <a:schemeClr val="lt1"/>
                </a:solidFill>
              </a:ln>
              <a:effectLst/>
            </c:spPr>
            <c:extLst>
              <c:ext xmlns:c16="http://schemas.microsoft.com/office/drawing/2014/chart" uri="{C3380CC4-5D6E-409C-BE32-E72D297353CC}">
                <c16:uniqueId val="{00000027-50F2-4348-A077-923944B4F1BD}"/>
              </c:ext>
            </c:extLst>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Pokemon_Generation!$F$6:$F$53</c:f>
              <c:numCache>
                <c:formatCode>General</c:formatCode>
                <c:ptCount val="47"/>
                <c:pt idx="0">
                  <c:v>100</c:v>
                </c:pt>
                <c:pt idx="6">
                  <c:v>109</c:v>
                </c:pt>
                <c:pt idx="7">
                  <c:v>130</c:v>
                </c:pt>
                <c:pt idx="8">
                  <c:v>159</c:v>
                </c:pt>
                <c:pt idx="9">
                  <c:v>60</c:v>
                </c:pt>
                <c:pt idx="10">
                  <c:v>80</c:v>
                </c:pt>
                <c:pt idx="20">
                  <c:v>95</c:v>
                </c:pt>
                <c:pt idx="22">
                  <c:v>70</c:v>
                </c:pt>
                <c:pt idx="28">
                  <c:v>100</c:v>
                </c:pt>
                <c:pt idx="31">
                  <c:v>81</c:v>
                </c:pt>
                <c:pt idx="35">
                  <c:v>65</c:v>
                </c:pt>
                <c:pt idx="38">
                  <c:v>80</c:v>
                </c:pt>
                <c:pt idx="46">
                  <c:v>50</c:v>
                </c:pt>
              </c:numCache>
            </c:numRef>
          </c:val>
          <c:extLst>
            <c:ext xmlns:c16="http://schemas.microsoft.com/office/drawing/2014/chart" uri="{C3380CC4-5D6E-409C-BE32-E72D297353CC}">
              <c16:uniqueId val="{00000131-65A3-4B2A-A057-974BA1708089}"/>
            </c:ext>
          </c:extLst>
        </c:ser>
        <c:ser>
          <c:idx val="4"/>
          <c:order val="4"/>
          <c:tx>
            <c:strRef>
              <c:f>Pokemon_Generation!$G$3:$G$5</c:f>
              <c:strCache>
                <c:ptCount val="1"/>
                <c:pt idx="0">
                  <c:v>1 - Sum of Special_Defense_Points</c:v>
                </c:pt>
              </c:strCache>
            </c:strRef>
          </c:tx>
          <c:dPt>
            <c:idx val="0"/>
            <c:bubble3D val="0"/>
            <c:spPr>
              <a:solidFill>
                <a:schemeClr val="accent4">
                  <a:shade val="32000"/>
                </a:schemeClr>
              </a:solidFill>
              <a:ln w="19050">
                <a:solidFill>
                  <a:schemeClr val="lt1"/>
                </a:solidFill>
              </a:ln>
              <a:effectLst/>
            </c:spPr>
            <c:extLst>
              <c:ext xmlns:c16="http://schemas.microsoft.com/office/drawing/2014/chart" uri="{C3380CC4-5D6E-409C-BE32-E72D297353CC}">
                <c16:uniqueId val="{00000029-50F2-4348-A077-923944B4F1BD}"/>
              </c:ext>
            </c:extLst>
          </c:dPt>
          <c:dPt>
            <c:idx val="1"/>
            <c:bubble3D val="0"/>
            <c:spPr>
              <a:solidFill>
                <a:schemeClr val="accent4">
                  <a:shade val="35000"/>
                </a:schemeClr>
              </a:solidFill>
              <a:ln w="19050">
                <a:solidFill>
                  <a:schemeClr val="lt1"/>
                </a:solidFill>
              </a:ln>
              <a:effectLst/>
            </c:spPr>
            <c:extLst>
              <c:ext xmlns:c16="http://schemas.microsoft.com/office/drawing/2014/chart" uri="{C3380CC4-5D6E-409C-BE32-E72D297353CC}">
                <c16:uniqueId val="{0000002B-50F2-4348-A077-923944B4F1BD}"/>
              </c:ext>
            </c:extLst>
          </c:dPt>
          <c:dPt>
            <c:idx val="2"/>
            <c:bubble3D val="0"/>
            <c:spPr>
              <a:solidFill>
                <a:schemeClr val="accent4">
                  <a:shade val="38000"/>
                </a:schemeClr>
              </a:solidFill>
              <a:ln w="19050">
                <a:solidFill>
                  <a:schemeClr val="lt1"/>
                </a:solidFill>
              </a:ln>
              <a:effectLst/>
            </c:spPr>
            <c:extLst>
              <c:ext xmlns:c16="http://schemas.microsoft.com/office/drawing/2014/chart" uri="{C3380CC4-5D6E-409C-BE32-E72D297353CC}">
                <c16:uniqueId val="{0000002D-50F2-4348-A077-923944B4F1BD}"/>
              </c:ext>
            </c:extLst>
          </c:dPt>
          <c:dPt>
            <c:idx val="3"/>
            <c:bubble3D val="0"/>
            <c:spPr>
              <a:solidFill>
                <a:schemeClr val="accent4">
                  <a:shade val="41000"/>
                </a:schemeClr>
              </a:solidFill>
              <a:ln w="19050">
                <a:solidFill>
                  <a:schemeClr val="lt1"/>
                </a:solidFill>
              </a:ln>
              <a:effectLst/>
            </c:spPr>
            <c:extLst>
              <c:ext xmlns:c16="http://schemas.microsoft.com/office/drawing/2014/chart" uri="{C3380CC4-5D6E-409C-BE32-E72D297353CC}">
                <c16:uniqueId val="{0000002F-50F2-4348-A077-923944B4F1BD}"/>
              </c:ext>
            </c:extLst>
          </c:dPt>
          <c:dPt>
            <c:idx val="4"/>
            <c:bubble3D val="0"/>
            <c:spPr>
              <a:solidFill>
                <a:schemeClr val="accent4">
                  <a:shade val="44000"/>
                </a:schemeClr>
              </a:solidFill>
              <a:ln w="19050">
                <a:solidFill>
                  <a:schemeClr val="lt1"/>
                </a:solidFill>
              </a:ln>
              <a:effectLst/>
            </c:spPr>
            <c:extLst>
              <c:ext xmlns:c16="http://schemas.microsoft.com/office/drawing/2014/chart" uri="{C3380CC4-5D6E-409C-BE32-E72D297353CC}">
                <c16:uniqueId val="{00000031-50F2-4348-A077-923944B4F1BD}"/>
              </c:ext>
            </c:extLst>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Pokemon_Generation!$G$6:$G$53</c:f>
              <c:numCache>
                <c:formatCode>General</c:formatCode>
                <c:ptCount val="47"/>
                <c:pt idx="0">
                  <c:v>80</c:v>
                </c:pt>
                <c:pt idx="6">
                  <c:v>85</c:v>
                </c:pt>
                <c:pt idx="7">
                  <c:v>85</c:v>
                </c:pt>
                <c:pt idx="8">
                  <c:v>115</c:v>
                </c:pt>
                <c:pt idx="9">
                  <c:v>50</c:v>
                </c:pt>
                <c:pt idx="10">
                  <c:v>65</c:v>
                </c:pt>
                <c:pt idx="20">
                  <c:v>110</c:v>
                </c:pt>
                <c:pt idx="22">
                  <c:v>50</c:v>
                </c:pt>
                <c:pt idx="28">
                  <c:v>85</c:v>
                </c:pt>
                <c:pt idx="31">
                  <c:v>100</c:v>
                </c:pt>
                <c:pt idx="35">
                  <c:v>65</c:v>
                </c:pt>
                <c:pt idx="38">
                  <c:v>80</c:v>
                </c:pt>
                <c:pt idx="46">
                  <c:v>65</c:v>
                </c:pt>
              </c:numCache>
            </c:numRef>
          </c:val>
          <c:extLst>
            <c:ext xmlns:c16="http://schemas.microsoft.com/office/drawing/2014/chart" uri="{C3380CC4-5D6E-409C-BE32-E72D297353CC}">
              <c16:uniqueId val="{00000132-65A3-4B2A-A057-974BA1708089}"/>
            </c:ext>
          </c:extLst>
        </c:ser>
        <c:ser>
          <c:idx val="5"/>
          <c:order val="5"/>
          <c:tx>
            <c:strRef>
              <c:f>Pokemon_Generation!$H$3:$H$5</c:f>
              <c:strCache>
                <c:ptCount val="1"/>
                <c:pt idx="0">
                  <c:v>1 - Sum of Speed_Points</c:v>
                </c:pt>
              </c:strCache>
            </c:strRef>
          </c:tx>
          <c:dPt>
            <c:idx val="0"/>
            <c:bubble3D val="0"/>
            <c:spPr>
              <a:solidFill>
                <a:schemeClr val="accent4">
                  <a:shade val="32000"/>
                </a:schemeClr>
              </a:solidFill>
              <a:ln w="19050">
                <a:solidFill>
                  <a:schemeClr val="lt1"/>
                </a:solidFill>
              </a:ln>
              <a:effectLst/>
            </c:spPr>
            <c:extLst>
              <c:ext xmlns:c16="http://schemas.microsoft.com/office/drawing/2014/chart" uri="{C3380CC4-5D6E-409C-BE32-E72D297353CC}">
                <c16:uniqueId val="{00000033-50F2-4348-A077-923944B4F1BD}"/>
              </c:ext>
            </c:extLst>
          </c:dPt>
          <c:dPt>
            <c:idx val="1"/>
            <c:bubble3D val="0"/>
            <c:spPr>
              <a:solidFill>
                <a:schemeClr val="accent4">
                  <a:shade val="35000"/>
                </a:schemeClr>
              </a:solidFill>
              <a:ln w="19050">
                <a:solidFill>
                  <a:schemeClr val="lt1"/>
                </a:solidFill>
              </a:ln>
              <a:effectLst/>
            </c:spPr>
            <c:extLst>
              <c:ext xmlns:c16="http://schemas.microsoft.com/office/drawing/2014/chart" uri="{C3380CC4-5D6E-409C-BE32-E72D297353CC}">
                <c16:uniqueId val="{00000035-50F2-4348-A077-923944B4F1BD}"/>
              </c:ext>
            </c:extLst>
          </c:dPt>
          <c:dPt>
            <c:idx val="2"/>
            <c:bubble3D val="0"/>
            <c:spPr>
              <a:solidFill>
                <a:schemeClr val="accent4">
                  <a:shade val="38000"/>
                </a:schemeClr>
              </a:solidFill>
              <a:ln w="19050">
                <a:solidFill>
                  <a:schemeClr val="lt1"/>
                </a:solidFill>
              </a:ln>
              <a:effectLst/>
            </c:spPr>
            <c:extLst>
              <c:ext xmlns:c16="http://schemas.microsoft.com/office/drawing/2014/chart" uri="{C3380CC4-5D6E-409C-BE32-E72D297353CC}">
                <c16:uniqueId val="{00000037-50F2-4348-A077-923944B4F1BD}"/>
              </c:ext>
            </c:extLst>
          </c:dPt>
          <c:dPt>
            <c:idx val="3"/>
            <c:bubble3D val="0"/>
            <c:spPr>
              <a:solidFill>
                <a:schemeClr val="accent4">
                  <a:shade val="41000"/>
                </a:schemeClr>
              </a:solidFill>
              <a:ln w="19050">
                <a:solidFill>
                  <a:schemeClr val="lt1"/>
                </a:solidFill>
              </a:ln>
              <a:effectLst/>
            </c:spPr>
            <c:extLst>
              <c:ext xmlns:c16="http://schemas.microsoft.com/office/drawing/2014/chart" uri="{C3380CC4-5D6E-409C-BE32-E72D297353CC}">
                <c16:uniqueId val="{00000039-50F2-4348-A077-923944B4F1BD}"/>
              </c:ext>
            </c:extLst>
          </c:dPt>
          <c:dPt>
            <c:idx val="4"/>
            <c:bubble3D val="0"/>
            <c:spPr>
              <a:solidFill>
                <a:schemeClr val="accent4">
                  <a:shade val="44000"/>
                </a:schemeClr>
              </a:solidFill>
              <a:ln w="19050">
                <a:solidFill>
                  <a:schemeClr val="lt1"/>
                </a:solidFill>
              </a:ln>
              <a:effectLst/>
            </c:spPr>
            <c:extLst>
              <c:ext xmlns:c16="http://schemas.microsoft.com/office/drawing/2014/chart" uri="{C3380CC4-5D6E-409C-BE32-E72D297353CC}">
                <c16:uniqueId val="{0000003B-50F2-4348-A077-923944B4F1BD}"/>
              </c:ext>
            </c:extLst>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Pokemon_Generation!$H$6:$H$53</c:f>
              <c:numCache>
                <c:formatCode>General</c:formatCode>
                <c:ptCount val="47"/>
                <c:pt idx="0">
                  <c:v>95</c:v>
                </c:pt>
                <c:pt idx="6">
                  <c:v>100</c:v>
                </c:pt>
                <c:pt idx="7">
                  <c:v>100</c:v>
                </c:pt>
                <c:pt idx="8">
                  <c:v>100</c:v>
                </c:pt>
                <c:pt idx="9">
                  <c:v>65</c:v>
                </c:pt>
                <c:pt idx="10">
                  <c:v>80</c:v>
                </c:pt>
                <c:pt idx="20">
                  <c:v>65</c:v>
                </c:pt>
                <c:pt idx="22">
                  <c:v>60</c:v>
                </c:pt>
                <c:pt idx="28">
                  <c:v>93</c:v>
                </c:pt>
                <c:pt idx="31">
                  <c:v>100</c:v>
                </c:pt>
                <c:pt idx="35">
                  <c:v>90</c:v>
                </c:pt>
                <c:pt idx="38">
                  <c:v>105</c:v>
                </c:pt>
                <c:pt idx="46">
                  <c:v>65</c:v>
                </c:pt>
              </c:numCache>
            </c:numRef>
          </c:val>
          <c:extLst>
            <c:ext xmlns:c16="http://schemas.microsoft.com/office/drawing/2014/chart" uri="{C3380CC4-5D6E-409C-BE32-E72D297353CC}">
              <c16:uniqueId val="{00000133-65A3-4B2A-A057-974BA1708089}"/>
            </c:ext>
          </c:extLst>
        </c:ser>
        <c:ser>
          <c:idx val="6"/>
          <c:order val="6"/>
          <c:tx>
            <c:strRef>
              <c:f>Pokemon_Generation!$I$3:$I$5</c:f>
              <c:strCache>
                <c:ptCount val="1"/>
                <c:pt idx="0">
                  <c:v>2 - Sum of Hit_Points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Pokemon_Generation!$I$6:$I$53</c:f>
              <c:numCache>
                <c:formatCode>General</c:formatCode>
                <c:ptCount val="47"/>
                <c:pt idx="13">
                  <c:v>39</c:v>
                </c:pt>
                <c:pt idx="26">
                  <c:v>45</c:v>
                </c:pt>
                <c:pt idx="27">
                  <c:v>50</c:v>
                </c:pt>
                <c:pt idx="37">
                  <c:v>58</c:v>
                </c:pt>
                <c:pt idx="40">
                  <c:v>40</c:v>
                </c:pt>
                <c:pt idx="45">
                  <c:v>78</c:v>
                </c:pt>
              </c:numCache>
            </c:numRef>
          </c:val>
          <c:extLst>
            <c:ext xmlns:c16="http://schemas.microsoft.com/office/drawing/2014/chart" uri="{C3380CC4-5D6E-409C-BE32-E72D297353CC}">
              <c16:uniqueId val="{0000005B-50F2-4348-A077-923944B4F1BD}"/>
            </c:ext>
          </c:extLst>
        </c:ser>
        <c:ser>
          <c:idx val="7"/>
          <c:order val="7"/>
          <c:tx>
            <c:strRef>
              <c:f>Pokemon_Generation!$J$3:$J$5</c:f>
              <c:strCache>
                <c:ptCount val="1"/>
                <c:pt idx="0">
                  <c:v>2 - Sum of 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Pokemon_Generation!$J$6:$J$53</c:f>
              <c:numCache>
                <c:formatCode>General</c:formatCode>
                <c:ptCount val="47"/>
                <c:pt idx="13">
                  <c:v>52</c:v>
                </c:pt>
                <c:pt idx="26">
                  <c:v>75</c:v>
                </c:pt>
                <c:pt idx="27">
                  <c:v>50</c:v>
                </c:pt>
                <c:pt idx="37">
                  <c:v>64</c:v>
                </c:pt>
                <c:pt idx="40">
                  <c:v>40</c:v>
                </c:pt>
                <c:pt idx="45">
                  <c:v>84</c:v>
                </c:pt>
              </c:numCache>
            </c:numRef>
          </c:val>
          <c:extLst>
            <c:ext xmlns:c16="http://schemas.microsoft.com/office/drawing/2014/chart" uri="{C3380CC4-5D6E-409C-BE32-E72D297353CC}">
              <c16:uniqueId val="{0000005C-50F2-4348-A077-923944B4F1BD}"/>
            </c:ext>
          </c:extLst>
        </c:ser>
        <c:ser>
          <c:idx val="8"/>
          <c:order val="8"/>
          <c:tx>
            <c:strRef>
              <c:f>Pokemon_Generation!$K$3:$K$5</c:f>
              <c:strCache>
                <c:ptCount val="1"/>
                <c:pt idx="0">
                  <c:v>2 - Sum of 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Pokemon_Generation!$K$6:$K$53</c:f>
              <c:numCache>
                <c:formatCode>General</c:formatCode>
                <c:ptCount val="47"/>
                <c:pt idx="13">
                  <c:v>43</c:v>
                </c:pt>
                <c:pt idx="26">
                  <c:v>37</c:v>
                </c:pt>
                <c:pt idx="27">
                  <c:v>120</c:v>
                </c:pt>
                <c:pt idx="37">
                  <c:v>58</c:v>
                </c:pt>
                <c:pt idx="40">
                  <c:v>40</c:v>
                </c:pt>
                <c:pt idx="45">
                  <c:v>78</c:v>
                </c:pt>
              </c:numCache>
            </c:numRef>
          </c:val>
          <c:extLst>
            <c:ext xmlns:c16="http://schemas.microsoft.com/office/drawing/2014/chart" uri="{C3380CC4-5D6E-409C-BE32-E72D297353CC}">
              <c16:uniqueId val="{0000005D-50F2-4348-A077-923944B4F1BD}"/>
            </c:ext>
          </c:extLst>
        </c:ser>
        <c:ser>
          <c:idx val="9"/>
          <c:order val="9"/>
          <c:tx>
            <c:strRef>
              <c:f>Pokemon_Generation!$L$3:$L$5</c:f>
              <c:strCache>
                <c:ptCount val="1"/>
                <c:pt idx="0">
                  <c:v>2 - Sum of Special_Attack_Points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Pokemon_Generation!$L$6:$L$53</c:f>
              <c:numCache>
                <c:formatCode>General</c:formatCode>
                <c:ptCount val="47"/>
                <c:pt idx="13">
                  <c:v>60</c:v>
                </c:pt>
                <c:pt idx="26">
                  <c:v>70</c:v>
                </c:pt>
                <c:pt idx="27">
                  <c:v>80</c:v>
                </c:pt>
                <c:pt idx="37">
                  <c:v>80</c:v>
                </c:pt>
                <c:pt idx="40">
                  <c:v>70</c:v>
                </c:pt>
                <c:pt idx="45">
                  <c:v>109</c:v>
                </c:pt>
              </c:numCache>
            </c:numRef>
          </c:val>
          <c:extLst>
            <c:ext xmlns:c16="http://schemas.microsoft.com/office/drawing/2014/chart" uri="{C3380CC4-5D6E-409C-BE32-E72D297353CC}">
              <c16:uniqueId val="{0000005E-50F2-4348-A077-923944B4F1BD}"/>
            </c:ext>
          </c:extLst>
        </c:ser>
        <c:ser>
          <c:idx val="10"/>
          <c:order val="10"/>
          <c:tx>
            <c:strRef>
              <c:f>Pokemon_Generation!$M$3:$M$5</c:f>
              <c:strCache>
                <c:ptCount val="1"/>
                <c:pt idx="0">
                  <c:v>2 - Sum of Special_Defense_Points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Pokemon_Generation!$M$6:$M$53</c:f>
              <c:numCache>
                <c:formatCode>General</c:formatCode>
                <c:ptCount val="47"/>
                <c:pt idx="13">
                  <c:v>50</c:v>
                </c:pt>
                <c:pt idx="26">
                  <c:v>55</c:v>
                </c:pt>
                <c:pt idx="27">
                  <c:v>80</c:v>
                </c:pt>
                <c:pt idx="37">
                  <c:v>65</c:v>
                </c:pt>
                <c:pt idx="40">
                  <c:v>40</c:v>
                </c:pt>
                <c:pt idx="45">
                  <c:v>85</c:v>
                </c:pt>
              </c:numCache>
            </c:numRef>
          </c:val>
          <c:extLst>
            <c:ext xmlns:c16="http://schemas.microsoft.com/office/drawing/2014/chart" uri="{C3380CC4-5D6E-409C-BE32-E72D297353CC}">
              <c16:uniqueId val="{0000005F-50F2-4348-A077-923944B4F1BD}"/>
            </c:ext>
          </c:extLst>
        </c:ser>
        <c:ser>
          <c:idx val="11"/>
          <c:order val="11"/>
          <c:tx>
            <c:strRef>
              <c:f>Pokemon_Generation!$N$3:$N$5</c:f>
              <c:strCache>
                <c:ptCount val="1"/>
                <c:pt idx="0">
                  <c:v>2 - Sum of Speed_Points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Pokemon_Generation!$N$6:$N$53</c:f>
              <c:numCache>
                <c:formatCode>General</c:formatCode>
                <c:ptCount val="47"/>
                <c:pt idx="13">
                  <c:v>65</c:v>
                </c:pt>
                <c:pt idx="26">
                  <c:v>83</c:v>
                </c:pt>
                <c:pt idx="27">
                  <c:v>30</c:v>
                </c:pt>
                <c:pt idx="37">
                  <c:v>80</c:v>
                </c:pt>
                <c:pt idx="40">
                  <c:v>20</c:v>
                </c:pt>
                <c:pt idx="45">
                  <c:v>100</c:v>
                </c:pt>
              </c:numCache>
            </c:numRef>
          </c:val>
          <c:extLst>
            <c:ext xmlns:c16="http://schemas.microsoft.com/office/drawing/2014/chart" uri="{C3380CC4-5D6E-409C-BE32-E72D297353CC}">
              <c16:uniqueId val="{00000060-50F2-4348-A077-923944B4F1BD}"/>
            </c:ext>
          </c:extLst>
        </c:ser>
        <c:ser>
          <c:idx val="12"/>
          <c:order val="12"/>
          <c:tx>
            <c:strRef>
              <c:f>Pokemon_Generation!$O$3:$O$5</c:f>
              <c:strCache>
                <c:ptCount val="1"/>
                <c:pt idx="0">
                  <c:v>3 - Sum of Hit_Points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Pokemon_Generation!$O$6:$O$53</c:f>
              <c:numCache>
                <c:formatCode>General</c:formatCode>
                <c:ptCount val="47"/>
                <c:pt idx="1">
                  <c:v>80</c:v>
                </c:pt>
                <c:pt idx="2">
                  <c:v>80</c:v>
                </c:pt>
                <c:pt idx="4">
                  <c:v>70</c:v>
                </c:pt>
                <c:pt idx="5">
                  <c:v>70</c:v>
                </c:pt>
                <c:pt idx="12">
                  <c:v>60</c:v>
                </c:pt>
                <c:pt idx="32">
                  <c:v>60</c:v>
                </c:pt>
                <c:pt idx="43">
                  <c:v>45</c:v>
                </c:pt>
                <c:pt idx="44">
                  <c:v>70</c:v>
                </c:pt>
              </c:numCache>
            </c:numRef>
          </c:val>
          <c:extLst>
            <c:ext xmlns:c16="http://schemas.microsoft.com/office/drawing/2014/chart" uri="{C3380CC4-5D6E-409C-BE32-E72D297353CC}">
              <c16:uniqueId val="{00000061-50F2-4348-A077-923944B4F1BD}"/>
            </c:ext>
          </c:extLst>
        </c:ser>
        <c:ser>
          <c:idx val="13"/>
          <c:order val="13"/>
          <c:tx>
            <c:strRef>
              <c:f>Pokemon_Generation!$P$3:$P$5</c:f>
              <c:strCache>
                <c:ptCount val="1"/>
                <c:pt idx="0">
                  <c:v>3 - Sum of 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Pokemon_Generation!$P$6:$P$53</c:f>
              <c:numCache>
                <c:formatCode>General</c:formatCode>
                <c:ptCount val="47"/>
                <c:pt idx="1">
                  <c:v>120</c:v>
                </c:pt>
                <c:pt idx="2">
                  <c:v>160</c:v>
                </c:pt>
                <c:pt idx="4">
                  <c:v>100</c:v>
                </c:pt>
                <c:pt idx="5">
                  <c:v>120</c:v>
                </c:pt>
                <c:pt idx="12">
                  <c:v>85</c:v>
                </c:pt>
                <c:pt idx="32">
                  <c:v>60</c:v>
                </c:pt>
                <c:pt idx="43">
                  <c:v>60</c:v>
                </c:pt>
                <c:pt idx="44">
                  <c:v>85</c:v>
                </c:pt>
              </c:numCache>
            </c:numRef>
          </c:val>
          <c:extLst>
            <c:ext xmlns:c16="http://schemas.microsoft.com/office/drawing/2014/chart" uri="{C3380CC4-5D6E-409C-BE32-E72D297353CC}">
              <c16:uniqueId val="{00000062-50F2-4348-A077-923944B4F1BD}"/>
            </c:ext>
          </c:extLst>
        </c:ser>
        <c:ser>
          <c:idx val="14"/>
          <c:order val="14"/>
          <c:tx>
            <c:strRef>
              <c:f>Pokemon_Generation!$Q$3:$Q$5</c:f>
              <c:strCache>
                <c:ptCount val="1"/>
                <c:pt idx="0">
                  <c:v>3 - Sum of 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Pokemon_Generation!$Q$6:$Q$53</c:f>
              <c:numCache>
                <c:formatCode>General</c:formatCode>
                <c:ptCount val="47"/>
                <c:pt idx="1">
                  <c:v>70</c:v>
                </c:pt>
                <c:pt idx="2">
                  <c:v>80</c:v>
                </c:pt>
                <c:pt idx="4">
                  <c:v>70</c:v>
                </c:pt>
                <c:pt idx="5">
                  <c:v>100</c:v>
                </c:pt>
                <c:pt idx="12">
                  <c:v>60</c:v>
                </c:pt>
                <c:pt idx="32">
                  <c:v>40</c:v>
                </c:pt>
                <c:pt idx="43">
                  <c:v>40</c:v>
                </c:pt>
                <c:pt idx="44">
                  <c:v>140</c:v>
                </c:pt>
              </c:numCache>
            </c:numRef>
          </c:val>
          <c:extLst>
            <c:ext xmlns:c16="http://schemas.microsoft.com/office/drawing/2014/chart" uri="{C3380CC4-5D6E-409C-BE32-E72D297353CC}">
              <c16:uniqueId val="{00000063-50F2-4348-A077-923944B4F1BD}"/>
            </c:ext>
          </c:extLst>
        </c:ser>
        <c:ser>
          <c:idx val="15"/>
          <c:order val="15"/>
          <c:tx>
            <c:strRef>
              <c:f>Pokemon_Generation!$R$3:$R$5</c:f>
              <c:strCache>
                <c:ptCount val="1"/>
                <c:pt idx="0">
                  <c:v>3 - Sum of Special_Attack_Points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Pokemon_Generation!$R$6:$R$53</c:f>
              <c:numCache>
                <c:formatCode>General</c:formatCode>
                <c:ptCount val="47"/>
                <c:pt idx="1">
                  <c:v>110</c:v>
                </c:pt>
                <c:pt idx="2">
                  <c:v>130</c:v>
                </c:pt>
                <c:pt idx="4">
                  <c:v>105</c:v>
                </c:pt>
                <c:pt idx="5">
                  <c:v>145</c:v>
                </c:pt>
                <c:pt idx="12">
                  <c:v>85</c:v>
                </c:pt>
                <c:pt idx="32">
                  <c:v>65</c:v>
                </c:pt>
                <c:pt idx="43">
                  <c:v>70</c:v>
                </c:pt>
                <c:pt idx="44">
                  <c:v>85</c:v>
                </c:pt>
              </c:numCache>
            </c:numRef>
          </c:val>
          <c:extLst>
            <c:ext xmlns:c16="http://schemas.microsoft.com/office/drawing/2014/chart" uri="{C3380CC4-5D6E-409C-BE32-E72D297353CC}">
              <c16:uniqueId val="{00000064-50F2-4348-A077-923944B4F1BD}"/>
            </c:ext>
          </c:extLst>
        </c:ser>
        <c:ser>
          <c:idx val="16"/>
          <c:order val="16"/>
          <c:tx>
            <c:strRef>
              <c:f>Pokemon_Generation!$S$3:$S$5</c:f>
              <c:strCache>
                <c:ptCount val="1"/>
                <c:pt idx="0">
                  <c:v>3 - Sum of Special_Defense_Points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Pokemon_Generation!$S$6:$S$53</c:f>
              <c:numCache>
                <c:formatCode>General</c:formatCode>
                <c:ptCount val="47"/>
                <c:pt idx="1">
                  <c:v>70</c:v>
                </c:pt>
                <c:pt idx="2">
                  <c:v>80</c:v>
                </c:pt>
                <c:pt idx="4">
                  <c:v>75</c:v>
                </c:pt>
                <c:pt idx="5">
                  <c:v>105</c:v>
                </c:pt>
                <c:pt idx="12">
                  <c:v>60</c:v>
                </c:pt>
                <c:pt idx="32">
                  <c:v>45</c:v>
                </c:pt>
                <c:pt idx="43">
                  <c:v>50</c:v>
                </c:pt>
                <c:pt idx="44">
                  <c:v>70</c:v>
                </c:pt>
              </c:numCache>
            </c:numRef>
          </c:val>
          <c:extLst>
            <c:ext xmlns:c16="http://schemas.microsoft.com/office/drawing/2014/chart" uri="{C3380CC4-5D6E-409C-BE32-E72D297353CC}">
              <c16:uniqueId val="{00000065-50F2-4348-A077-923944B4F1BD}"/>
            </c:ext>
          </c:extLst>
        </c:ser>
        <c:ser>
          <c:idx val="17"/>
          <c:order val="17"/>
          <c:tx>
            <c:strRef>
              <c:f>Pokemon_Generation!$T$3:$T$5</c:f>
              <c:strCache>
                <c:ptCount val="1"/>
                <c:pt idx="0">
                  <c:v>3 - Sum of Speed_Points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Pokemon_Generation!$T$6:$T$53</c:f>
              <c:numCache>
                <c:formatCode>General</c:formatCode>
                <c:ptCount val="47"/>
                <c:pt idx="1">
                  <c:v>80</c:v>
                </c:pt>
                <c:pt idx="2">
                  <c:v>100</c:v>
                </c:pt>
                <c:pt idx="4">
                  <c:v>40</c:v>
                </c:pt>
                <c:pt idx="5">
                  <c:v>20</c:v>
                </c:pt>
                <c:pt idx="12">
                  <c:v>55</c:v>
                </c:pt>
                <c:pt idx="32">
                  <c:v>35</c:v>
                </c:pt>
                <c:pt idx="43">
                  <c:v>45</c:v>
                </c:pt>
                <c:pt idx="44">
                  <c:v>20</c:v>
                </c:pt>
              </c:numCache>
            </c:numRef>
          </c:val>
          <c:extLst>
            <c:ext xmlns:c16="http://schemas.microsoft.com/office/drawing/2014/chart" uri="{C3380CC4-5D6E-409C-BE32-E72D297353CC}">
              <c16:uniqueId val="{00000066-50F2-4348-A077-923944B4F1BD}"/>
            </c:ext>
          </c:extLst>
        </c:ser>
        <c:ser>
          <c:idx val="18"/>
          <c:order val="18"/>
          <c:tx>
            <c:strRef>
              <c:f>Pokemon_Generation!$U$3:$U$5</c:f>
              <c:strCache>
                <c:ptCount val="1"/>
                <c:pt idx="0">
                  <c:v>4 - Sum of Hit_Points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Pokemon_Generation!$U$6:$U$53</c:f>
              <c:numCache>
                <c:formatCode>General</c:formatCode>
                <c:ptCount val="47"/>
                <c:pt idx="11">
                  <c:v>44</c:v>
                </c:pt>
                <c:pt idx="24">
                  <c:v>76</c:v>
                </c:pt>
                <c:pt idx="29">
                  <c:v>75</c:v>
                </c:pt>
                <c:pt idx="30">
                  <c:v>64</c:v>
                </c:pt>
              </c:numCache>
            </c:numRef>
          </c:val>
          <c:extLst>
            <c:ext xmlns:c16="http://schemas.microsoft.com/office/drawing/2014/chart" uri="{C3380CC4-5D6E-409C-BE32-E72D297353CC}">
              <c16:uniqueId val="{00000067-50F2-4348-A077-923944B4F1BD}"/>
            </c:ext>
          </c:extLst>
        </c:ser>
        <c:ser>
          <c:idx val="19"/>
          <c:order val="19"/>
          <c:tx>
            <c:strRef>
              <c:f>Pokemon_Generation!$V$3:$V$5</c:f>
              <c:strCache>
                <c:ptCount val="1"/>
                <c:pt idx="0">
                  <c:v>4 - Sum of 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Pokemon_Generation!$V$6:$V$53</c:f>
              <c:numCache>
                <c:formatCode>General</c:formatCode>
                <c:ptCount val="47"/>
                <c:pt idx="11">
                  <c:v>58</c:v>
                </c:pt>
                <c:pt idx="24">
                  <c:v>104</c:v>
                </c:pt>
                <c:pt idx="29">
                  <c:v>95</c:v>
                </c:pt>
                <c:pt idx="30">
                  <c:v>78</c:v>
                </c:pt>
              </c:numCache>
            </c:numRef>
          </c:val>
          <c:extLst>
            <c:ext xmlns:c16="http://schemas.microsoft.com/office/drawing/2014/chart" uri="{C3380CC4-5D6E-409C-BE32-E72D297353CC}">
              <c16:uniqueId val="{00000068-50F2-4348-A077-923944B4F1BD}"/>
            </c:ext>
          </c:extLst>
        </c:ser>
        <c:ser>
          <c:idx val="20"/>
          <c:order val="20"/>
          <c:tx>
            <c:strRef>
              <c:f>Pokemon_Generation!$W$3:$W$5</c:f>
              <c:strCache>
                <c:ptCount val="1"/>
                <c:pt idx="0">
                  <c:v>4 - Sum of 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Pokemon_Generation!$W$6:$W$53</c:f>
              <c:numCache>
                <c:formatCode>General</c:formatCode>
                <c:ptCount val="47"/>
                <c:pt idx="11">
                  <c:v>44</c:v>
                </c:pt>
                <c:pt idx="24">
                  <c:v>71</c:v>
                </c:pt>
                <c:pt idx="29">
                  <c:v>67</c:v>
                </c:pt>
                <c:pt idx="30">
                  <c:v>52</c:v>
                </c:pt>
              </c:numCache>
            </c:numRef>
          </c:val>
          <c:extLst>
            <c:ext xmlns:c16="http://schemas.microsoft.com/office/drawing/2014/chart" uri="{C3380CC4-5D6E-409C-BE32-E72D297353CC}">
              <c16:uniqueId val="{00000069-50F2-4348-A077-923944B4F1BD}"/>
            </c:ext>
          </c:extLst>
        </c:ser>
        <c:ser>
          <c:idx val="21"/>
          <c:order val="21"/>
          <c:tx>
            <c:strRef>
              <c:f>Pokemon_Generation!$X$3:$X$5</c:f>
              <c:strCache>
                <c:ptCount val="1"/>
                <c:pt idx="0">
                  <c:v>4 - Sum of Special_Attack_Points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Pokemon_Generation!$X$6:$X$53</c:f>
              <c:numCache>
                <c:formatCode>General</c:formatCode>
                <c:ptCount val="47"/>
                <c:pt idx="11">
                  <c:v>58</c:v>
                </c:pt>
                <c:pt idx="24">
                  <c:v>104</c:v>
                </c:pt>
                <c:pt idx="29">
                  <c:v>125</c:v>
                </c:pt>
                <c:pt idx="30">
                  <c:v>78</c:v>
                </c:pt>
              </c:numCache>
            </c:numRef>
          </c:val>
          <c:extLst>
            <c:ext xmlns:c16="http://schemas.microsoft.com/office/drawing/2014/chart" uri="{C3380CC4-5D6E-409C-BE32-E72D297353CC}">
              <c16:uniqueId val="{0000006A-50F2-4348-A077-923944B4F1BD}"/>
            </c:ext>
          </c:extLst>
        </c:ser>
        <c:ser>
          <c:idx val="22"/>
          <c:order val="22"/>
          <c:tx>
            <c:strRef>
              <c:f>Pokemon_Generation!$Y$3:$Y$5</c:f>
              <c:strCache>
                <c:ptCount val="1"/>
                <c:pt idx="0">
                  <c:v>4 - Sum of Special_Defense_Points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Pokemon_Generation!$Y$6:$Y$53</c:f>
              <c:numCache>
                <c:formatCode>General</c:formatCode>
                <c:ptCount val="47"/>
                <c:pt idx="11">
                  <c:v>44</c:v>
                </c:pt>
                <c:pt idx="24">
                  <c:v>71</c:v>
                </c:pt>
                <c:pt idx="29">
                  <c:v>95</c:v>
                </c:pt>
                <c:pt idx="30">
                  <c:v>52</c:v>
                </c:pt>
              </c:numCache>
            </c:numRef>
          </c:val>
          <c:extLst>
            <c:ext xmlns:c16="http://schemas.microsoft.com/office/drawing/2014/chart" uri="{C3380CC4-5D6E-409C-BE32-E72D297353CC}">
              <c16:uniqueId val="{0000006B-50F2-4348-A077-923944B4F1BD}"/>
            </c:ext>
          </c:extLst>
        </c:ser>
        <c:ser>
          <c:idx val="23"/>
          <c:order val="23"/>
          <c:tx>
            <c:strRef>
              <c:f>Pokemon_Generation!$Z$3:$Z$5</c:f>
              <c:strCache>
                <c:ptCount val="1"/>
                <c:pt idx="0">
                  <c:v>4 - Sum of Speed_Points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Pokemon_Generation!$Z$6:$Z$53</c:f>
              <c:numCache>
                <c:formatCode>General</c:formatCode>
                <c:ptCount val="47"/>
                <c:pt idx="11">
                  <c:v>61</c:v>
                </c:pt>
                <c:pt idx="24">
                  <c:v>108</c:v>
                </c:pt>
                <c:pt idx="29">
                  <c:v>83</c:v>
                </c:pt>
                <c:pt idx="30">
                  <c:v>81</c:v>
                </c:pt>
              </c:numCache>
            </c:numRef>
          </c:val>
          <c:extLst>
            <c:ext xmlns:c16="http://schemas.microsoft.com/office/drawing/2014/chart" uri="{C3380CC4-5D6E-409C-BE32-E72D297353CC}">
              <c16:uniqueId val="{0000006C-50F2-4348-A077-923944B4F1BD}"/>
            </c:ext>
          </c:extLst>
        </c:ser>
        <c:ser>
          <c:idx val="24"/>
          <c:order val="24"/>
          <c:tx>
            <c:strRef>
              <c:f>Pokemon_Generation!$AA$3:$AA$5</c:f>
              <c:strCache>
                <c:ptCount val="1"/>
                <c:pt idx="0">
                  <c:v>5 - Sum of Hit_Points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Pokemon_Generation!$AA$6:$AA$53</c:f>
              <c:numCache>
                <c:formatCode>General</c:formatCode>
                <c:ptCount val="47"/>
                <c:pt idx="14">
                  <c:v>105</c:v>
                </c:pt>
                <c:pt idx="15">
                  <c:v>105</c:v>
                </c:pt>
                <c:pt idx="16">
                  <c:v>70</c:v>
                </c:pt>
                <c:pt idx="18">
                  <c:v>110</c:v>
                </c:pt>
                <c:pt idx="23">
                  <c:v>85</c:v>
                </c:pt>
                <c:pt idx="33">
                  <c:v>50</c:v>
                </c:pt>
                <c:pt idx="34">
                  <c:v>90</c:v>
                </c:pt>
                <c:pt idx="39">
                  <c:v>75</c:v>
                </c:pt>
                <c:pt idx="42">
                  <c:v>65</c:v>
                </c:pt>
              </c:numCache>
            </c:numRef>
          </c:val>
          <c:extLst>
            <c:ext xmlns:c16="http://schemas.microsoft.com/office/drawing/2014/chart" uri="{C3380CC4-5D6E-409C-BE32-E72D297353CC}">
              <c16:uniqueId val="{00000079-50F2-4348-A077-923944B4F1BD}"/>
            </c:ext>
          </c:extLst>
        </c:ser>
        <c:ser>
          <c:idx val="25"/>
          <c:order val="25"/>
          <c:tx>
            <c:strRef>
              <c:f>Pokemon_Generation!$AB$3:$AB$5</c:f>
              <c:strCache>
                <c:ptCount val="1"/>
                <c:pt idx="0">
                  <c:v>5 - Sum of 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Pokemon_Generation!$AB$6:$AB$53</c:f>
              <c:numCache>
                <c:formatCode>General</c:formatCode>
                <c:ptCount val="47"/>
                <c:pt idx="14">
                  <c:v>140</c:v>
                </c:pt>
                <c:pt idx="15">
                  <c:v>30</c:v>
                </c:pt>
                <c:pt idx="16">
                  <c:v>90</c:v>
                </c:pt>
                <c:pt idx="18">
                  <c:v>123</c:v>
                </c:pt>
                <c:pt idx="23">
                  <c:v>97</c:v>
                </c:pt>
                <c:pt idx="33">
                  <c:v>53</c:v>
                </c:pt>
                <c:pt idx="34">
                  <c:v>93</c:v>
                </c:pt>
                <c:pt idx="39">
                  <c:v>98</c:v>
                </c:pt>
                <c:pt idx="42">
                  <c:v>63</c:v>
                </c:pt>
              </c:numCache>
            </c:numRef>
          </c:val>
          <c:extLst>
            <c:ext xmlns:c16="http://schemas.microsoft.com/office/drawing/2014/chart" uri="{C3380CC4-5D6E-409C-BE32-E72D297353CC}">
              <c16:uniqueId val="{0000007A-50F2-4348-A077-923944B4F1BD}"/>
            </c:ext>
          </c:extLst>
        </c:ser>
        <c:ser>
          <c:idx val="26"/>
          <c:order val="26"/>
          <c:tx>
            <c:strRef>
              <c:f>Pokemon_Generation!$AC$3:$AC$5</c:f>
              <c:strCache>
                <c:ptCount val="1"/>
                <c:pt idx="0">
                  <c:v>5 - Sum of 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Pokemon_Generation!$AC$6:$AC$53</c:f>
              <c:numCache>
                <c:formatCode>General</c:formatCode>
                <c:ptCount val="47"/>
                <c:pt idx="14">
                  <c:v>55</c:v>
                </c:pt>
                <c:pt idx="15">
                  <c:v>105</c:v>
                </c:pt>
                <c:pt idx="16">
                  <c:v>45</c:v>
                </c:pt>
                <c:pt idx="18">
                  <c:v>65</c:v>
                </c:pt>
                <c:pt idx="23">
                  <c:v>66</c:v>
                </c:pt>
                <c:pt idx="33">
                  <c:v>48</c:v>
                </c:pt>
                <c:pt idx="34">
                  <c:v>55</c:v>
                </c:pt>
                <c:pt idx="39">
                  <c:v>63</c:v>
                </c:pt>
                <c:pt idx="42">
                  <c:v>45</c:v>
                </c:pt>
              </c:numCache>
            </c:numRef>
          </c:val>
          <c:extLst>
            <c:ext xmlns:c16="http://schemas.microsoft.com/office/drawing/2014/chart" uri="{C3380CC4-5D6E-409C-BE32-E72D297353CC}">
              <c16:uniqueId val="{0000007B-50F2-4348-A077-923944B4F1BD}"/>
            </c:ext>
          </c:extLst>
        </c:ser>
        <c:ser>
          <c:idx val="27"/>
          <c:order val="27"/>
          <c:tx>
            <c:strRef>
              <c:f>Pokemon_Generation!$AD$3:$AD$5</c:f>
              <c:strCache>
                <c:ptCount val="1"/>
                <c:pt idx="0">
                  <c:v>5 - Sum of Special_Attack_Points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Pokemon_Generation!$AD$6:$AD$53</c:f>
              <c:numCache>
                <c:formatCode>General</c:formatCode>
                <c:ptCount val="47"/>
                <c:pt idx="14">
                  <c:v>30</c:v>
                </c:pt>
                <c:pt idx="15">
                  <c:v>140</c:v>
                </c:pt>
                <c:pt idx="16">
                  <c:v>15</c:v>
                </c:pt>
                <c:pt idx="18">
                  <c:v>100</c:v>
                </c:pt>
                <c:pt idx="23">
                  <c:v>105</c:v>
                </c:pt>
                <c:pt idx="33">
                  <c:v>53</c:v>
                </c:pt>
                <c:pt idx="34">
                  <c:v>70</c:v>
                </c:pt>
                <c:pt idx="39">
                  <c:v>98</c:v>
                </c:pt>
                <c:pt idx="42">
                  <c:v>45</c:v>
                </c:pt>
              </c:numCache>
            </c:numRef>
          </c:val>
          <c:extLst>
            <c:ext xmlns:c16="http://schemas.microsoft.com/office/drawing/2014/chart" uri="{C3380CC4-5D6E-409C-BE32-E72D297353CC}">
              <c16:uniqueId val="{0000007C-50F2-4348-A077-923944B4F1BD}"/>
            </c:ext>
          </c:extLst>
        </c:ser>
        <c:ser>
          <c:idx val="28"/>
          <c:order val="28"/>
          <c:tx>
            <c:strRef>
              <c:f>Pokemon_Generation!$AE$3:$AE$5</c:f>
              <c:strCache>
                <c:ptCount val="1"/>
                <c:pt idx="0">
                  <c:v>5 - Sum of Special_Defense_Points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Pokemon_Generation!$AE$6:$AE$53</c:f>
              <c:numCache>
                <c:formatCode>General</c:formatCode>
                <c:ptCount val="47"/>
                <c:pt idx="14">
                  <c:v>55</c:v>
                </c:pt>
                <c:pt idx="15">
                  <c:v>105</c:v>
                </c:pt>
                <c:pt idx="16">
                  <c:v>45</c:v>
                </c:pt>
                <c:pt idx="18">
                  <c:v>65</c:v>
                </c:pt>
                <c:pt idx="23">
                  <c:v>66</c:v>
                </c:pt>
                <c:pt idx="33">
                  <c:v>48</c:v>
                </c:pt>
                <c:pt idx="34">
                  <c:v>55</c:v>
                </c:pt>
                <c:pt idx="39">
                  <c:v>63</c:v>
                </c:pt>
                <c:pt idx="42">
                  <c:v>45</c:v>
                </c:pt>
              </c:numCache>
            </c:numRef>
          </c:val>
          <c:extLst>
            <c:ext xmlns:c16="http://schemas.microsoft.com/office/drawing/2014/chart" uri="{C3380CC4-5D6E-409C-BE32-E72D297353CC}">
              <c16:uniqueId val="{0000007D-50F2-4348-A077-923944B4F1BD}"/>
            </c:ext>
          </c:extLst>
        </c:ser>
        <c:ser>
          <c:idx val="29"/>
          <c:order val="29"/>
          <c:tx>
            <c:strRef>
              <c:f>Pokemon_Generation!$AF$3:$AF$5</c:f>
              <c:strCache>
                <c:ptCount val="1"/>
                <c:pt idx="0">
                  <c:v>5 - Sum of Speed_Points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Pokemon_Generation!$AF$6:$AF$53</c:f>
              <c:numCache>
                <c:formatCode>General</c:formatCode>
                <c:ptCount val="47"/>
                <c:pt idx="14">
                  <c:v>95</c:v>
                </c:pt>
                <c:pt idx="15">
                  <c:v>55</c:v>
                </c:pt>
                <c:pt idx="16">
                  <c:v>50</c:v>
                </c:pt>
                <c:pt idx="18">
                  <c:v>65</c:v>
                </c:pt>
                <c:pt idx="23">
                  <c:v>65</c:v>
                </c:pt>
                <c:pt idx="33">
                  <c:v>64</c:v>
                </c:pt>
                <c:pt idx="34">
                  <c:v>55</c:v>
                </c:pt>
                <c:pt idx="39">
                  <c:v>101</c:v>
                </c:pt>
                <c:pt idx="42">
                  <c:v>45</c:v>
                </c:pt>
              </c:numCache>
            </c:numRef>
          </c:val>
          <c:extLst>
            <c:ext xmlns:c16="http://schemas.microsoft.com/office/drawing/2014/chart" uri="{C3380CC4-5D6E-409C-BE32-E72D297353CC}">
              <c16:uniqueId val="{0000007E-50F2-4348-A077-923944B4F1BD}"/>
            </c:ext>
          </c:extLst>
        </c:ser>
        <c:ser>
          <c:idx val="30"/>
          <c:order val="30"/>
          <c:tx>
            <c:strRef>
              <c:f>Pokemon_Generation!$AG$3:$AG$5</c:f>
              <c:strCache>
                <c:ptCount val="1"/>
                <c:pt idx="0">
                  <c:v>6 - Sum of Hit_Points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Pokemon_Generation!$AG$6:$AG$53</c:f>
              <c:numCache>
                <c:formatCode>General</c:formatCode>
                <c:ptCount val="47"/>
                <c:pt idx="3">
                  <c:v>59</c:v>
                </c:pt>
                <c:pt idx="17">
                  <c:v>75</c:v>
                </c:pt>
                <c:pt idx="19">
                  <c:v>40</c:v>
                </c:pt>
                <c:pt idx="21">
                  <c:v>62</c:v>
                </c:pt>
                <c:pt idx="25">
                  <c:v>62</c:v>
                </c:pt>
                <c:pt idx="36">
                  <c:v>86</c:v>
                </c:pt>
                <c:pt idx="41">
                  <c:v>78</c:v>
                </c:pt>
              </c:numCache>
            </c:numRef>
          </c:val>
          <c:extLst>
            <c:ext xmlns:c16="http://schemas.microsoft.com/office/drawing/2014/chart" uri="{C3380CC4-5D6E-409C-BE32-E72D297353CC}">
              <c16:uniqueId val="{0000007F-50F2-4348-A077-923944B4F1BD}"/>
            </c:ext>
          </c:extLst>
        </c:ser>
        <c:ser>
          <c:idx val="31"/>
          <c:order val="31"/>
          <c:tx>
            <c:strRef>
              <c:f>Pokemon_Generation!$AH$3:$AH$5</c:f>
              <c:strCache>
                <c:ptCount val="1"/>
                <c:pt idx="0">
                  <c:v>6 - Sum of 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Pokemon_Generation!$AH$6:$AH$53</c:f>
              <c:numCache>
                <c:formatCode>General</c:formatCode>
                <c:ptCount val="47"/>
                <c:pt idx="3">
                  <c:v>59</c:v>
                </c:pt>
                <c:pt idx="17">
                  <c:v>69</c:v>
                </c:pt>
                <c:pt idx="19">
                  <c:v>45</c:v>
                </c:pt>
                <c:pt idx="21">
                  <c:v>73</c:v>
                </c:pt>
                <c:pt idx="25">
                  <c:v>50</c:v>
                </c:pt>
                <c:pt idx="36">
                  <c:v>68</c:v>
                </c:pt>
                <c:pt idx="41">
                  <c:v>81</c:v>
                </c:pt>
              </c:numCache>
            </c:numRef>
          </c:val>
          <c:extLst>
            <c:ext xmlns:c16="http://schemas.microsoft.com/office/drawing/2014/chart" uri="{C3380CC4-5D6E-409C-BE32-E72D297353CC}">
              <c16:uniqueId val="{00000080-50F2-4348-A077-923944B4F1BD}"/>
            </c:ext>
          </c:extLst>
        </c:ser>
        <c:ser>
          <c:idx val="32"/>
          <c:order val="32"/>
          <c:tx>
            <c:strRef>
              <c:f>Pokemon_Generation!$AI$3:$AI$5</c:f>
              <c:strCache>
                <c:ptCount val="1"/>
                <c:pt idx="0">
                  <c:v>6 - Sum of 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Pokemon_Generation!$AI$6:$AI$53</c:f>
              <c:numCache>
                <c:formatCode>General</c:formatCode>
                <c:ptCount val="47"/>
                <c:pt idx="3">
                  <c:v>58</c:v>
                </c:pt>
                <c:pt idx="17">
                  <c:v>72</c:v>
                </c:pt>
                <c:pt idx="19">
                  <c:v>40</c:v>
                </c:pt>
                <c:pt idx="21">
                  <c:v>55</c:v>
                </c:pt>
                <c:pt idx="25">
                  <c:v>58</c:v>
                </c:pt>
                <c:pt idx="36">
                  <c:v>72</c:v>
                </c:pt>
                <c:pt idx="41">
                  <c:v>71</c:v>
                </c:pt>
              </c:numCache>
            </c:numRef>
          </c:val>
          <c:extLst>
            <c:ext xmlns:c16="http://schemas.microsoft.com/office/drawing/2014/chart" uri="{C3380CC4-5D6E-409C-BE32-E72D297353CC}">
              <c16:uniqueId val="{00000081-50F2-4348-A077-923944B4F1BD}"/>
            </c:ext>
          </c:extLst>
        </c:ser>
        <c:ser>
          <c:idx val="33"/>
          <c:order val="33"/>
          <c:tx>
            <c:strRef>
              <c:f>Pokemon_Generation!$AJ$3:$AJ$5</c:f>
              <c:strCache>
                <c:ptCount val="1"/>
                <c:pt idx="0">
                  <c:v>6 - Sum of Special_Attack_Points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Pokemon_Generation!$AJ$6:$AJ$53</c:f>
              <c:numCache>
                <c:formatCode>General</c:formatCode>
                <c:ptCount val="47"/>
                <c:pt idx="3">
                  <c:v>90</c:v>
                </c:pt>
                <c:pt idx="17">
                  <c:v>114</c:v>
                </c:pt>
                <c:pt idx="19">
                  <c:v>62</c:v>
                </c:pt>
                <c:pt idx="21">
                  <c:v>56</c:v>
                </c:pt>
                <c:pt idx="25">
                  <c:v>73</c:v>
                </c:pt>
                <c:pt idx="36">
                  <c:v>109</c:v>
                </c:pt>
                <c:pt idx="41">
                  <c:v>74</c:v>
                </c:pt>
              </c:numCache>
            </c:numRef>
          </c:val>
          <c:extLst>
            <c:ext xmlns:c16="http://schemas.microsoft.com/office/drawing/2014/chart" uri="{C3380CC4-5D6E-409C-BE32-E72D297353CC}">
              <c16:uniqueId val="{00000082-50F2-4348-A077-923944B4F1BD}"/>
            </c:ext>
          </c:extLst>
        </c:ser>
        <c:ser>
          <c:idx val="34"/>
          <c:order val="34"/>
          <c:tx>
            <c:strRef>
              <c:f>Pokemon_Generation!$AK$3:$AK$5</c:f>
              <c:strCache>
                <c:ptCount val="1"/>
                <c:pt idx="0">
                  <c:v>6 - Sum of Special_Defense_Points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Pokemon_Generation!$AK$6:$AK$53</c:f>
              <c:numCache>
                <c:formatCode>General</c:formatCode>
                <c:ptCount val="47"/>
                <c:pt idx="3">
                  <c:v>70</c:v>
                </c:pt>
                <c:pt idx="17">
                  <c:v>100</c:v>
                </c:pt>
                <c:pt idx="19">
                  <c:v>60</c:v>
                </c:pt>
                <c:pt idx="21">
                  <c:v>52</c:v>
                </c:pt>
                <c:pt idx="25">
                  <c:v>54</c:v>
                </c:pt>
                <c:pt idx="36">
                  <c:v>66</c:v>
                </c:pt>
                <c:pt idx="41">
                  <c:v>69</c:v>
                </c:pt>
              </c:numCache>
            </c:numRef>
          </c:val>
          <c:extLst>
            <c:ext xmlns:c16="http://schemas.microsoft.com/office/drawing/2014/chart" uri="{C3380CC4-5D6E-409C-BE32-E72D297353CC}">
              <c16:uniqueId val="{00000083-50F2-4348-A077-923944B4F1BD}"/>
            </c:ext>
          </c:extLst>
        </c:ser>
        <c:ser>
          <c:idx val="35"/>
          <c:order val="35"/>
          <c:tx>
            <c:strRef>
              <c:f>Pokemon_Generation!$AL$3:$AL$5</c:f>
              <c:strCache>
                <c:ptCount val="1"/>
                <c:pt idx="0">
                  <c:v>6 - Sum of Speed_Points</c:v>
                </c:pt>
              </c:strCache>
            </c:strRef>
          </c:tx>
          <c:dPt>
            <c:idx val="0"/>
            <c:bubble3D val="0"/>
            <c:spPr>
              <a:solidFill>
                <a:schemeClr val="accent4">
                  <a:shade val="32000"/>
                </a:schemeClr>
              </a:solidFill>
              <a:ln w="19050">
                <a:solidFill>
                  <a:schemeClr val="lt1"/>
                </a:solidFill>
              </a:ln>
              <a:effectLst/>
            </c:spPr>
          </c:dPt>
          <c:dPt>
            <c:idx val="1"/>
            <c:bubble3D val="0"/>
            <c:spPr>
              <a:solidFill>
                <a:schemeClr val="accent4">
                  <a:shade val="35000"/>
                </a:schemeClr>
              </a:solidFill>
              <a:ln w="19050">
                <a:solidFill>
                  <a:schemeClr val="lt1"/>
                </a:solidFill>
              </a:ln>
              <a:effectLst/>
            </c:spPr>
          </c:dPt>
          <c:dPt>
            <c:idx val="2"/>
            <c:bubble3D val="0"/>
            <c:spPr>
              <a:solidFill>
                <a:schemeClr val="accent4">
                  <a:shade val="38000"/>
                </a:schemeClr>
              </a:solidFill>
              <a:ln w="19050">
                <a:solidFill>
                  <a:schemeClr val="lt1"/>
                </a:solidFill>
              </a:ln>
              <a:effectLst/>
            </c:spPr>
          </c:dPt>
          <c:dPt>
            <c:idx val="3"/>
            <c:bubble3D val="0"/>
            <c:spPr>
              <a:solidFill>
                <a:schemeClr val="accent4">
                  <a:shade val="41000"/>
                </a:schemeClr>
              </a:solidFill>
              <a:ln w="19050">
                <a:solidFill>
                  <a:schemeClr val="lt1"/>
                </a:solidFill>
              </a:ln>
              <a:effectLst/>
            </c:spPr>
          </c:dPt>
          <c:dPt>
            <c:idx val="4"/>
            <c:bubble3D val="0"/>
            <c:spPr>
              <a:solidFill>
                <a:schemeClr val="accent4">
                  <a:shade val="44000"/>
                </a:schemeClr>
              </a:solidFill>
              <a:ln w="19050">
                <a:solidFill>
                  <a:schemeClr val="lt1"/>
                </a:solidFill>
              </a:ln>
              <a:effectLst/>
            </c:spPr>
          </c:dPt>
          <c:dPt>
            <c:idx val="5"/>
            <c:bubble3D val="0"/>
            <c:spPr>
              <a:solidFill>
                <a:schemeClr val="accent4">
                  <a:shade val="47000"/>
                </a:schemeClr>
              </a:solidFill>
              <a:ln w="19050">
                <a:solidFill>
                  <a:schemeClr val="lt1"/>
                </a:solidFill>
              </a:ln>
              <a:effectLst/>
            </c:spPr>
          </c:dPt>
          <c:dPt>
            <c:idx val="6"/>
            <c:bubble3D val="0"/>
            <c:spPr>
              <a:solidFill>
                <a:schemeClr val="accent4">
                  <a:shade val="50000"/>
                </a:schemeClr>
              </a:solidFill>
              <a:ln w="19050">
                <a:solidFill>
                  <a:schemeClr val="lt1"/>
                </a:solidFill>
              </a:ln>
              <a:effectLst/>
            </c:spPr>
          </c:dPt>
          <c:dPt>
            <c:idx val="7"/>
            <c:bubble3D val="0"/>
            <c:spPr>
              <a:solidFill>
                <a:schemeClr val="accent4">
                  <a:shade val="53000"/>
                </a:schemeClr>
              </a:solidFill>
              <a:ln w="19050">
                <a:solidFill>
                  <a:schemeClr val="lt1"/>
                </a:solidFill>
              </a:ln>
              <a:effectLst/>
            </c:spPr>
          </c:dPt>
          <c:dPt>
            <c:idx val="8"/>
            <c:bubble3D val="0"/>
            <c:spPr>
              <a:solidFill>
                <a:schemeClr val="accent4">
                  <a:shade val="56000"/>
                </a:schemeClr>
              </a:solidFill>
              <a:ln w="19050">
                <a:solidFill>
                  <a:schemeClr val="lt1"/>
                </a:solidFill>
              </a:ln>
              <a:effectLst/>
            </c:spPr>
          </c:dPt>
          <c:dPt>
            <c:idx val="9"/>
            <c:bubble3D val="0"/>
            <c:spPr>
              <a:solidFill>
                <a:schemeClr val="accent4">
                  <a:shade val="59000"/>
                </a:schemeClr>
              </a:solidFill>
              <a:ln w="19050">
                <a:solidFill>
                  <a:schemeClr val="lt1"/>
                </a:solidFill>
              </a:ln>
              <a:effectLst/>
            </c:spPr>
          </c:dPt>
          <c:dPt>
            <c:idx val="10"/>
            <c:bubble3D val="0"/>
            <c:spPr>
              <a:solidFill>
                <a:schemeClr val="accent4">
                  <a:shade val="62000"/>
                </a:schemeClr>
              </a:solidFill>
              <a:ln w="19050">
                <a:solidFill>
                  <a:schemeClr val="lt1"/>
                </a:solidFill>
              </a:ln>
              <a:effectLst/>
            </c:spPr>
          </c:dPt>
          <c:dPt>
            <c:idx val="11"/>
            <c:bubble3D val="0"/>
            <c:spPr>
              <a:solidFill>
                <a:schemeClr val="accent4">
                  <a:shade val="65000"/>
                </a:schemeClr>
              </a:solidFill>
              <a:ln w="19050">
                <a:solidFill>
                  <a:schemeClr val="lt1"/>
                </a:solidFill>
              </a:ln>
              <a:effectLst/>
            </c:spPr>
          </c:dPt>
          <c:dPt>
            <c:idx val="12"/>
            <c:bubble3D val="0"/>
            <c:spPr>
              <a:solidFill>
                <a:schemeClr val="accent4">
                  <a:shade val="67000"/>
                </a:schemeClr>
              </a:solidFill>
              <a:ln w="19050">
                <a:solidFill>
                  <a:schemeClr val="lt1"/>
                </a:solidFill>
              </a:ln>
              <a:effectLst/>
            </c:spPr>
          </c:dPt>
          <c:dPt>
            <c:idx val="13"/>
            <c:bubble3D val="0"/>
            <c:spPr>
              <a:solidFill>
                <a:schemeClr val="accent4">
                  <a:shade val="70000"/>
                </a:schemeClr>
              </a:solidFill>
              <a:ln w="19050">
                <a:solidFill>
                  <a:schemeClr val="lt1"/>
                </a:solidFill>
              </a:ln>
              <a:effectLst/>
            </c:spPr>
          </c:dPt>
          <c:dPt>
            <c:idx val="14"/>
            <c:bubble3D val="0"/>
            <c:spPr>
              <a:solidFill>
                <a:schemeClr val="accent4">
                  <a:shade val="73000"/>
                </a:schemeClr>
              </a:solidFill>
              <a:ln w="19050">
                <a:solidFill>
                  <a:schemeClr val="lt1"/>
                </a:solidFill>
              </a:ln>
              <a:effectLst/>
            </c:spPr>
          </c:dPt>
          <c:dPt>
            <c:idx val="15"/>
            <c:bubble3D val="0"/>
            <c:spPr>
              <a:solidFill>
                <a:schemeClr val="accent4">
                  <a:shade val="76000"/>
                </a:schemeClr>
              </a:solidFill>
              <a:ln w="19050">
                <a:solidFill>
                  <a:schemeClr val="lt1"/>
                </a:solidFill>
              </a:ln>
              <a:effectLst/>
            </c:spPr>
          </c:dPt>
          <c:dPt>
            <c:idx val="16"/>
            <c:bubble3D val="0"/>
            <c:spPr>
              <a:solidFill>
                <a:schemeClr val="accent4">
                  <a:shade val="79000"/>
                </a:schemeClr>
              </a:solidFill>
              <a:ln w="19050">
                <a:solidFill>
                  <a:schemeClr val="lt1"/>
                </a:solidFill>
              </a:ln>
              <a:effectLst/>
            </c:spPr>
          </c:dPt>
          <c:dPt>
            <c:idx val="17"/>
            <c:bubble3D val="0"/>
            <c:spPr>
              <a:solidFill>
                <a:schemeClr val="accent4">
                  <a:shade val="82000"/>
                </a:schemeClr>
              </a:solidFill>
              <a:ln w="19050">
                <a:solidFill>
                  <a:schemeClr val="lt1"/>
                </a:solidFill>
              </a:ln>
              <a:effectLst/>
            </c:spPr>
          </c:dPt>
          <c:dPt>
            <c:idx val="18"/>
            <c:bubble3D val="0"/>
            <c:spPr>
              <a:solidFill>
                <a:schemeClr val="accent4">
                  <a:shade val="85000"/>
                </a:schemeClr>
              </a:solidFill>
              <a:ln w="19050">
                <a:solidFill>
                  <a:schemeClr val="lt1"/>
                </a:solidFill>
              </a:ln>
              <a:effectLst/>
            </c:spPr>
          </c:dPt>
          <c:dPt>
            <c:idx val="19"/>
            <c:bubble3D val="0"/>
            <c:spPr>
              <a:solidFill>
                <a:schemeClr val="accent4">
                  <a:shade val="88000"/>
                </a:schemeClr>
              </a:solidFill>
              <a:ln w="19050">
                <a:solidFill>
                  <a:schemeClr val="lt1"/>
                </a:solidFill>
              </a:ln>
              <a:effectLst/>
            </c:spPr>
          </c:dPt>
          <c:dPt>
            <c:idx val="20"/>
            <c:bubble3D val="0"/>
            <c:spPr>
              <a:solidFill>
                <a:schemeClr val="accent4">
                  <a:shade val="91000"/>
                </a:schemeClr>
              </a:solidFill>
              <a:ln w="19050">
                <a:solidFill>
                  <a:schemeClr val="lt1"/>
                </a:solidFill>
              </a:ln>
              <a:effectLst/>
            </c:spPr>
          </c:dPt>
          <c:dPt>
            <c:idx val="21"/>
            <c:bubble3D val="0"/>
            <c:spPr>
              <a:solidFill>
                <a:schemeClr val="accent4">
                  <a:shade val="94000"/>
                </a:schemeClr>
              </a:solidFill>
              <a:ln w="19050">
                <a:solidFill>
                  <a:schemeClr val="lt1"/>
                </a:solidFill>
              </a:ln>
              <a:effectLst/>
            </c:spPr>
          </c:dPt>
          <c:dPt>
            <c:idx val="22"/>
            <c:bubble3D val="0"/>
            <c:spPr>
              <a:solidFill>
                <a:schemeClr val="accent4">
                  <a:shade val="97000"/>
                </a:schemeClr>
              </a:solidFill>
              <a:ln w="19050">
                <a:solidFill>
                  <a:schemeClr val="lt1"/>
                </a:solidFill>
              </a:ln>
              <a:effectLst/>
            </c:spPr>
          </c:dPt>
          <c:dPt>
            <c:idx val="23"/>
            <c:bubble3D val="0"/>
            <c:spPr>
              <a:solidFill>
                <a:schemeClr val="accent4"/>
              </a:solidFill>
              <a:ln w="19050">
                <a:solidFill>
                  <a:schemeClr val="lt1"/>
                </a:solidFill>
              </a:ln>
              <a:effectLst/>
            </c:spPr>
          </c:dPt>
          <c:dPt>
            <c:idx val="24"/>
            <c:bubble3D val="0"/>
            <c:spPr>
              <a:solidFill>
                <a:schemeClr val="accent4">
                  <a:tint val="98000"/>
                </a:schemeClr>
              </a:solidFill>
              <a:ln w="19050">
                <a:solidFill>
                  <a:schemeClr val="lt1"/>
                </a:solidFill>
              </a:ln>
              <a:effectLst/>
            </c:spPr>
          </c:dPt>
          <c:dPt>
            <c:idx val="25"/>
            <c:bubble3D val="0"/>
            <c:spPr>
              <a:solidFill>
                <a:schemeClr val="accent4">
                  <a:tint val="95000"/>
                </a:schemeClr>
              </a:solidFill>
              <a:ln w="19050">
                <a:solidFill>
                  <a:schemeClr val="lt1"/>
                </a:solidFill>
              </a:ln>
              <a:effectLst/>
            </c:spPr>
          </c:dPt>
          <c:dPt>
            <c:idx val="26"/>
            <c:bubble3D val="0"/>
            <c:spPr>
              <a:solidFill>
                <a:schemeClr val="accent4">
                  <a:tint val="92000"/>
                </a:schemeClr>
              </a:solidFill>
              <a:ln w="19050">
                <a:solidFill>
                  <a:schemeClr val="lt1"/>
                </a:solidFill>
              </a:ln>
              <a:effectLst/>
            </c:spPr>
          </c:dPt>
          <c:dPt>
            <c:idx val="27"/>
            <c:bubble3D val="0"/>
            <c:spPr>
              <a:solidFill>
                <a:schemeClr val="accent4">
                  <a:tint val="89000"/>
                </a:schemeClr>
              </a:solidFill>
              <a:ln w="19050">
                <a:solidFill>
                  <a:schemeClr val="lt1"/>
                </a:solidFill>
              </a:ln>
              <a:effectLst/>
            </c:spPr>
          </c:dPt>
          <c:dPt>
            <c:idx val="28"/>
            <c:bubble3D val="0"/>
            <c:spPr>
              <a:solidFill>
                <a:schemeClr val="accent4">
                  <a:tint val="86000"/>
                </a:schemeClr>
              </a:solidFill>
              <a:ln w="19050">
                <a:solidFill>
                  <a:schemeClr val="lt1"/>
                </a:solidFill>
              </a:ln>
              <a:effectLst/>
            </c:spPr>
          </c:dPt>
          <c:dPt>
            <c:idx val="29"/>
            <c:bubble3D val="0"/>
            <c:spPr>
              <a:solidFill>
                <a:schemeClr val="accent4">
                  <a:tint val="83000"/>
                </a:schemeClr>
              </a:solidFill>
              <a:ln w="19050">
                <a:solidFill>
                  <a:schemeClr val="lt1"/>
                </a:solidFill>
              </a:ln>
              <a:effectLst/>
            </c:spPr>
          </c:dPt>
          <c:dPt>
            <c:idx val="30"/>
            <c:bubble3D val="0"/>
            <c:spPr>
              <a:solidFill>
                <a:schemeClr val="accent4">
                  <a:tint val="80000"/>
                </a:schemeClr>
              </a:solidFill>
              <a:ln w="19050">
                <a:solidFill>
                  <a:schemeClr val="lt1"/>
                </a:solidFill>
              </a:ln>
              <a:effectLst/>
            </c:spPr>
          </c:dPt>
          <c:dPt>
            <c:idx val="31"/>
            <c:bubble3D val="0"/>
            <c:spPr>
              <a:solidFill>
                <a:schemeClr val="accent4">
                  <a:tint val="77000"/>
                </a:schemeClr>
              </a:solidFill>
              <a:ln w="19050">
                <a:solidFill>
                  <a:schemeClr val="lt1"/>
                </a:solidFill>
              </a:ln>
              <a:effectLst/>
            </c:spPr>
          </c:dPt>
          <c:dPt>
            <c:idx val="32"/>
            <c:bubble3D val="0"/>
            <c:spPr>
              <a:solidFill>
                <a:schemeClr val="accent4">
                  <a:tint val="74000"/>
                </a:schemeClr>
              </a:solidFill>
              <a:ln w="19050">
                <a:solidFill>
                  <a:schemeClr val="lt1"/>
                </a:solidFill>
              </a:ln>
              <a:effectLst/>
            </c:spPr>
          </c:dPt>
          <c:dPt>
            <c:idx val="33"/>
            <c:bubble3D val="0"/>
            <c:spPr>
              <a:solidFill>
                <a:schemeClr val="accent4">
                  <a:tint val="71000"/>
                </a:schemeClr>
              </a:solidFill>
              <a:ln w="19050">
                <a:solidFill>
                  <a:schemeClr val="lt1"/>
                </a:solidFill>
              </a:ln>
              <a:effectLst/>
            </c:spPr>
          </c:dPt>
          <c:dPt>
            <c:idx val="34"/>
            <c:bubble3D val="0"/>
            <c:spPr>
              <a:solidFill>
                <a:schemeClr val="accent4">
                  <a:tint val="68000"/>
                </a:schemeClr>
              </a:solidFill>
              <a:ln w="19050">
                <a:solidFill>
                  <a:schemeClr val="lt1"/>
                </a:solidFill>
              </a:ln>
              <a:effectLst/>
            </c:spPr>
          </c:dPt>
          <c:dPt>
            <c:idx val="35"/>
            <c:bubble3D val="0"/>
            <c:spPr>
              <a:solidFill>
                <a:schemeClr val="accent4">
                  <a:tint val="65000"/>
                </a:schemeClr>
              </a:solidFill>
              <a:ln w="19050">
                <a:solidFill>
                  <a:schemeClr val="lt1"/>
                </a:solidFill>
              </a:ln>
              <a:effectLst/>
            </c:spPr>
          </c:dPt>
          <c:dPt>
            <c:idx val="36"/>
            <c:bubble3D val="0"/>
            <c:spPr>
              <a:solidFill>
                <a:schemeClr val="accent4">
                  <a:tint val="63000"/>
                </a:schemeClr>
              </a:solidFill>
              <a:ln w="19050">
                <a:solidFill>
                  <a:schemeClr val="lt1"/>
                </a:solidFill>
              </a:ln>
              <a:effectLst/>
            </c:spPr>
          </c:dPt>
          <c:dPt>
            <c:idx val="37"/>
            <c:bubble3D val="0"/>
            <c:spPr>
              <a:solidFill>
                <a:schemeClr val="accent4">
                  <a:tint val="60000"/>
                </a:schemeClr>
              </a:solidFill>
              <a:ln w="19050">
                <a:solidFill>
                  <a:schemeClr val="lt1"/>
                </a:solidFill>
              </a:ln>
              <a:effectLst/>
            </c:spPr>
          </c:dPt>
          <c:dPt>
            <c:idx val="38"/>
            <c:bubble3D val="0"/>
            <c:spPr>
              <a:solidFill>
                <a:schemeClr val="accent4">
                  <a:tint val="57000"/>
                </a:schemeClr>
              </a:solidFill>
              <a:ln w="19050">
                <a:solidFill>
                  <a:schemeClr val="lt1"/>
                </a:solidFill>
              </a:ln>
              <a:effectLst/>
            </c:spPr>
          </c:dPt>
          <c:dPt>
            <c:idx val="39"/>
            <c:bubble3D val="0"/>
            <c:spPr>
              <a:solidFill>
                <a:schemeClr val="accent4">
                  <a:tint val="54000"/>
                </a:schemeClr>
              </a:solidFill>
              <a:ln w="19050">
                <a:solidFill>
                  <a:schemeClr val="lt1"/>
                </a:solidFill>
              </a:ln>
              <a:effectLst/>
            </c:spPr>
          </c:dPt>
          <c:dPt>
            <c:idx val="40"/>
            <c:bubble3D val="0"/>
            <c:spPr>
              <a:solidFill>
                <a:schemeClr val="accent4">
                  <a:tint val="51000"/>
                </a:schemeClr>
              </a:solidFill>
              <a:ln w="19050">
                <a:solidFill>
                  <a:schemeClr val="lt1"/>
                </a:solidFill>
              </a:ln>
              <a:effectLst/>
            </c:spPr>
          </c:dPt>
          <c:dPt>
            <c:idx val="41"/>
            <c:bubble3D val="0"/>
            <c:spPr>
              <a:solidFill>
                <a:schemeClr val="accent4">
                  <a:tint val="48000"/>
                </a:schemeClr>
              </a:solidFill>
              <a:ln w="19050">
                <a:solidFill>
                  <a:schemeClr val="lt1"/>
                </a:solidFill>
              </a:ln>
              <a:effectLst/>
            </c:spPr>
          </c:dPt>
          <c:dPt>
            <c:idx val="42"/>
            <c:bubble3D val="0"/>
            <c:spPr>
              <a:solidFill>
                <a:schemeClr val="accent4">
                  <a:tint val="45000"/>
                </a:schemeClr>
              </a:solidFill>
              <a:ln w="19050">
                <a:solidFill>
                  <a:schemeClr val="lt1"/>
                </a:solidFill>
              </a:ln>
              <a:effectLst/>
            </c:spPr>
          </c:dPt>
          <c:dPt>
            <c:idx val="43"/>
            <c:bubble3D val="0"/>
            <c:spPr>
              <a:solidFill>
                <a:schemeClr val="accent4">
                  <a:tint val="42000"/>
                </a:schemeClr>
              </a:solidFill>
              <a:ln w="19050">
                <a:solidFill>
                  <a:schemeClr val="lt1"/>
                </a:solidFill>
              </a:ln>
              <a:effectLst/>
            </c:spPr>
          </c:dPt>
          <c:dPt>
            <c:idx val="44"/>
            <c:bubble3D val="0"/>
            <c:spPr>
              <a:solidFill>
                <a:schemeClr val="accent4">
                  <a:tint val="39000"/>
                </a:schemeClr>
              </a:solidFill>
              <a:ln w="19050">
                <a:solidFill>
                  <a:schemeClr val="lt1"/>
                </a:solidFill>
              </a:ln>
              <a:effectLst/>
            </c:spPr>
          </c:dPt>
          <c:dPt>
            <c:idx val="45"/>
            <c:bubble3D val="0"/>
            <c:spPr>
              <a:solidFill>
                <a:schemeClr val="accent4">
                  <a:tint val="36000"/>
                </a:schemeClr>
              </a:solidFill>
              <a:ln w="19050">
                <a:solidFill>
                  <a:schemeClr val="lt1"/>
                </a:solidFill>
              </a:ln>
              <a:effectLst/>
            </c:spPr>
          </c:dPt>
          <c:dPt>
            <c:idx val="46"/>
            <c:bubble3D val="0"/>
            <c:spPr>
              <a:solidFill>
                <a:schemeClr val="accent4">
                  <a:tint val="3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Pokemon_Generation!$B$6:$B$53</c:f>
              <c:strCache>
                <c:ptCount val="47"/>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Fennekin</c:v>
                </c:pt>
                <c:pt idx="20">
                  <c:v>Flareon</c:v>
                </c:pt>
                <c:pt idx="21">
                  <c:v>Fletchinder</c:v>
                </c:pt>
                <c:pt idx="22">
                  <c:v>Growlithe</c:v>
                </c:pt>
                <c:pt idx="23">
                  <c:v>Heatmor</c:v>
                </c:pt>
                <c:pt idx="24">
                  <c:v>Infernape</c:v>
                </c:pt>
                <c:pt idx="25">
                  <c:v>Litleo</c:v>
                </c:pt>
                <c:pt idx="26">
                  <c:v>Magby</c:v>
                </c:pt>
                <c:pt idx="27">
                  <c:v>Magcargo</c:v>
                </c:pt>
                <c:pt idx="28">
                  <c:v>Magmar</c:v>
                </c:pt>
                <c:pt idx="29">
                  <c:v>Magmortar</c:v>
                </c:pt>
                <c:pt idx="30">
                  <c:v>Monferno</c:v>
                </c:pt>
                <c:pt idx="31">
                  <c:v>Ninetales</c:v>
                </c:pt>
                <c:pt idx="32">
                  <c:v>Numel</c:v>
                </c:pt>
                <c:pt idx="33">
                  <c:v>Pansear</c:v>
                </c:pt>
                <c:pt idx="34">
                  <c:v>Pignite</c:v>
                </c:pt>
                <c:pt idx="35">
                  <c:v>Ponyta</c:v>
                </c:pt>
                <c:pt idx="36">
                  <c:v>Pyroar</c:v>
                </c:pt>
                <c:pt idx="37">
                  <c:v>Quilava</c:v>
                </c:pt>
                <c:pt idx="38">
                  <c:v>Rapidash</c:v>
                </c:pt>
                <c:pt idx="39">
                  <c:v>Simisear</c:v>
                </c:pt>
                <c:pt idx="40">
                  <c:v>Slugma</c:v>
                </c:pt>
                <c:pt idx="41">
                  <c:v>Talonflame</c:v>
                </c:pt>
                <c:pt idx="42">
                  <c:v>Tepig</c:v>
                </c:pt>
                <c:pt idx="43">
                  <c:v>Torchic</c:v>
                </c:pt>
                <c:pt idx="44">
                  <c:v>Torkoal</c:v>
                </c:pt>
                <c:pt idx="45">
                  <c:v>Typhlosion</c:v>
                </c:pt>
                <c:pt idx="46">
                  <c:v>Vulpix</c:v>
                </c:pt>
              </c:strCache>
            </c:strRef>
          </c:cat>
          <c:val>
            <c:numRef>
              <c:f>Pokemon_Generation!$AL$6:$AL$53</c:f>
              <c:numCache>
                <c:formatCode>General</c:formatCode>
                <c:ptCount val="47"/>
                <c:pt idx="3">
                  <c:v>73</c:v>
                </c:pt>
                <c:pt idx="17">
                  <c:v>104</c:v>
                </c:pt>
                <c:pt idx="19">
                  <c:v>60</c:v>
                </c:pt>
                <c:pt idx="21">
                  <c:v>84</c:v>
                </c:pt>
                <c:pt idx="25">
                  <c:v>72</c:v>
                </c:pt>
                <c:pt idx="36">
                  <c:v>106</c:v>
                </c:pt>
                <c:pt idx="41">
                  <c:v>126</c:v>
                </c:pt>
              </c:numCache>
            </c:numRef>
          </c:val>
          <c:extLst>
            <c:ext xmlns:c16="http://schemas.microsoft.com/office/drawing/2014/chart" uri="{C3380CC4-5D6E-409C-BE32-E72D297353CC}">
              <c16:uniqueId val="{00000084-50F2-4348-A077-923944B4F1B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softEdge rad="1231900"/>
    </a:effectLst>
  </c:spPr>
  <c:txPr>
    <a:bodyPr/>
    <a:lstStyle/>
    <a:p>
      <a:pPr>
        <a:defRPr>
          <a:solidFill>
            <a:schemeClr val="tx1">
              <a:alpha val="81000"/>
            </a:schemeClr>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[Pokemon_Data_Analysis_Project.xlsx]Pokemon_legendary!PivotTable9</c:name>
    <c:fmtId val="9"/>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Legendary</a:t>
            </a:r>
            <a:endParaRPr lang="en-US"/>
          </a:p>
        </c:rich>
      </c:tx>
      <c:layout>
        <c:manualLayout>
          <c:xMode val="edge"/>
          <c:yMode val="edge"/>
          <c:x val="0.75526954295289239"/>
          <c:y val="0.1111111111111111"/>
        </c:manualLayout>
      </c:layout>
      <c:overlay val="0"/>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solidFill>
          <a:ln w="19050">
            <a:solidFill>
              <a:schemeClr val="lt1"/>
            </a:solidFill>
          </a:ln>
          <a:effectLst/>
        </c:spPr>
      </c:pivotFmt>
      <c:pivotFmt>
        <c:idx val="8"/>
        <c:spPr>
          <a:solidFill>
            <a:schemeClr val="accent4"/>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4"/>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4"/>
          </a:solidFill>
          <a:ln w="19050">
            <a:solidFill>
              <a:schemeClr val="lt1"/>
            </a:solidFill>
          </a:ln>
          <a:effectLst/>
        </c:spPr>
      </c:pivotFmt>
      <c:pivotFmt>
        <c:idx val="14"/>
        <c:spPr>
          <a:solidFill>
            <a:schemeClr val="accent4"/>
          </a:solidFill>
          <a:ln w="19050">
            <a:solidFill>
              <a:schemeClr val="lt1"/>
            </a:solidFill>
          </a:ln>
          <a:effectLst/>
        </c:spPr>
      </c:pivotFmt>
      <c:pivotFmt>
        <c:idx val="15"/>
        <c:spPr>
          <a:solidFill>
            <a:schemeClr val="accent4"/>
          </a:solidFill>
          <a:ln w="19050">
            <a:solidFill>
              <a:schemeClr val="lt1"/>
            </a:solidFill>
          </a:ln>
          <a:effectLst/>
        </c:spPr>
      </c:pivotFmt>
      <c:pivotFmt>
        <c:idx val="1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w="19050">
            <a:solidFill>
              <a:schemeClr val="lt1"/>
            </a:solidFill>
          </a:ln>
          <a:effectLst/>
        </c:spPr>
      </c:pivotFmt>
      <c:pivotFmt>
        <c:idx val="18"/>
        <c:spPr>
          <a:solidFill>
            <a:schemeClr val="accent4"/>
          </a:solidFill>
          <a:ln w="19050">
            <a:solidFill>
              <a:schemeClr val="lt1"/>
            </a:solidFill>
          </a:ln>
          <a:effectLst/>
        </c:spPr>
      </c:pivotFmt>
      <c:pivotFmt>
        <c:idx val="19"/>
        <c:spPr>
          <a:solidFill>
            <a:schemeClr val="accent4"/>
          </a:solidFill>
          <a:ln w="19050">
            <a:solidFill>
              <a:schemeClr val="lt1"/>
            </a:solidFill>
          </a:ln>
          <a:effectLst/>
        </c:spPr>
      </c:pivotFmt>
      <c:pivotFmt>
        <c:idx val="20"/>
        <c:spPr>
          <a:solidFill>
            <a:schemeClr val="accent4"/>
          </a:solidFill>
          <a:ln w="19050">
            <a:solidFill>
              <a:schemeClr val="lt1"/>
            </a:solidFill>
          </a:ln>
          <a:effectLst/>
        </c:spPr>
      </c:pivotFmt>
      <c:pivotFmt>
        <c:idx val="2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solidFill>
          <a:ln w="19050">
            <a:solidFill>
              <a:schemeClr val="lt1"/>
            </a:solidFill>
          </a:ln>
          <a:effectLst/>
        </c:spPr>
      </c:pivotFmt>
      <c:pivotFmt>
        <c:idx val="23"/>
        <c:spPr>
          <a:solidFill>
            <a:schemeClr val="accent4"/>
          </a:solidFill>
          <a:ln w="19050">
            <a:solidFill>
              <a:schemeClr val="lt1"/>
            </a:solidFill>
          </a:ln>
          <a:effectLst/>
        </c:spPr>
      </c:pivotFmt>
      <c:pivotFmt>
        <c:idx val="24"/>
        <c:spPr>
          <a:solidFill>
            <a:schemeClr val="accent4"/>
          </a:solidFill>
          <a:ln w="19050">
            <a:solidFill>
              <a:schemeClr val="lt1"/>
            </a:solidFill>
          </a:ln>
          <a:effectLst/>
        </c:spPr>
      </c:pivotFmt>
      <c:pivotFmt>
        <c:idx val="25"/>
        <c:spPr>
          <a:solidFill>
            <a:schemeClr val="accent4"/>
          </a:solidFill>
          <a:ln w="19050">
            <a:solidFill>
              <a:schemeClr val="lt1"/>
            </a:solidFill>
          </a:ln>
          <a:effectLst/>
        </c:spPr>
      </c:pivotFmt>
      <c:pivotFmt>
        <c:idx val="26"/>
        <c:spPr>
          <a:solidFill>
            <a:schemeClr val="accent4">
              <a:tint val="39000"/>
            </a:schemeClr>
          </a:solidFill>
          <a:ln w="19050">
            <a:solidFill>
              <a:schemeClr val="lt1"/>
            </a:solidFill>
          </a:ln>
          <a:effectLst/>
        </c:spPr>
      </c:pivotFmt>
      <c:pivotFmt>
        <c:idx val="27"/>
        <c:spPr>
          <a:solidFill>
            <a:schemeClr val="accent4">
              <a:tint val="47000"/>
            </a:schemeClr>
          </a:solidFill>
          <a:ln w="19050">
            <a:solidFill>
              <a:schemeClr val="lt1"/>
            </a:solidFill>
          </a:ln>
          <a:effectLst/>
        </c:spPr>
      </c:pivotFmt>
      <c:pivotFmt>
        <c:idx val="28"/>
        <c:spPr>
          <a:solidFill>
            <a:schemeClr val="accent4">
              <a:tint val="55000"/>
            </a:schemeClr>
          </a:solidFill>
          <a:ln w="19050">
            <a:solidFill>
              <a:schemeClr val="lt1"/>
            </a:solidFill>
          </a:ln>
          <a:effectLst/>
        </c:spPr>
      </c:pivotFmt>
      <c:pivotFmt>
        <c:idx val="29"/>
        <c:spPr>
          <a:solidFill>
            <a:schemeClr val="accent4">
              <a:tint val="63000"/>
            </a:schemeClr>
          </a:solidFill>
          <a:ln w="19050">
            <a:solidFill>
              <a:schemeClr val="lt1"/>
            </a:solidFill>
          </a:ln>
          <a:effectLst/>
        </c:spPr>
      </c:pivotFmt>
      <c:pivotFmt>
        <c:idx val="30"/>
        <c:spPr>
          <a:solidFill>
            <a:schemeClr val="accent4">
              <a:tint val="72000"/>
            </a:schemeClr>
          </a:solidFill>
          <a:ln w="19050">
            <a:solidFill>
              <a:schemeClr val="lt1"/>
            </a:solidFill>
          </a:ln>
          <a:effectLst/>
        </c:spPr>
      </c:pivotFmt>
      <c:pivotFmt>
        <c:idx val="31"/>
        <c:spPr>
          <a:solidFill>
            <a:schemeClr val="accent4">
              <a:tint val="80000"/>
            </a:schemeClr>
          </a:solidFill>
          <a:ln w="19050">
            <a:solidFill>
              <a:schemeClr val="lt1"/>
            </a:solidFill>
          </a:ln>
          <a:effectLst/>
        </c:spPr>
      </c:pivotFmt>
      <c:pivotFmt>
        <c:idx val="32"/>
        <c:spPr>
          <a:solidFill>
            <a:schemeClr val="accent4">
              <a:tint val="88000"/>
            </a:schemeClr>
          </a:solidFill>
          <a:ln w="19050">
            <a:solidFill>
              <a:schemeClr val="lt1"/>
            </a:solidFill>
          </a:ln>
          <a:effectLst/>
        </c:spPr>
      </c:pivotFmt>
      <c:pivotFmt>
        <c:idx val="33"/>
        <c:spPr>
          <a:solidFill>
            <a:schemeClr val="accent4">
              <a:tint val="96000"/>
            </a:schemeClr>
          </a:solidFill>
          <a:ln w="19050">
            <a:solidFill>
              <a:schemeClr val="lt1"/>
            </a:solidFill>
          </a:ln>
          <a:effectLst/>
        </c:spPr>
      </c:pivotFmt>
      <c:pivotFmt>
        <c:idx val="34"/>
        <c:spPr>
          <a:solidFill>
            <a:schemeClr val="accent4">
              <a:shade val="95000"/>
            </a:schemeClr>
          </a:solidFill>
          <a:ln w="19050">
            <a:solidFill>
              <a:schemeClr val="lt1"/>
            </a:solidFill>
          </a:ln>
          <a:effectLst/>
        </c:spPr>
      </c:pivotFmt>
      <c:pivotFmt>
        <c:idx val="35"/>
        <c:spPr>
          <a:solidFill>
            <a:schemeClr val="accent4">
              <a:shade val="87000"/>
            </a:schemeClr>
          </a:solidFill>
          <a:ln w="19050">
            <a:solidFill>
              <a:schemeClr val="lt1"/>
            </a:solidFill>
          </a:ln>
          <a:effectLst/>
        </c:spPr>
      </c:pivotFmt>
      <c:pivotFmt>
        <c:idx val="36"/>
        <c:spPr>
          <a:solidFill>
            <a:schemeClr val="accent4">
              <a:shade val="79000"/>
            </a:schemeClr>
          </a:solidFill>
          <a:ln w="19050">
            <a:solidFill>
              <a:schemeClr val="lt1"/>
            </a:solidFill>
          </a:ln>
          <a:effectLst/>
        </c:spPr>
      </c:pivotFmt>
      <c:pivotFmt>
        <c:idx val="37"/>
        <c:spPr>
          <a:solidFill>
            <a:schemeClr val="accent4">
              <a:shade val="71000"/>
            </a:schemeClr>
          </a:solidFill>
          <a:ln w="19050">
            <a:solidFill>
              <a:schemeClr val="lt1"/>
            </a:solidFill>
          </a:ln>
          <a:effectLst/>
        </c:spPr>
      </c:pivotFmt>
      <c:pivotFmt>
        <c:idx val="38"/>
        <c:spPr>
          <a:solidFill>
            <a:schemeClr val="accent4">
              <a:shade val="62000"/>
            </a:schemeClr>
          </a:solidFill>
          <a:ln w="19050">
            <a:solidFill>
              <a:schemeClr val="lt1"/>
            </a:solidFill>
          </a:ln>
          <a:effectLst/>
        </c:spPr>
      </c:pivotFmt>
      <c:pivotFmt>
        <c:idx val="39"/>
        <c:spPr>
          <a:solidFill>
            <a:schemeClr val="accent4">
              <a:shade val="54000"/>
            </a:schemeClr>
          </a:solidFill>
          <a:ln w="19050">
            <a:solidFill>
              <a:schemeClr val="lt1"/>
            </a:solidFill>
          </a:ln>
          <a:effectLst/>
        </c:spPr>
      </c:pivotFmt>
      <c:pivotFmt>
        <c:idx val="40"/>
        <c:spPr>
          <a:solidFill>
            <a:schemeClr val="accent4">
              <a:shade val="46000"/>
            </a:schemeClr>
          </a:solidFill>
          <a:ln w="19050">
            <a:solidFill>
              <a:schemeClr val="lt1"/>
            </a:solidFill>
          </a:ln>
          <a:effectLst/>
        </c:spPr>
      </c:pivotFmt>
      <c:pivotFmt>
        <c:idx val="41"/>
        <c:spPr>
          <a:solidFill>
            <a:schemeClr val="accent4">
              <a:shade val="38000"/>
            </a:schemeClr>
          </a:solidFill>
          <a:ln w="19050">
            <a:solidFill>
              <a:schemeClr val="lt1"/>
            </a:solidFill>
          </a:ln>
          <a:effectLst/>
        </c:spPr>
      </c:pivotFmt>
    </c:pivotFmts>
    <c:plotArea>
      <c:layout>
        <c:manualLayout>
          <c:layoutTarget val="inner"/>
          <c:xMode val="edge"/>
          <c:yMode val="edge"/>
          <c:x val="0.26319506048040486"/>
          <c:y val="0"/>
          <c:w val="0.39331388951925128"/>
          <c:h val="1"/>
        </c:manualLayout>
      </c:layout>
      <c:doughnutChart>
        <c:varyColors val="1"/>
        <c:ser>
          <c:idx val="0"/>
          <c:order val="0"/>
          <c:tx>
            <c:strRef>
              <c:f>Pokemon_legendary!$E$4</c:f>
              <c:strCache>
                <c:ptCount val="1"/>
                <c:pt idx="0">
                  <c:v>Total</c:v>
                </c:pt>
              </c:strCache>
            </c:strRef>
          </c:tx>
          <c:dPt>
            <c:idx val="0"/>
            <c:bubble3D val="0"/>
            <c:spPr>
              <a:solidFill>
                <a:schemeClr val="accent4">
                  <a:tint val="39000"/>
                </a:schemeClr>
              </a:solidFill>
              <a:ln w="19050">
                <a:solidFill>
                  <a:schemeClr val="lt1"/>
                </a:solidFill>
              </a:ln>
              <a:effectLst/>
            </c:spPr>
            <c:extLst>
              <c:ext xmlns:c16="http://schemas.microsoft.com/office/drawing/2014/chart" uri="{C3380CC4-5D6E-409C-BE32-E72D297353CC}">
                <c16:uniqueId val="{00000001-BC19-465C-90B4-875D20C538AA}"/>
              </c:ext>
            </c:extLst>
          </c:dPt>
          <c:dPt>
            <c:idx val="1"/>
            <c:bubble3D val="0"/>
            <c:spPr>
              <a:solidFill>
                <a:schemeClr val="accent4">
                  <a:tint val="47000"/>
                </a:schemeClr>
              </a:solidFill>
              <a:ln w="19050">
                <a:solidFill>
                  <a:schemeClr val="lt1"/>
                </a:solidFill>
              </a:ln>
              <a:effectLst/>
            </c:spPr>
            <c:extLst>
              <c:ext xmlns:c16="http://schemas.microsoft.com/office/drawing/2014/chart" uri="{C3380CC4-5D6E-409C-BE32-E72D297353CC}">
                <c16:uniqueId val="{00000003-BC19-465C-90B4-875D20C538AA}"/>
              </c:ext>
            </c:extLst>
          </c:dPt>
          <c:dPt>
            <c:idx val="2"/>
            <c:bubble3D val="0"/>
            <c:spPr>
              <a:solidFill>
                <a:schemeClr val="accent4">
                  <a:tint val="53000"/>
                </a:schemeClr>
              </a:solidFill>
              <a:ln w="19050">
                <a:solidFill>
                  <a:schemeClr val="lt1"/>
                </a:solidFill>
              </a:ln>
              <a:effectLst/>
            </c:spPr>
            <c:extLst>
              <c:ext xmlns:c16="http://schemas.microsoft.com/office/drawing/2014/chart" uri="{C3380CC4-5D6E-409C-BE32-E72D297353CC}">
                <c16:uniqueId val="{00000005-BC19-465C-90B4-875D20C538AA}"/>
              </c:ext>
            </c:extLst>
          </c:dPt>
          <c:dPt>
            <c:idx val="3"/>
            <c:bubble3D val="0"/>
            <c:spPr>
              <a:solidFill>
                <a:schemeClr val="accent4">
                  <a:tint val="55000"/>
                </a:schemeClr>
              </a:solidFill>
              <a:ln w="19050">
                <a:solidFill>
                  <a:schemeClr val="lt1"/>
                </a:solidFill>
              </a:ln>
              <a:effectLst/>
            </c:spPr>
            <c:extLst>
              <c:ext xmlns:c16="http://schemas.microsoft.com/office/drawing/2014/chart" uri="{C3380CC4-5D6E-409C-BE32-E72D297353CC}">
                <c16:uniqueId val="{00000007-BC19-465C-90B4-875D20C538AA}"/>
              </c:ext>
            </c:extLst>
          </c:dPt>
          <c:dPt>
            <c:idx val="4"/>
            <c:bubble3D val="0"/>
            <c:spPr>
              <a:solidFill>
                <a:schemeClr val="accent4">
                  <a:tint val="63000"/>
                </a:schemeClr>
              </a:solidFill>
              <a:ln w="19050">
                <a:solidFill>
                  <a:schemeClr val="lt1"/>
                </a:solidFill>
              </a:ln>
              <a:effectLst/>
            </c:spPr>
            <c:extLst>
              <c:ext xmlns:c16="http://schemas.microsoft.com/office/drawing/2014/chart" uri="{C3380CC4-5D6E-409C-BE32-E72D297353CC}">
                <c16:uniqueId val="{00000009-BC19-465C-90B4-875D20C538AA}"/>
              </c:ext>
            </c:extLst>
          </c:dPt>
          <c:dPt>
            <c:idx val="5"/>
            <c:bubble3D val="0"/>
            <c:spPr>
              <a:solidFill>
                <a:schemeClr val="accent4">
                  <a:tint val="72000"/>
                </a:schemeClr>
              </a:solidFill>
              <a:ln w="19050">
                <a:solidFill>
                  <a:schemeClr val="lt1"/>
                </a:solidFill>
              </a:ln>
              <a:effectLst/>
            </c:spPr>
            <c:extLst>
              <c:ext xmlns:c16="http://schemas.microsoft.com/office/drawing/2014/chart" uri="{C3380CC4-5D6E-409C-BE32-E72D297353CC}">
                <c16:uniqueId val="{0000000B-BC19-465C-90B4-875D20C538AA}"/>
              </c:ext>
            </c:extLst>
          </c:dPt>
          <c:dPt>
            <c:idx val="6"/>
            <c:bubble3D val="0"/>
            <c:spPr>
              <a:solidFill>
                <a:schemeClr val="accent4">
                  <a:tint val="80000"/>
                </a:schemeClr>
              </a:solidFill>
              <a:ln w="19050">
                <a:solidFill>
                  <a:schemeClr val="lt1"/>
                </a:solidFill>
              </a:ln>
              <a:effectLst/>
            </c:spPr>
            <c:extLst>
              <c:ext xmlns:c16="http://schemas.microsoft.com/office/drawing/2014/chart" uri="{C3380CC4-5D6E-409C-BE32-E72D297353CC}">
                <c16:uniqueId val="{0000000D-BC19-465C-90B4-875D20C538AA}"/>
              </c:ext>
            </c:extLst>
          </c:dPt>
          <c:dPt>
            <c:idx val="7"/>
            <c:bubble3D val="0"/>
            <c:spPr>
              <a:solidFill>
                <a:schemeClr val="accent4">
                  <a:tint val="89000"/>
                </a:schemeClr>
              </a:solidFill>
              <a:ln w="19050">
                <a:solidFill>
                  <a:schemeClr val="lt1"/>
                </a:solidFill>
              </a:ln>
              <a:effectLst/>
            </c:spPr>
            <c:extLst>
              <c:ext xmlns:c16="http://schemas.microsoft.com/office/drawing/2014/chart" uri="{C3380CC4-5D6E-409C-BE32-E72D297353CC}">
                <c16:uniqueId val="{0000000F-BC19-465C-90B4-875D20C538AA}"/>
              </c:ext>
            </c:extLst>
          </c:dPt>
          <c:dPt>
            <c:idx val="8"/>
            <c:bubble3D val="0"/>
            <c:spPr>
              <a:solidFill>
                <a:schemeClr val="accent4">
                  <a:tint val="88000"/>
                </a:schemeClr>
              </a:solidFill>
              <a:ln w="19050">
                <a:solidFill>
                  <a:schemeClr val="lt1"/>
                </a:solidFill>
              </a:ln>
              <a:effectLst/>
            </c:spPr>
            <c:extLst>
              <c:ext xmlns:c16="http://schemas.microsoft.com/office/drawing/2014/chart" uri="{C3380CC4-5D6E-409C-BE32-E72D297353CC}">
                <c16:uniqueId val="{00000011-BC19-465C-90B4-875D20C538AA}"/>
              </c:ext>
            </c:extLst>
          </c:dPt>
          <c:dPt>
            <c:idx val="9"/>
            <c:bubble3D val="0"/>
            <c:spPr>
              <a:solidFill>
                <a:schemeClr val="accent4">
                  <a:tint val="96000"/>
                </a:schemeClr>
              </a:solidFill>
              <a:ln w="19050">
                <a:solidFill>
                  <a:schemeClr val="lt1"/>
                </a:solidFill>
              </a:ln>
              <a:effectLst/>
            </c:spPr>
            <c:extLst>
              <c:ext xmlns:c16="http://schemas.microsoft.com/office/drawing/2014/chart" uri="{C3380CC4-5D6E-409C-BE32-E72D297353CC}">
                <c16:uniqueId val="{00000013-BC19-465C-90B4-875D20C538AA}"/>
              </c:ext>
            </c:extLst>
          </c:dPt>
          <c:dPt>
            <c:idx val="10"/>
            <c:bubble3D val="0"/>
            <c:spPr>
              <a:solidFill>
                <a:schemeClr val="accent4">
                  <a:shade val="95000"/>
                </a:schemeClr>
              </a:solidFill>
              <a:ln w="19050">
                <a:solidFill>
                  <a:schemeClr val="lt1"/>
                </a:solidFill>
              </a:ln>
              <a:effectLst/>
            </c:spPr>
            <c:extLst>
              <c:ext xmlns:c16="http://schemas.microsoft.com/office/drawing/2014/chart" uri="{C3380CC4-5D6E-409C-BE32-E72D297353CC}">
                <c16:uniqueId val="{00000015-BC19-465C-90B4-875D20C538AA}"/>
              </c:ext>
            </c:extLst>
          </c:dPt>
          <c:dPt>
            <c:idx val="11"/>
            <c:bubble3D val="0"/>
            <c:spPr>
              <a:solidFill>
                <a:schemeClr val="accent4">
                  <a:shade val="87000"/>
                </a:schemeClr>
              </a:solidFill>
              <a:ln w="19050">
                <a:solidFill>
                  <a:schemeClr val="lt1"/>
                </a:solidFill>
              </a:ln>
              <a:effectLst/>
            </c:spPr>
            <c:extLst>
              <c:ext xmlns:c16="http://schemas.microsoft.com/office/drawing/2014/chart" uri="{C3380CC4-5D6E-409C-BE32-E72D297353CC}">
                <c16:uniqueId val="{00000017-BC19-465C-90B4-875D20C538AA}"/>
              </c:ext>
            </c:extLst>
          </c:dPt>
          <c:dPt>
            <c:idx val="12"/>
            <c:bubble3D val="0"/>
            <c:spPr>
              <a:solidFill>
                <a:schemeClr val="accent4">
                  <a:shade val="79000"/>
                </a:schemeClr>
              </a:solidFill>
              <a:ln w="19050">
                <a:solidFill>
                  <a:schemeClr val="lt1"/>
                </a:solidFill>
              </a:ln>
              <a:effectLst/>
            </c:spPr>
            <c:extLst>
              <c:ext xmlns:c16="http://schemas.microsoft.com/office/drawing/2014/chart" uri="{C3380CC4-5D6E-409C-BE32-E72D297353CC}">
                <c16:uniqueId val="{00000019-BC19-465C-90B4-875D20C538AA}"/>
              </c:ext>
            </c:extLst>
          </c:dPt>
          <c:dPt>
            <c:idx val="13"/>
            <c:bubble3D val="0"/>
            <c:spPr>
              <a:solidFill>
                <a:schemeClr val="accent4">
                  <a:shade val="71000"/>
                </a:schemeClr>
              </a:solidFill>
              <a:ln w="19050">
                <a:solidFill>
                  <a:schemeClr val="lt1"/>
                </a:solidFill>
              </a:ln>
              <a:effectLst/>
            </c:spPr>
            <c:extLst>
              <c:ext xmlns:c16="http://schemas.microsoft.com/office/drawing/2014/chart" uri="{C3380CC4-5D6E-409C-BE32-E72D297353CC}">
                <c16:uniqueId val="{0000001B-BC19-465C-90B4-875D20C538AA}"/>
              </c:ext>
            </c:extLst>
          </c:dPt>
          <c:dPt>
            <c:idx val="14"/>
            <c:bubble3D val="0"/>
            <c:spPr>
              <a:solidFill>
                <a:schemeClr val="accent4">
                  <a:shade val="62000"/>
                </a:schemeClr>
              </a:solidFill>
              <a:ln w="19050">
                <a:solidFill>
                  <a:schemeClr val="lt1"/>
                </a:solidFill>
              </a:ln>
              <a:effectLst/>
            </c:spPr>
            <c:extLst>
              <c:ext xmlns:c16="http://schemas.microsoft.com/office/drawing/2014/chart" uri="{C3380CC4-5D6E-409C-BE32-E72D297353CC}">
                <c16:uniqueId val="{0000001D-BC19-465C-90B4-875D20C538AA}"/>
              </c:ext>
            </c:extLst>
          </c:dPt>
          <c:dPt>
            <c:idx val="15"/>
            <c:bubble3D val="0"/>
            <c:spPr>
              <a:solidFill>
                <a:schemeClr val="accent4">
                  <a:shade val="54000"/>
                </a:schemeClr>
              </a:solidFill>
              <a:ln w="19050">
                <a:solidFill>
                  <a:schemeClr val="lt1"/>
                </a:solidFill>
              </a:ln>
              <a:effectLst/>
            </c:spPr>
            <c:extLst>
              <c:ext xmlns:c16="http://schemas.microsoft.com/office/drawing/2014/chart" uri="{C3380CC4-5D6E-409C-BE32-E72D297353CC}">
                <c16:uniqueId val="{0000001F-29DB-45DC-B9EA-2A825A4CD7C2}"/>
              </c:ext>
            </c:extLst>
          </c:dPt>
          <c:dPt>
            <c:idx val="16"/>
            <c:bubble3D val="0"/>
            <c:spPr>
              <a:solidFill>
                <a:schemeClr val="accent4">
                  <a:shade val="46000"/>
                </a:schemeClr>
              </a:solidFill>
              <a:ln w="19050">
                <a:solidFill>
                  <a:schemeClr val="lt1"/>
                </a:solidFill>
              </a:ln>
              <a:effectLst/>
            </c:spPr>
          </c:dPt>
          <c:dPt>
            <c:idx val="17"/>
            <c:bubble3D val="0"/>
            <c:spPr>
              <a:solidFill>
                <a:schemeClr val="accent4">
                  <a:shade val="38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Pokemon_legendary!$C$5:$D$41</c:f>
              <c:multiLvlStrCache>
                <c:ptCount val="18"/>
                <c:lvl>
                  <c:pt idx="0">
                    <c:v>FALSE</c:v>
                  </c:pt>
                  <c:pt idx="1">
                    <c:v>FALSE</c:v>
                  </c:pt>
                  <c:pt idx="2">
                    <c:v>FALSE</c:v>
                  </c:pt>
                  <c:pt idx="3">
                    <c:v>FALSE</c:v>
                  </c:pt>
                  <c:pt idx="4">
                    <c:v>FALSE</c:v>
                  </c:pt>
                  <c:pt idx="5">
                    <c:v>FALSE</c:v>
                  </c:pt>
                  <c:pt idx="6">
                    <c:v>FALSE</c:v>
                  </c:pt>
                  <c:pt idx="7">
                    <c:v>FALSE</c:v>
                  </c:pt>
                  <c:pt idx="8">
                    <c:v>FALSE</c:v>
                  </c:pt>
                  <c:pt idx="9">
                    <c:v>FALSE</c:v>
                  </c:pt>
                  <c:pt idx="10">
                    <c:v>FALSE</c:v>
                  </c:pt>
                  <c:pt idx="11">
                    <c:v>FALSE</c:v>
                  </c:pt>
                  <c:pt idx="12">
                    <c:v>FALSE</c:v>
                  </c:pt>
                  <c:pt idx="13">
                    <c:v>FALSE</c:v>
                  </c:pt>
                  <c:pt idx="14">
                    <c:v>FALSE</c:v>
                  </c:pt>
                  <c:pt idx="15">
                    <c:v>FALSE</c:v>
                  </c:pt>
                  <c:pt idx="16">
                    <c:v>FALSE</c:v>
                  </c:pt>
                  <c:pt idx="17">
                    <c:v>FALSE</c:v>
                  </c:pt>
                </c:lvl>
                <c:lvl>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lvl>
              </c:multiLvlStrCache>
            </c:multiLvlStrRef>
          </c:cat>
          <c:val>
            <c:numRef>
              <c:f>Pokemon_legendary!$E$5:$E$41</c:f>
              <c:numCache>
                <c:formatCode>General</c:formatCode>
                <c:ptCount val="18"/>
                <c:pt idx="0">
                  <c:v>26146</c:v>
                </c:pt>
                <c:pt idx="1">
                  <c:v>12538</c:v>
                </c:pt>
                <c:pt idx="2">
                  <c:v>9537</c:v>
                </c:pt>
                <c:pt idx="3">
                  <c:v>17190</c:v>
                </c:pt>
                <c:pt idx="4">
                  <c:v>6344</c:v>
                </c:pt>
                <c:pt idx="5">
                  <c:v>11244</c:v>
                </c:pt>
                <c:pt idx="6">
                  <c:v>20780</c:v>
                </c:pt>
                <c:pt idx="7">
                  <c:v>780</c:v>
                </c:pt>
                <c:pt idx="8">
                  <c:v>12706</c:v>
                </c:pt>
                <c:pt idx="9">
                  <c:v>27700</c:v>
                </c:pt>
                <c:pt idx="10">
                  <c:v>11360</c:v>
                </c:pt>
                <c:pt idx="11">
                  <c:v>9243</c:v>
                </c:pt>
                <c:pt idx="12">
                  <c:v>37975</c:v>
                </c:pt>
                <c:pt idx="13">
                  <c:v>11176</c:v>
                </c:pt>
                <c:pt idx="14">
                  <c:v>18189</c:v>
                </c:pt>
                <c:pt idx="15">
                  <c:v>17505</c:v>
                </c:pt>
                <c:pt idx="16">
                  <c:v>10728</c:v>
                </c:pt>
                <c:pt idx="17">
                  <c:v>45511</c:v>
                </c:pt>
              </c:numCache>
            </c:numRef>
          </c:val>
          <c:extLst>
            <c:ext xmlns:c16="http://schemas.microsoft.com/office/drawing/2014/chart" uri="{C3380CC4-5D6E-409C-BE32-E72D297353CC}">
              <c16:uniqueId val="{0000001E-BC19-465C-90B4-875D20C538A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46925665376143"/>
          <c:y val="0.33932742782152231"/>
          <c:w val="0.11668523370398641"/>
          <c:h val="0.312502187226596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1270000"/>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Analysis!PivotTable2</c:name>
    <c:fmtId val="2"/>
  </c:pivotSource>
  <c:chart>
    <c:autoTitleDeleted val="1"/>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3.1817236048222078E-2"/>
          <c:y val="6.479449385778599E-2"/>
          <c:w val="0.96774855664364068"/>
          <c:h val="0.91503533157229688"/>
        </c:manualLayout>
      </c:layout>
      <c:ofPieChart>
        <c:ofPieType val="bar"/>
        <c:varyColors val="1"/>
        <c:ser>
          <c:idx val="0"/>
          <c:order val="0"/>
          <c:tx>
            <c:strRef>
              <c:f>'Type Analysis'!$D$5</c:f>
              <c:strCache>
                <c:ptCount val="1"/>
                <c:pt idx="0">
                  <c:v>Total</c:v>
                </c:pt>
              </c:strCache>
            </c:strRef>
          </c:tx>
          <c:explosion val="1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501-4A15-B43C-E548B21A74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501-4A15-B43C-E548B21A74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501-4A15-B43C-E548B21A74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501-4A15-B43C-E548B21A74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501-4A15-B43C-E548B21A74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501-4A15-B43C-E548B21A74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501-4A15-B43C-E548B21A74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501-4A15-B43C-E548B21A744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501-4A15-B43C-E548B21A744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501-4A15-B43C-E548B21A744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501-4A15-B43C-E548B21A744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501-4A15-B43C-E548B21A744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7501-4A15-B43C-E548B21A744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7501-4A15-B43C-E548B21A744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7501-4A15-B43C-E548B21A744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7501-4A15-B43C-E548B21A744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7501-4A15-B43C-E548B21A744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7501-4A15-B43C-E548B21A744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7501-4A15-B43C-E548B21A7449}"/>
              </c:ext>
            </c:extLst>
          </c:dPt>
          <c:dLbls>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'Type Analysis'!$C$6:$C$24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'Type Analysis'!$D$6:$D$24</c:f>
              <c:numCache>
                <c:formatCode>0.00%</c:formatCode>
                <c:ptCount val="18"/>
                <c:pt idx="0">
                  <c:v>7.5114484518015875E-2</c:v>
                </c:pt>
                <c:pt idx="1">
                  <c:v>3.9697542533081283E-2</c:v>
                </c:pt>
                <c:pt idx="2">
                  <c:v>5.0611637487718408E-2</c:v>
                </c:pt>
                <c:pt idx="3">
                  <c:v>5.605001120425647E-2</c:v>
                </c:pt>
                <c:pt idx="4">
                  <c:v>2.01791531880419E-2</c:v>
                </c:pt>
                <c:pt idx="5">
                  <c:v>3.2302733264001009E-2</c:v>
                </c:pt>
                <c:pt idx="6">
                  <c:v>6.8432151044868744E-2</c:v>
                </c:pt>
                <c:pt idx="7">
                  <c:v>5.5733993714124829E-3</c:v>
                </c:pt>
                <c:pt idx="8">
                  <c:v>4.0410018329014426E-2</c:v>
                </c:pt>
                <c:pt idx="9">
                  <c:v>8.4692687355278351E-2</c:v>
                </c:pt>
                <c:pt idx="10">
                  <c:v>4.0220407834935447E-2</c:v>
                </c:pt>
                <c:pt idx="11">
                  <c:v>2.9886635907630962E-2</c:v>
                </c:pt>
                <c:pt idx="12">
                  <c:v>0.1130911681730167</c:v>
                </c:pt>
                <c:pt idx="13">
                  <c:v>3.2107376997374183E-2</c:v>
                </c:pt>
                <c:pt idx="14">
                  <c:v>7.7938531725283117E-2</c:v>
                </c:pt>
                <c:pt idx="15">
                  <c:v>5.7357174458891873E-2</c:v>
                </c:pt>
                <c:pt idx="16">
                  <c:v>3.7830166455030713E-2</c:v>
                </c:pt>
                <c:pt idx="17">
                  <c:v>0.13850472015214807</c:v>
                </c:pt>
              </c:numCache>
            </c:numRef>
          </c:val>
          <c:extLst>
            <c:ext xmlns:c16="http://schemas.microsoft.com/office/drawing/2014/chart" uri="{C3380CC4-5D6E-409C-BE32-E72D297353CC}">
              <c16:uniqueId val="{00000026-7501-4A15-B43C-E548B21A7449}"/>
            </c:ext>
          </c:extLst>
        </c:ser>
        <c:dLbls>
          <c:dLblPos val="outEnd"/>
          <c:showLegendKey val="0"/>
          <c:showVal val="0"/>
          <c:showCatName val="0"/>
          <c:showSerName val="0"/>
          <c:showPercent val="1"/>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a:outerShdw blurRad="50800" dist="50800" dir="5400000" sx="2000" sy="2000" algn="ctr" rotWithShape="0">
            <a:srgbClr val="000000">
              <a:alpha val="43137"/>
            </a:srgbClr>
          </a:outerShdw>
          <a:softEdge rad="11811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softEdge rad="711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[Pokemon_Data_Analysis_Project.xlsx]Legendary Vs Non-Legendary!PivotTable36</c:name>
    <c:fmtId val="4"/>
  </c:pivotSource>
  <c:chart>
    <c:autoTitleDeleted val="1"/>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533305256390313E-2"/>
          <c:y val="9.1441800112064646E-3"/>
          <c:w val="0.913121898662273"/>
          <c:h val="0.93126703824943247"/>
        </c:manualLayout>
      </c:layout>
      <c:barChart>
        <c:barDir val="col"/>
        <c:grouping val="clustered"/>
        <c:varyColors val="0"/>
        <c:ser>
          <c:idx val="0"/>
          <c:order val="0"/>
          <c:tx>
            <c:strRef>
              <c:f>'Legendary Vs Non-Legendary'!$AB$5:$AB$6</c:f>
              <c:strCache>
                <c:ptCount val="1"/>
                <c:pt idx="0">
                  <c:v>FALSE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Non-Legendary'!$AB$7:$AB$25</c:f>
              <c:numCache>
                <c:formatCode>0.00%</c:formatCode>
                <c:ptCount val="18"/>
                <c:pt idx="0">
                  <c:v>7.5114484518015875E-2</c:v>
                </c:pt>
                <c:pt idx="1">
                  <c:v>3.6020248102458616E-2</c:v>
                </c:pt>
                <c:pt idx="2">
                  <c:v>2.7398716394412811E-2</c:v>
                </c:pt>
                <c:pt idx="3">
                  <c:v>4.9384915048752878E-2</c:v>
                </c:pt>
                <c:pt idx="4">
                  <c:v>1.8225590521773603E-2</c:v>
                </c:pt>
                <c:pt idx="5">
                  <c:v>3.2302733264001009E-2</c:v>
                </c:pt>
                <c:pt idx="6">
                  <c:v>5.9698576772139897E-2</c:v>
                </c:pt>
                <c:pt idx="7">
                  <c:v>2.2408512936606889E-3</c:v>
                </c:pt>
                <c:pt idx="8">
                  <c:v>3.650289299647784E-2</c:v>
                </c:pt>
                <c:pt idx="9">
                  <c:v>7.9578949787693698E-2</c:v>
                </c:pt>
                <c:pt idx="10">
                  <c:v>3.2635988071776194E-2</c:v>
                </c:pt>
                <c:pt idx="11">
                  <c:v>2.6554087829879166E-2</c:v>
                </c:pt>
                <c:pt idx="12">
                  <c:v>0.1090978562522624</c:v>
                </c:pt>
                <c:pt idx="13">
                  <c:v>3.2107376997374183E-2</c:v>
                </c:pt>
                <c:pt idx="14">
                  <c:v>5.225492843640292E-2</c:v>
                </c:pt>
                <c:pt idx="15">
                  <c:v>5.028987422503893E-2</c:v>
                </c:pt>
                <c:pt idx="16">
                  <c:v>3.0820323946656247E-2</c:v>
                </c:pt>
                <c:pt idx="17">
                  <c:v>0.13074792721255338</c:v>
                </c:pt>
              </c:numCache>
            </c:numRef>
          </c:val>
          <c:extLst>
            <c:ext xmlns:c16="http://schemas.microsoft.com/office/drawing/2014/chart" uri="{C3380CC4-5D6E-409C-BE32-E72D297353CC}">
              <c16:uniqueId val="{00000000-6F8C-482F-8296-11C1867D9F85}"/>
            </c:ext>
          </c:extLst>
        </c:ser>
        <c:dLbls>
          <c:showLegendKey val="0"/>
          <c:showVal val="0"/>
          <c:showCatName val="0"/>
          <c:showSerName val="0"/>
          <c:showPercent val="0"/>
          <c:showBubbleSize val="0"/>
        </c:dLbls>
        <c:gapWidth val="269"/>
        <c:overlap val="-27"/>
        <c:axId val="357107472"/>
        <c:axId val="395861328"/>
      </c:barChart>
      <c:lineChart>
        <c:grouping val="standard"/>
        <c:varyColors val="0"/>
        <c:ser>
          <c:idx val="1"/>
          <c:order val="1"/>
          <c:tx>
            <c:strRef>
              <c:f>'Legendary Vs Non-Legendary'!$AC$5:$AC$6</c:f>
              <c:strCache>
                <c:ptCount val="1"/>
                <c:pt idx="0">
                  <c:v>TRUE</c:v>
                </c:pt>
              </c:strCache>
            </c:strRef>
          </c:tx>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Non-Legendary'!$AC$7:$AC$25</c:f>
              <c:numCache>
                <c:formatCode>0.00%</c:formatCode>
                <c:ptCount val="18"/>
                <c:pt idx="0">
                  <c:v>0</c:v>
                </c:pt>
                <c:pt idx="1">
                  <c:v>3.6772944306226693E-3</c:v>
                </c:pt>
                <c:pt idx="2">
                  <c:v>2.32129210933056E-2</c:v>
                </c:pt>
                <c:pt idx="3">
                  <c:v>6.665096155503588E-3</c:v>
                </c:pt>
                <c:pt idx="4">
                  <c:v>1.953562666268293E-3</c:v>
                </c:pt>
                <c:pt idx="5">
                  <c:v>0</c:v>
                </c:pt>
                <c:pt idx="6">
                  <c:v>8.7335742727288404E-3</c:v>
                </c:pt>
                <c:pt idx="7">
                  <c:v>3.332548077751794E-3</c:v>
                </c:pt>
                <c:pt idx="8">
                  <c:v>3.9071253325365859E-3</c:v>
                </c:pt>
                <c:pt idx="9">
                  <c:v>5.1137375675846496E-3</c:v>
                </c:pt>
                <c:pt idx="10">
                  <c:v>7.5844197631592556E-3</c:v>
                </c:pt>
                <c:pt idx="11">
                  <c:v>3.332548077751794E-3</c:v>
                </c:pt>
                <c:pt idx="12">
                  <c:v>3.9933119207543047E-3</c:v>
                </c:pt>
                <c:pt idx="13">
                  <c:v>0</c:v>
                </c:pt>
                <c:pt idx="14">
                  <c:v>2.5683603288880207E-2</c:v>
                </c:pt>
                <c:pt idx="15">
                  <c:v>7.0673002338529425E-3</c:v>
                </c:pt>
                <c:pt idx="16">
                  <c:v>7.0098425083744637E-3</c:v>
                </c:pt>
                <c:pt idx="17">
                  <c:v>7.756792939594693E-3</c:v>
                </c:pt>
              </c:numCache>
            </c:numRef>
          </c:val>
          <c:smooth val="0"/>
          <c:extLst>
            <c:ext xmlns:c16="http://schemas.microsoft.com/office/drawing/2014/chart" uri="{C3380CC4-5D6E-409C-BE32-E72D297353CC}">
              <c16:uniqueId val="{00000001-6F8C-482F-8296-11C1867D9F85}"/>
            </c:ext>
          </c:extLst>
        </c:ser>
        <c:dLbls>
          <c:showLegendKey val="0"/>
          <c:showVal val="0"/>
          <c:showCatName val="0"/>
          <c:showSerName val="0"/>
          <c:showPercent val="0"/>
          <c:showBubbleSize val="0"/>
        </c:dLbls>
        <c:marker val="1"/>
        <c:smooth val="0"/>
        <c:axId val="357107472"/>
        <c:axId val="395861328"/>
      </c:lineChart>
      <c:catAx>
        <c:axId val="3571074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395861328"/>
        <c:crosses val="autoZero"/>
        <c:auto val="1"/>
        <c:lblAlgn val="ctr"/>
        <c:lblOffset val="100"/>
        <c:noMultiLvlLbl val="0"/>
      </c:catAx>
      <c:valAx>
        <c:axId val="3958613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357107472"/>
        <c:crosses val="autoZero"/>
        <c:crossBetween val="between"/>
      </c:valAx>
      <c:spPr>
        <a:noFill/>
        <a:ln>
          <a:noFill/>
        </a:ln>
        <a:effectLst>
          <a:softEdge rad="31750"/>
        </a:effectLst>
      </c:spPr>
    </c:plotArea>
    <c:legend>
      <c:legendPos val="r"/>
      <c:layout>
        <c:manualLayout>
          <c:xMode val="edge"/>
          <c:yMode val="edge"/>
          <c:x val="0.78279613345997123"/>
          <c:y val="3.1223156094252264E-2"/>
          <c:w val="0.12689397411540707"/>
          <c:h val="0.19002569864126859"/>
        </c:manualLayout>
      </c:layout>
      <c:overlay val="0"/>
      <c:spPr>
        <a:noFill/>
        <a:ln w="38100">
          <a:noFill/>
          <a:prstDash val="sysDot"/>
        </a:ln>
        <a:effectLst>
          <a:softEdge rad="749300"/>
        </a:effectLst>
      </c:spPr>
      <c:txPr>
        <a:bodyPr rot="0" spcFirstLastPara="1" vertOverflow="ellipsis" vert="horz" wrap="square" anchor="ctr" anchorCtr="1"/>
        <a:lstStyle/>
        <a:p>
          <a:pPr>
            <a:defRPr sz="4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a:softEdge rad="1270000"/>
    </a:effectLst>
  </c:spPr>
  <c:txPr>
    <a:bodyPr/>
    <a:lstStyle/>
    <a:p>
      <a:pPr>
        <a:defRPr sz="200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[Pokemon_Data_Analysis_Project.xlsx]Top-Pri-Pokemon-Scr-Analysis!PivotTable30</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chemeClr val="accent4">
            <a:lumMod val="20000"/>
            <a:lumOff val="80000"/>
          </a:schemeClr>
        </a:solidFill>
        <a:ln>
          <a:noFill/>
        </a:ln>
        <a:effectLst>
          <a:outerShdw blurRad="787400" dist="50800" dir="5400000" algn="ctr" rotWithShape="0">
            <a:srgbClr val="000000">
              <a:alpha val="23000"/>
            </a:srgbClr>
          </a:outerShdw>
        </a:effectLst>
        <a:sp3d/>
      </c:spPr>
    </c:sideWall>
    <c:backWall>
      <c:thickness val="0"/>
      <c:spPr>
        <a:solidFill>
          <a:schemeClr val="accent4">
            <a:lumMod val="20000"/>
            <a:lumOff val="80000"/>
          </a:schemeClr>
        </a:solidFill>
        <a:ln>
          <a:noFill/>
        </a:ln>
        <a:effectLst>
          <a:outerShdw blurRad="787400" dist="50800" dir="5400000" algn="ctr" rotWithShape="0">
            <a:srgbClr val="000000">
              <a:alpha val="23000"/>
            </a:srgbClr>
          </a:outerShdw>
        </a:effectLst>
        <a:sp3d/>
      </c:spPr>
    </c:backWall>
    <c:plotArea>
      <c:layout>
        <c:manualLayout>
          <c:layoutTarget val="inner"/>
          <c:xMode val="edge"/>
          <c:yMode val="edge"/>
          <c:x val="6.426332662566242E-2"/>
          <c:y val="1.4842436294136762E-2"/>
          <c:w val="0.90557380937420529"/>
          <c:h val="0.98510724098839297"/>
        </c:manualLayout>
      </c:layout>
      <c:bar3DChart>
        <c:barDir val="bar"/>
        <c:grouping val="stacked"/>
        <c:varyColors val="0"/>
        <c:ser>
          <c:idx val="0"/>
          <c:order val="0"/>
          <c:tx>
            <c:strRef>
              <c:f>'Top-Pri-Pokemon-Scr-Analysis'!$D$6</c:f>
              <c:strCache>
                <c:ptCount val="1"/>
                <c:pt idx="0">
                  <c:v>Sum of Hit_Points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'Top-Pri-Pokemon-Scr-Analysis'!$D$7:$D$25</c:f>
              <c:numCache>
                <c:formatCode>General</c:formatCode>
                <c:ptCount val="18"/>
                <c:pt idx="0">
                  <c:v>283</c:v>
                </c:pt>
                <c:pt idx="1">
                  <c:v>1260</c:v>
                </c:pt>
                <c:pt idx="2">
                  <c:v>1728</c:v>
                </c:pt>
                <c:pt idx="3">
                  <c:v>1761</c:v>
                </c:pt>
                <c:pt idx="4">
                  <c:v>1883</c:v>
                </c:pt>
                <c:pt idx="5">
                  <c:v>1886</c:v>
                </c:pt>
                <c:pt idx="6">
                  <c:v>2062</c:v>
                </c:pt>
                <c:pt idx="7">
                  <c:v>2071</c:v>
                </c:pt>
                <c:pt idx="8">
                  <c:v>2361</c:v>
                </c:pt>
                <c:pt idx="9">
                  <c:v>2631</c:v>
                </c:pt>
                <c:pt idx="10">
                  <c:v>2666</c:v>
                </c:pt>
                <c:pt idx="11">
                  <c:v>2876</c:v>
                </c:pt>
                <c:pt idx="12">
                  <c:v>3635</c:v>
                </c:pt>
                <c:pt idx="13">
                  <c:v>3925</c:v>
                </c:pt>
                <c:pt idx="14">
                  <c:v>4026</c:v>
                </c:pt>
                <c:pt idx="15">
                  <c:v>4709</c:v>
                </c:pt>
                <c:pt idx="16">
                  <c:v>7573</c:v>
                </c:pt>
                <c:pt idx="17">
                  <c:v>8071</c:v>
                </c:pt>
              </c:numCache>
            </c:numRef>
          </c:val>
          <c:extLst>
            <c:ext xmlns:c16="http://schemas.microsoft.com/office/drawing/2014/chart" uri="{C3380CC4-5D6E-409C-BE32-E72D297353CC}">
              <c16:uniqueId val="{00000000-8BF2-44AF-8980-D6DAAF3E19F6}"/>
            </c:ext>
          </c:extLst>
        </c:ser>
        <c:ser>
          <c:idx val="1"/>
          <c:order val="1"/>
          <c:tx>
            <c:strRef>
              <c:f>'Top-Pri-Pokemon-Scr-Analysis'!$E$6</c:f>
              <c:strCache>
                <c:ptCount val="1"/>
                <c:pt idx="0">
                  <c:v>Sum of Attack_Points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'Top-Pri-Pokemon-Scr-Analysis'!$E$7:$E$25</c:f>
              <c:numCache>
                <c:formatCode>General</c:formatCode>
                <c:ptCount val="18"/>
                <c:pt idx="0">
                  <c:v>315</c:v>
                </c:pt>
                <c:pt idx="1">
                  <c:v>1046</c:v>
                </c:pt>
                <c:pt idx="2">
                  <c:v>1746</c:v>
                </c:pt>
                <c:pt idx="3">
                  <c:v>2503</c:v>
                </c:pt>
                <c:pt idx="4">
                  <c:v>2091</c:v>
                </c:pt>
                <c:pt idx="5">
                  <c:v>2613</c:v>
                </c:pt>
                <c:pt idx="6">
                  <c:v>2361</c:v>
                </c:pt>
                <c:pt idx="7">
                  <c:v>2740</c:v>
                </c:pt>
                <c:pt idx="8">
                  <c:v>3064</c:v>
                </c:pt>
                <c:pt idx="9">
                  <c:v>3040</c:v>
                </c:pt>
                <c:pt idx="10">
                  <c:v>3588</c:v>
                </c:pt>
                <c:pt idx="11">
                  <c:v>4086</c:v>
                </c:pt>
                <c:pt idx="12">
                  <c:v>4408</c:v>
                </c:pt>
                <c:pt idx="13">
                  <c:v>4897</c:v>
                </c:pt>
                <c:pt idx="14">
                  <c:v>4073</c:v>
                </c:pt>
                <c:pt idx="15">
                  <c:v>5125</c:v>
                </c:pt>
                <c:pt idx="16">
                  <c:v>7200</c:v>
                </c:pt>
                <c:pt idx="17">
                  <c:v>8305</c:v>
                </c:pt>
              </c:numCache>
            </c:numRef>
          </c:val>
          <c:extLst>
            <c:ext xmlns:c16="http://schemas.microsoft.com/office/drawing/2014/chart" uri="{C3380CC4-5D6E-409C-BE32-E72D297353CC}">
              <c16:uniqueId val="{00000001-8BF2-44AF-8980-D6DAAF3E19F6}"/>
            </c:ext>
          </c:extLst>
        </c:ser>
        <c:ser>
          <c:idx val="2"/>
          <c:order val="2"/>
          <c:tx>
            <c:strRef>
              <c:f>'Top-Pri-Pokemon-Scr-Analysis'!$F$6</c:f>
              <c:strCache>
                <c:ptCount val="1"/>
                <c:pt idx="0">
                  <c:v>Sum of Defense_Points</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'Top-Pri-Pokemon-Scr-Analysis'!$F$7:$F$25</c:f>
              <c:numCache>
                <c:formatCode>General</c:formatCode>
                <c:ptCount val="18"/>
                <c:pt idx="0">
                  <c:v>265</c:v>
                </c:pt>
                <c:pt idx="1">
                  <c:v>1117</c:v>
                </c:pt>
                <c:pt idx="2">
                  <c:v>1714</c:v>
                </c:pt>
                <c:pt idx="3">
                  <c:v>3412</c:v>
                </c:pt>
                <c:pt idx="4">
                  <c:v>1927</c:v>
                </c:pt>
                <c:pt idx="5">
                  <c:v>1780</c:v>
                </c:pt>
                <c:pt idx="6">
                  <c:v>2598</c:v>
                </c:pt>
                <c:pt idx="7">
                  <c:v>2177</c:v>
                </c:pt>
                <c:pt idx="8">
                  <c:v>2715</c:v>
                </c:pt>
                <c:pt idx="9">
                  <c:v>2917</c:v>
                </c:pt>
                <c:pt idx="10">
                  <c:v>2764</c:v>
                </c:pt>
                <c:pt idx="11">
                  <c:v>4435</c:v>
                </c:pt>
                <c:pt idx="12">
                  <c:v>3524</c:v>
                </c:pt>
                <c:pt idx="13">
                  <c:v>4880</c:v>
                </c:pt>
                <c:pt idx="14">
                  <c:v>3858</c:v>
                </c:pt>
                <c:pt idx="15">
                  <c:v>4956</c:v>
                </c:pt>
                <c:pt idx="16">
                  <c:v>5865</c:v>
                </c:pt>
                <c:pt idx="17">
                  <c:v>8170</c:v>
                </c:pt>
              </c:numCache>
            </c:numRef>
          </c:val>
          <c:extLst>
            <c:ext xmlns:c16="http://schemas.microsoft.com/office/drawing/2014/chart" uri="{C3380CC4-5D6E-409C-BE32-E72D297353CC}">
              <c16:uniqueId val="{00000002-8BF2-44AF-8980-D6DAAF3E19F6}"/>
            </c:ext>
          </c:extLst>
        </c:ser>
        <c:ser>
          <c:idx val="3"/>
          <c:order val="3"/>
          <c:tx>
            <c:strRef>
              <c:f>'Top-Pri-Pokemon-Scr-Analysis'!$G$6</c:f>
              <c:strCache>
                <c:ptCount val="1"/>
                <c:pt idx="0">
                  <c:v>Sum of Special_Attack_Points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'Top-Pri-Pokemon-Scr-Analysis'!$G$7:$G$25</c:f>
              <c:numCache>
                <c:formatCode>General</c:formatCode>
                <c:ptCount val="18"/>
                <c:pt idx="0">
                  <c:v>377</c:v>
                </c:pt>
                <c:pt idx="1">
                  <c:v>1335</c:v>
                </c:pt>
                <c:pt idx="2">
                  <c:v>1861</c:v>
                </c:pt>
                <c:pt idx="3">
                  <c:v>1823</c:v>
                </c:pt>
                <c:pt idx="4">
                  <c:v>1692</c:v>
                </c:pt>
                <c:pt idx="5">
                  <c:v>1434</c:v>
                </c:pt>
                <c:pt idx="6">
                  <c:v>2539</c:v>
                </c:pt>
                <c:pt idx="7">
                  <c:v>2314</c:v>
                </c:pt>
                <c:pt idx="8">
                  <c:v>1807</c:v>
                </c:pt>
                <c:pt idx="9">
                  <c:v>3961</c:v>
                </c:pt>
                <c:pt idx="10">
                  <c:v>3099</c:v>
                </c:pt>
                <c:pt idx="11">
                  <c:v>2787</c:v>
                </c:pt>
                <c:pt idx="12">
                  <c:v>4627</c:v>
                </c:pt>
                <c:pt idx="13">
                  <c:v>3717</c:v>
                </c:pt>
                <c:pt idx="14">
                  <c:v>5609</c:v>
                </c:pt>
                <c:pt idx="15">
                  <c:v>5425</c:v>
                </c:pt>
                <c:pt idx="16">
                  <c:v>5470</c:v>
                </c:pt>
                <c:pt idx="17">
                  <c:v>8379</c:v>
                </c:pt>
              </c:numCache>
            </c:numRef>
          </c:val>
          <c:extLst>
            <c:ext xmlns:c16="http://schemas.microsoft.com/office/drawing/2014/chart" uri="{C3380CC4-5D6E-409C-BE32-E72D297353CC}">
              <c16:uniqueId val="{00000003-8BF2-44AF-8980-D6DAAF3E19F6}"/>
            </c:ext>
          </c:extLst>
        </c:ser>
        <c:ser>
          <c:idx val="4"/>
          <c:order val="4"/>
          <c:tx>
            <c:strRef>
              <c:f>'Top-Pri-Pokemon-Scr-Analysis'!$H$6</c:f>
              <c:strCache>
                <c:ptCount val="1"/>
                <c:pt idx="0">
                  <c:v>Sum of Special_Defense_Points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'Top-Pri-Pokemon-Scr-Analysis'!$H$7:$H$25</c:f>
              <c:numCache>
                <c:formatCode>General</c:formatCode>
                <c:ptCount val="18"/>
                <c:pt idx="0">
                  <c:v>290</c:v>
                </c:pt>
                <c:pt idx="1">
                  <c:v>1440</c:v>
                </c:pt>
                <c:pt idx="2">
                  <c:v>1831</c:v>
                </c:pt>
                <c:pt idx="3">
                  <c:v>2177</c:v>
                </c:pt>
                <c:pt idx="4">
                  <c:v>1803</c:v>
                </c:pt>
                <c:pt idx="5">
                  <c:v>1747</c:v>
                </c:pt>
                <c:pt idx="6">
                  <c:v>2447</c:v>
                </c:pt>
                <c:pt idx="7">
                  <c:v>2155</c:v>
                </c:pt>
                <c:pt idx="8">
                  <c:v>2008</c:v>
                </c:pt>
                <c:pt idx="9">
                  <c:v>3243</c:v>
                </c:pt>
                <c:pt idx="10">
                  <c:v>2843</c:v>
                </c:pt>
                <c:pt idx="11">
                  <c:v>3321</c:v>
                </c:pt>
                <c:pt idx="12">
                  <c:v>3755</c:v>
                </c:pt>
                <c:pt idx="13">
                  <c:v>4471</c:v>
                </c:pt>
                <c:pt idx="14">
                  <c:v>4918</c:v>
                </c:pt>
                <c:pt idx="15">
                  <c:v>4930</c:v>
                </c:pt>
                <c:pt idx="16">
                  <c:v>6245</c:v>
                </c:pt>
                <c:pt idx="17">
                  <c:v>7898</c:v>
                </c:pt>
              </c:numCache>
            </c:numRef>
          </c:val>
          <c:extLst>
            <c:ext xmlns:c16="http://schemas.microsoft.com/office/drawing/2014/chart" uri="{C3380CC4-5D6E-409C-BE32-E72D297353CC}">
              <c16:uniqueId val="{00000004-8BF2-44AF-8980-D6DAAF3E19F6}"/>
            </c:ext>
          </c:extLst>
        </c:ser>
        <c:ser>
          <c:idx val="5"/>
          <c:order val="5"/>
          <c:tx>
            <c:strRef>
              <c:f>'Top-Pri-Pokemon-Scr-Analysis'!$I$6</c:f>
              <c:strCache>
                <c:ptCount val="1"/>
                <c:pt idx="0">
                  <c:v>Sum of Speed_Points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'Top-Pri-Pokemon-Scr-Analysis'!$I$7:$I$25</c:f>
              <c:numCache>
                <c:formatCode>General</c:formatCode>
                <c:ptCount val="18"/>
                <c:pt idx="0">
                  <c:v>410</c:v>
                </c:pt>
                <c:pt idx="1">
                  <c:v>826</c:v>
                </c:pt>
                <c:pt idx="2">
                  <c:v>1523</c:v>
                </c:pt>
                <c:pt idx="3">
                  <c:v>1492</c:v>
                </c:pt>
                <c:pt idx="4">
                  <c:v>1780</c:v>
                </c:pt>
                <c:pt idx="5">
                  <c:v>1784</c:v>
                </c:pt>
                <c:pt idx="6">
                  <c:v>2059</c:v>
                </c:pt>
                <c:pt idx="7">
                  <c:v>2361</c:v>
                </c:pt>
                <c:pt idx="8">
                  <c:v>2045</c:v>
                </c:pt>
                <c:pt idx="9">
                  <c:v>3718</c:v>
                </c:pt>
                <c:pt idx="10">
                  <c:v>2657</c:v>
                </c:pt>
                <c:pt idx="11">
                  <c:v>2460</c:v>
                </c:pt>
                <c:pt idx="12">
                  <c:v>3871</c:v>
                </c:pt>
                <c:pt idx="13">
                  <c:v>4256</c:v>
                </c:pt>
                <c:pt idx="14">
                  <c:v>4645</c:v>
                </c:pt>
                <c:pt idx="15">
                  <c:v>4335</c:v>
                </c:pt>
                <c:pt idx="16">
                  <c:v>7012</c:v>
                </c:pt>
                <c:pt idx="17">
                  <c:v>7388</c:v>
                </c:pt>
              </c:numCache>
            </c:numRef>
          </c:val>
          <c:extLst>
            <c:ext xmlns:c16="http://schemas.microsoft.com/office/drawing/2014/chart" uri="{C3380CC4-5D6E-409C-BE32-E72D297353CC}">
              <c16:uniqueId val="{00000005-8BF2-44AF-8980-D6DAAF3E19F6}"/>
            </c:ext>
          </c:extLst>
        </c:ser>
        <c:dLbls>
          <c:showLegendKey val="0"/>
          <c:showVal val="1"/>
          <c:showCatName val="0"/>
          <c:showSerName val="0"/>
          <c:showPercent val="0"/>
          <c:showBubbleSize val="0"/>
        </c:dLbls>
        <c:gapWidth val="79"/>
        <c:shape val="box"/>
        <c:axId val="291474815"/>
        <c:axId val="95407855"/>
        <c:axId val="0"/>
      </c:bar3DChart>
      <c:catAx>
        <c:axId val="291474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500" b="0" i="0" u="none" strike="noStrike" kern="1200" cap="all" spc="120" normalizeH="0" baseline="0">
                <a:solidFill>
                  <a:schemeClr val="tx1"/>
                </a:solidFill>
                <a:latin typeface="+mn-lt"/>
                <a:ea typeface="+mn-ea"/>
                <a:cs typeface="+mn-cs"/>
              </a:defRPr>
            </a:pPr>
            <a:endParaRPr lang="en-US"/>
          </a:p>
        </c:txPr>
        <c:crossAx val="95407855"/>
        <c:crosses val="autoZero"/>
        <c:auto val="1"/>
        <c:lblAlgn val="ctr"/>
        <c:lblOffset val="100"/>
        <c:noMultiLvlLbl val="0"/>
      </c:catAx>
      <c:valAx>
        <c:axId val="95407855"/>
        <c:scaling>
          <c:orientation val="minMax"/>
        </c:scaling>
        <c:delete val="1"/>
        <c:axPos val="b"/>
        <c:numFmt formatCode="General" sourceLinked="1"/>
        <c:majorTickMark val="none"/>
        <c:minorTickMark val="none"/>
        <c:tickLblPos val="nextTo"/>
        <c:crossAx val="291474815"/>
        <c:crosses val="autoZero"/>
        <c:crossBetween val="between"/>
      </c:valAx>
      <c:spPr>
        <a:noFill/>
        <a:ln>
          <a:noFill/>
        </a:ln>
        <a:effectLst>
          <a:glow rad="101600">
            <a:schemeClr val="accent4">
              <a:satMod val="175000"/>
              <a:alpha val="40000"/>
            </a:schemeClr>
          </a:glow>
          <a:outerShdw blurRad="50800" dist="38100" dir="5400000" algn="t" rotWithShape="0">
            <a:prstClr val="black">
              <a:alpha val="40000"/>
            </a:prstClr>
          </a:outerShdw>
        </a:effectLst>
      </c:spPr>
    </c:plotArea>
    <c:legend>
      <c:legendPos val="r"/>
      <c:legendEntry>
        <c:idx val="0"/>
        <c:txPr>
          <a:bodyPr rot="0" spcFirstLastPara="1" vertOverflow="ellipsis" vert="horz" wrap="square" anchor="ctr" anchorCtr="1"/>
          <a:lstStyle/>
          <a:p>
            <a:pPr>
              <a:defRPr sz="5000" b="0" i="0" u="none" strike="noStrike" kern="1200" baseline="0">
                <a:solidFill>
                  <a:schemeClr val="tx1"/>
                </a:solidFill>
                <a:effectLst>
                  <a:glow rad="12700">
                    <a:schemeClr val="accent1">
                      <a:alpha val="40000"/>
                    </a:schemeClr>
                  </a:glow>
                </a:effectLst>
                <a:latin typeface="+mn-lt"/>
                <a:ea typeface="+mn-ea"/>
                <a:cs typeface="+mn-cs"/>
              </a:defRPr>
            </a:pPr>
            <a:endParaRPr lang="en-US"/>
          </a:p>
        </c:txPr>
      </c:legendEntry>
      <c:layout>
        <c:manualLayout>
          <c:xMode val="edge"/>
          <c:yMode val="edge"/>
          <c:x val="0.69793096927649145"/>
          <c:y val="0.30089017951144353"/>
          <c:w val="0.29727793262665636"/>
          <c:h val="0.54267789780500775"/>
        </c:manualLayout>
      </c:layout>
      <c:overlay val="0"/>
      <c:spPr>
        <a:noFill/>
        <a:ln>
          <a:noFill/>
        </a:ln>
        <a:effectLst/>
      </c:spPr>
      <c:txPr>
        <a:bodyPr rot="0" spcFirstLastPara="1" vertOverflow="ellipsis" vert="horz" wrap="square" anchor="ctr" anchorCtr="1"/>
        <a:lstStyle/>
        <a:p>
          <a:pPr>
            <a:defRPr sz="5000" b="0" i="0" u="none" strike="noStrike" kern="1200" baseline="0">
              <a:solidFill>
                <a:schemeClr val="tx1"/>
              </a:solidFill>
              <a:effectLst>
                <a:glow rad="12700">
                  <a:schemeClr val="accent1">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softEdge rad="1270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[Pokemon_Data_Analysis_Project.xlsx]Top-Sec-Pokemon-Scr-Analysis!PivotTable38</c:name>
    <c:fmtId val="2"/>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2.029494334028609E-2"/>
          <c:y val="2.0083663175543571E-2"/>
          <c:w val="0.97453984874211608"/>
          <c:h val="0.95961141677374007"/>
        </c:manualLayout>
      </c:layout>
      <c:areaChart>
        <c:grouping val="standard"/>
        <c:varyColors val="0"/>
        <c:ser>
          <c:idx val="0"/>
          <c:order val="0"/>
          <c:tx>
            <c:strRef>
              <c:f>'Top-Sec-Pokemon-Scr-Analysis'!$D$52:$D$53</c:f>
              <c:strCache>
                <c:ptCount val="1"/>
                <c:pt idx="0">
                  <c:v>Bug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'Top-Sec-Pokemon-Scr-Analysis'!$D$54:$D$60</c:f>
              <c:numCache>
                <c:formatCode>General</c:formatCode>
                <c:ptCount val="6"/>
                <c:pt idx="2">
                  <c:v>2</c:v>
                </c:pt>
                <c:pt idx="3">
                  <c:v>1</c:v>
                </c:pt>
              </c:numCache>
            </c:numRef>
          </c:val>
          <c:extLst>
            <c:ext xmlns:c16="http://schemas.microsoft.com/office/drawing/2014/chart" uri="{C3380CC4-5D6E-409C-BE32-E72D297353CC}">
              <c16:uniqueId val="{00000000-5685-422C-B310-7BB01E15F4EF}"/>
            </c:ext>
          </c:extLst>
        </c:ser>
        <c:ser>
          <c:idx val="1"/>
          <c:order val="1"/>
          <c:tx>
            <c:strRef>
              <c:f>'Top-Sec-Pokemon-Scr-Analysis'!$E$52:$E$53</c:f>
              <c:strCache>
                <c:ptCount val="1"/>
                <c:pt idx="0">
                  <c:v>Dark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'Top-Sec-Pokemon-Scr-Analysis'!$E$54:$E$60</c:f>
              <c:numCache>
                <c:formatCode>General</c:formatCode>
                <c:ptCount val="6"/>
                <c:pt idx="0">
                  <c:v>1</c:v>
                </c:pt>
                <c:pt idx="1">
                  <c:v>2</c:v>
                </c:pt>
                <c:pt idx="2">
                  <c:v>7</c:v>
                </c:pt>
                <c:pt idx="3">
                  <c:v>4</c:v>
                </c:pt>
                <c:pt idx="4">
                  <c:v>3</c:v>
                </c:pt>
                <c:pt idx="5">
                  <c:v>3</c:v>
                </c:pt>
              </c:numCache>
            </c:numRef>
          </c:val>
          <c:extLst>
            <c:ext xmlns:c16="http://schemas.microsoft.com/office/drawing/2014/chart" uri="{C3380CC4-5D6E-409C-BE32-E72D297353CC}">
              <c16:uniqueId val="{00000001-5685-422C-B310-7BB01E15F4EF}"/>
            </c:ext>
          </c:extLst>
        </c:ser>
        <c:ser>
          <c:idx val="2"/>
          <c:order val="2"/>
          <c:tx>
            <c:strRef>
              <c:f>'Top-Sec-Pokemon-Scr-Analysis'!$F$52:$F$53</c:f>
              <c:strCache>
                <c:ptCount val="1"/>
                <c:pt idx="0">
                  <c:v>Dragon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'Top-Sec-Pokemon-Scr-Analysis'!$F$54:$F$60</c:f>
              <c:numCache>
                <c:formatCode>General</c:formatCode>
                <c:ptCount val="6"/>
                <c:pt idx="0">
                  <c:v>1</c:v>
                </c:pt>
                <c:pt idx="1">
                  <c:v>2</c:v>
                </c:pt>
                <c:pt idx="2">
                  <c:v>3</c:v>
                </c:pt>
                <c:pt idx="3">
                  <c:v>4</c:v>
                </c:pt>
                <c:pt idx="4">
                  <c:v>3</c:v>
                </c:pt>
                <c:pt idx="5">
                  <c:v>5</c:v>
                </c:pt>
              </c:numCache>
            </c:numRef>
          </c:val>
          <c:extLst>
            <c:ext xmlns:c16="http://schemas.microsoft.com/office/drawing/2014/chart" uri="{C3380CC4-5D6E-409C-BE32-E72D297353CC}">
              <c16:uniqueId val="{00000002-5685-422C-B310-7BB01E15F4EF}"/>
            </c:ext>
          </c:extLst>
        </c:ser>
        <c:ser>
          <c:idx val="3"/>
          <c:order val="3"/>
          <c:tx>
            <c:strRef>
              <c:f>'Top-Sec-Pokemon-Scr-Analysis'!$G$52:$G$53</c:f>
              <c:strCache>
                <c:ptCount val="1"/>
                <c:pt idx="0">
                  <c:v>Electric</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'Top-Sec-Pokemon-Scr-Analysis'!$G$54:$G$60</c:f>
              <c:numCache>
                <c:formatCode>General</c:formatCode>
                <c:ptCount val="6"/>
                <c:pt idx="1">
                  <c:v>2</c:v>
                </c:pt>
                <c:pt idx="4">
                  <c:v>4</c:v>
                </c:pt>
              </c:numCache>
            </c:numRef>
          </c:val>
          <c:extLst>
            <c:ext xmlns:c16="http://schemas.microsoft.com/office/drawing/2014/chart" uri="{C3380CC4-5D6E-409C-BE32-E72D297353CC}">
              <c16:uniqueId val="{00000003-5685-422C-B310-7BB01E15F4EF}"/>
            </c:ext>
          </c:extLst>
        </c:ser>
        <c:ser>
          <c:idx val="4"/>
          <c:order val="4"/>
          <c:tx>
            <c:strRef>
              <c:f>'Top-Sec-Pokemon-Scr-Analysis'!$H$52:$H$53</c:f>
              <c:strCache>
                <c:ptCount val="1"/>
                <c:pt idx="0">
                  <c:v>Fairy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'Top-Sec-Pokemon-Scr-Analysis'!$H$54:$H$60</c:f>
              <c:numCache>
                <c:formatCode>General</c:formatCode>
                <c:ptCount val="6"/>
                <c:pt idx="0">
                  <c:v>3</c:v>
                </c:pt>
                <c:pt idx="1">
                  <c:v>3</c:v>
                </c:pt>
                <c:pt idx="2">
                  <c:v>8</c:v>
                </c:pt>
                <c:pt idx="3">
                  <c:v>1</c:v>
                </c:pt>
                <c:pt idx="4">
                  <c:v>3</c:v>
                </c:pt>
                <c:pt idx="5">
                  <c:v>5</c:v>
                </c:pt>
              </c:numCache>
            </c:numRef>
          </c:val>
          <c:extLst>
            <c:ext xmlns:c16="http://schemas.microsoft.com/office/drawing/2014/chart" uri="{C3380CC4-5D6E-409C-BE32-E72D297353CC}">
              <c16:uniqueId val="{00000004-5685-422C-B310-7BB01E15F4EF}"/>
            </c:ext>
          </c:extLst>
        </c:ser>
        <c:ser>
          <c:idx val="5"/>
          <c:order val="5"/>
          <c:tx>
            <c:strRef>
              <c:f>'Top-Sec-Pokemon-Scr-Analysis'!$I$52:$I$53</c:f>
              <c:strCache>
                <c:ptCount val="1"/>
                <c:pt idx="0">
                  <c:v>Fighting</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'Top-Sec-Pokemon-Scr-Analysis'!$I$54:$I$60</c:f>
              <c:numCache>
                <c:formatCode>General</c:formatCode>
                <c:ptCount val="6"/>
                <c:pt idx="0">
                  <c:v>2</c:v>
                </c:pt>
                <c:pt idx="1">
                  <c:v>2</c:v>
                </c:pt>
                <c:pt idx="2">
                  <c:v>4</c:v>
                </c:pt>
                <c:pt idx="3">
                  <c:v>7</c:v>
                </c:pt>
                <c:pt idx="4">
                  <c:v>10</c:v>
                </c:pt>
                <c:pt idx="5">
                  <c:v>1</c:v>
                </c:pt>
              </c:numCache>
            </c:numRef>
          </c:val>
          <c:extLst>
            <c:ext xmlns:c16="http://schemas.microsoft.com/office/drawing/2014/chart" uri="{C3380CC4-5D6E-409C-BE32-E72D297353CC}">
              <c16:uniqueId val="{00000005-5685-422C-B310-7BB01E15F4EF}"/>
            </c:ext>
          </c:extLst>
        </c:ser>
        <c:ser>
          <c:idx val="6"/>
          <c:order val="6"/>
          <c:tx>
            <c:strRef>
              <c:f>'Top-Sec-Pokemon-Scr-Analysis'!$J$52:$J$53</c:f>
              <c:strCache>
                <c:ptCount val="1"/>
                <c:pt idx="0">
                  <c:v>Fire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'Top-Sec-Pokemon-Scr-Analysis'!$J$54:$J$60</c:f>
              <c:numCache>
                <c:formatCode>General</c:formatCode>
                <c:ptCount val="6"/>
                <c:pt idx="1">
                  <c:v>3</c:v>
                </c:pt>
                <c:pt idx="2">
                  <c:v>1</c:v>
                </c:pt>
                <c:pt idx="3">
                  <c:v>1</c:v>
                </c:pt>
                <c:pt idx="4">
                  <c:v>7</c:v>
                </c:pt>
              </c:numCache>
            </c:numRef>
          </c:val>
          <c:extLst>
            <c:ext xmlns:c16="http://schemas.microsoft.com/office/drawing/2014/chart" uri="{C3380CC4-5D6E-409C-BE32-E72D297353CC}">
              <c16:uniqueId val="{00000006-5685-422C-B310-7BB01E15F4EF}"/>
            </c:ext>
          </c:extLst>
        </c:ser>
        <c:ser>
          <c:idx val="7"/>
          <c:order val="7"/>
          <c:tx>
            <c:strRef>
              <c:f>'Top-Sec-Pokemon-Scr-Analysis'!$K$52:$K$53</c:f>
              <c:strCache>
                <c:ptCount val="1"/>
                <c:pt idx="0">
                  <c:v>Flying</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'Top-Sec-Pokemon-Scr-Analysis'!$K$54:$K$60</c:f>
              <c:numCache>
                <c:formatCode>General</c:formatCode>
                <c:ptCount val="6"/>
                <c:pt idx="0">
                  <c:v>23</c:v>
                </c:pt>
                <c:pt idx="1">
                  <c:v>19</c:v>
                </c:pt>
                <c:pt idx="2">
                  <c:v>14</c:v>
                </c:pt>
                <c:pt idx="3">
                  <c:v>16</c:v>
                </c:pt>
                <c:pt idx="4">
                  <c:v>19</c:v>
                </c:pt>
                <c:pt idx="5">
                  <c:v>6</c:v>
                </c:pt>
              </c:numCache>
            </c:numRef>
          </c:val>
          <c:extLst>
            <c:ext xmlns:c16="http://schemas.microsoft.com/office/drawing/2014/chart" uri="{C3380CC4-5D6E-409C-BE32-E72D297353CC}">
              <c16:uniqueId val="{00000007-5685-422C-B310-7BB01E15F4EF}"/>
            </c:ext>
          </c:extLst>
        </c:ser>
        <c:ser>
          <c:idx val="8"/>
          <c:order val="8"/>
          <c:tx>
            <c:strRef>
              <c:f>'Top-Sec-Pokemon-Scr-Analysis'!$L$52:$L$53</c:f>
              <c:strCache>
                <c:ptCount val="1"/>
                <c:pt idx="0">
                  <c:v>Ghost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'Top-Sec-Pokemon-Scr-Analysis'!$L$54:$L$60</c:f>
              <c:numCache>
                <c:formatCode>General</c:formatCode>
                <c:ptCount val="6"/>
                <c:pt idx="2">
                  <c:v>3</c:v>
                </c:pt>
                <c:pt idx="3">
                  <c:v>2</c:v>
                </c:pt>
                <c:pt idx="4">
                  <c:v>4</c:v>
                </c:pt>
                <c:pt idx="5">
                  <c:v>5</c:v>
                </c:pt>
              </c:numCache>
            </c:numRef>
          </c:val>
          <c:extLst>
            <c:ext xmlns:c16="http://schemas.microsoft.com/office/drawing/2014/chart" uri="{C3380CC4-5D6E-409C-BE32-E72D297353CC}">
              <c16:uniqueId val="{00000008-5685-422C-B310-7BB01E15F4EF}"/>
            </c:ext>
          </c:extLst>
        </c:ser>
        <c:ser>
          <c:idx val="9"/>
          <c:order val="9"/>
          <c:tx>
            <c:strRef>
              <c:f>'Top-Sec-Pokemon-Scr-Analysis'!$M$52:$M$53</c:f>
              <c:strCache>
                <c:ptCount val="1"/>
                <c:pt idx="0">
                  <c:v>Grass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'Top-Sec-Pokemon-Scr-Analysis'!$M$54:$M$60</c:f>
              <c:numCache>
                <c:formatCode>General</c:formatCode>
                <c:ptCount val="6"/>
                <c:pt idx="0">
                  <c:v>2</c:v>
                </c:pt>
                <c:pt idx="1">
                  <c:v>1</c:v>
                </c:pt>
                <c:pt idx="2">
                  <c:v>5</c:v>
                </c:pt>
                <c:pt idx="3">
                  <c:v>2</c:v>
                </c:pt>
                <c:pt idx="4">
                  <c:v>5</c:v>
                </c:pt>
                <c:pt idx="5">
                  <c:v>10</c:v>
                </c:pt>
              </c:numCache>
            </c:numRef>
          </c:val>
          <c:extLst>
            <c:ext xmlns:c16="http://schemas.microsoft.com/office/drawing/2014/chart" uri="{C3380CC4-5D6E-409C-BE32-E72D297353CC}">
              <c16:uniqueId val="{00000009-5685-422C-B310-7BB01E15F4EF}"/>
            </c:ext>
          </c:extLst>
        </c:ser>
        <c:ser>
          <c:idx val="10"/>
          <c:order val="10"/>
          <c:tx>
            <c:strRef>
              <c:f>'Top-Sec-Pokemon-Scr-Analysis'!$N$52:$N$53</c:f>
              <c:strCache>
                <c:ptCount val="1"/>
                <c:pt idx="0">
                  <c:v>Ground</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'Top-Sec-Pokemon-Scr-Analysis'!$N$54:$N$60</c:f>
              <c:numCache>
                <c:formatCode>General</c:formatCode>
                <c:ptCount val="6"/>
                <c:pt idx="0">
                  <c:v>6</c:v>
                </c:pt>
                <c:pt idx="1">
                  <c:v>8</c:v>
                </c:pt>
                <c:pt idx="2">
                  <c:v>9</c:v>
                </c:pt>
                <c:pt idx="3">
                  <c:v>8</c:v>
                </c:pt>
                <c:pt idx="4">
                  <c:v>2</c:v>
                </c:pt>
                <c:pt idx="5">
                  <c:v>2</c:v>
                </c:pt>
              </c:numCache>
            </c:numRef>
          </c:val>
          <c:extLst>
            <c:ext xmlns:c16="http://schemas.microsoft.com/office/drawing/2014/chart" uri="{C3380CC4-5D6E-409C-BE32-E72D297353CC}">
              <c16:uniqueId val="{0000000A-5685-422C-B310-7BB01E15F4EF}"/>
            </c:ext>
          </c:extLst>
        </c:ser>
        <c:ser>
          <c:idx val="11"/>
          <c:order val="11"/>
          <c:tx>
            <c:strRef>
              <c:f>'Top-Sec-Pokemon-Scr-Analysis'!$O$52:$O$53</c:f>
              <c:strCache>
                <c:ptCount val="1"/>
                <c:pt idx="0">
                  <c:v>Ice</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'Top-Sec-Pokemon-Scr-Analysis'!$O$54:$O$60</c:f>
              <c:numCache>
                <c:formatCode>General</c:formatCode>
                <c:ptCount val="6"/>
                <c:pt idx="0">
                  <c:v>3</c:v>
                </c:pt>
                <c:pt idx="1">
                  <c:v>1</c:v>
                </c:pt>
                <c:pt idx="3">
                  <c:v>5</c:v>
                </c:pt>
                <c:pt idx="4">
                  <c:v>3</c:v>
                </c:pt>
                <c:pt idx="5">
                  <c:v>2</c:v>
                </c:pt>
              </c:numCache>
            </c:numRef>
          </c:val>
          <c:extLst>
            <c:ext xmlns:c16="http://schemas.microsoft.com/office/drawing/2014/chart" uri="{C3380CC4-5D6E-409C-BE32-E72D297353CC}">
              <c16:uniqueId val="{0000000B-5685-422C-B310-7BB01E15F4EF}"/>
            </c:ext>
          </c:extLst>
        </c:ser>
        <c:ser>
          <c:idx val="12"/>
          <c:order val="12"/>
          <c:tx>
            <c:strRef>
              <c:f>'Top-Sec-Pokemon-Scr-Analysis'!$P$52:$P$53</c:f>
              <c:strCache>
                <c:ptCount val="1"/>
                <c:pt idx="0">
                  <c:v>Normal</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'Top-Sec-Pokemon-Scr-Analysis'!$P$54:$P$60</c:f>
              <c:numCache>
                <c:formatCode>General</c:formatCode>
                <c:ptCount val="6"/>
                <c:pt idx="5">
                  <c:v>4</c:v>
                </c:pt>
              </c:numCache>
            </c:numRef>
          </c:val>
          <c:extLst>
            <c:ext xmlns:c16="http://schemas.microsoft.com/office/drawing/2014/chart" uri="{C3380CC4-5D6E-409C-BE32-E72D297353CC}">
              <c16:uniqueId val="{0000000C-5685-422C-B310-7BB01E15F4EF}"/>
            </c:ext>
          </c:extLst>
        </c:ser>
        <c:ser>
          <c:idx val="13"/>
          <c:order val="13"/>
          <c:tx>
            <c:strRef>
              <c:f>'Top-Sec-Pokemon-Scr-Analysis'!$Q$52:$Q$53</c:f>
              <c:strCache>
                <c:ptCount val="1"/>
                <c:pt idx="0">
                  <c:v>Poison</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'Top-Sec-Pokemon-Scr-Analysis'!$Q$54:$Q$60</c:f>
              <c:numCache>
                <c:formatCode>General</c:formatCode>
                <c:ptCount val="6"/>
                <c:pt idx="0">
                  <c:v>22</c:v>
                </c:pt>
                <c:pt idx="1">
                  <c:v>3</c:v>
                </c:pt>
                <c:pt idx="2">
                  <c:v>2</c:v>
                </c:pt>
                <c:pt idx="3">
                  <c:v>2</c:v>
                </c:pt>
                <c:pt idx="4">
                  <c:v>5</c:v>
                </c:pt>
              </c:numCache>
            </c:numRef>
          </c:val>
          <c:extLst>
            <c:ext xmlns:c16="http://schemas.microsoft.com/office/drawing/2014/chart" uri="{C3380CC4-5D6E-409C-BE32-E72D297353CC}">
              <c16:uniqueId val="{0000000D-5685-422C-B310-7BB01E15F4EF}"/>
            </c:ext>
          </c:extLst>
        </c:ser>
        <c:ser>
          <c:idx val="14"/>
          <c:order val="14"/>
          <c:tx>
            <c:strRef>
              <c:f>'Top-Sec-Pokemon-Scr-Analysis'!$R$52:$R$53</c:f>
              <c:strCache>
                <c:ptCount val="1"/>
                <c:pt idx="0">
                  <c:v>Psychic</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'Top-Sec-Pokemon-Scr-Analysis'!$R$54:$R$60</c:f>
              <c:numCache>
                <c:formatCode>General</c:formatCode>
                <c:ptCount val="6"/>
                <c:pt idx="0">
                  <c:v>7</c:v>
                </c:pt>
                <c:pt idx="1">
                  <c:v>3</c:v>
                </c:pt>
                <c:pt idx="2">
                  <c:v>16</c:v>
                </c:pt>
                <c:pt idx="3">
                  <c:v>2</c:v>
                </c:pt>
                <c:pt idx="4">
                  <c:v>2</c:v>
                </c:pt>
                <c:pt idx="5">
                  <c:v>3</c:v>
                </c:pt>
              </c:numCache>
            </c:numRef>
          </c:val>
          <c:extLst>
            <c:ext xmlns:c16="http://schemas.microsoft.com/office/drawing/2014/chart" uri="{C3380CC4-5D6E-409C-BE32-E72D297353CC}">
              <c16:uniqueId val="{0000000E-5685-422C-B310-7BB01E15F4EF}"/>
            </c:ext>
          </c:extLst>
        </c:ser>
        <c:ser>
          <c:idx val="15"/>
          <c:order val="15"/>
          <c:tx>
            <c:strRef>
              <c:f>'Top-Sec-Pokemon-Scr-Analysis'!$S$52:$S$53</c:f>
              <c:strCache>
                <c:ptCount val="1"/>
                <c:pt idx="0">
                  <c:v>Rock</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'Top-Sec-Pokemon-Scr-Analysis'!$S$54:$S$60</c:f>
              <c:numCache>
                <c:formatCode>General</c:formatCode>
                <c:ptCount val="6"/>
                <c:pt idx="0">
                  <c:v>2</c:v>
                </c:pt>
                <c:pt idx="1">
                  <c:v>3</c:v>
                </c:pt>
                <c:pt idx="2">
                  <c:v>4</c:v>
                </c:pt>
                <c:pt idx="3">
                  <c:v>1</c:v>
                </c:pt>
                <c:pt idx="4">
                  <c:v>4</c:v>
                </c:pt>
              </c:numCache>
            </c:numRef>
          </c:val>
          <c:extLst>
            <c:ext xmlns:c16="http://schemas.microsoft.com/office/drawing/2014/chart" uri="{C3380CC4-5D6E-409C-BE32-E72D297353CC}">
              <c16:uniqueId val="{0000000F-5685-422C-B310-7BB01E15F4EF}"/>
            </c:ext>
          </c:extLst>
        </c:ser>
        <c:ser>
          <c:idx val="16"/>
          <c:order val="16"/>
          <c:tx>
            <c:strRef>
              <c:f>'Top-Sec-Pokemon-Scr-Analysis'!$T$52:$T$53</c:f>
              <c:strCache>
                <c:ptCount val="1"/>
                <c:pt idx="0">
                  <c:v>Steel</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'Top-Sec-Pokemon-Scr-Analysis'!$T$54:$T$60</c:f>
              <c:numCache>
                <c:formatCode>General</c:formatCode>
                <c:ptCount val="6"/>
                <c:pt idx="0">
                  <c:v>2</c:v>
                </c:pt>
                <c:pt idx="1">
                  <c:v>3</c:v>
                </c:pt>
                <c:pt idx="3">
                  <c:v>9</c:v>
                </c:pt>
                <c:pt idx="4">
                  <c:v>8</c:v>
                </c:pt>
              </c:numCache>
            </c:numRef>
          </c:val>
          <c:extLst>
            <c:ext xmlns:c16="http://schemas.microsoft.com/office/drawing/2014/chart" uri="{C3380CC4-5D6E-409C-BE32-E72D297353CC}">
              <c16:uniqueId val="{00000010-5685-422C-B310-7BB01E15F4EF}"/>
            </c:ext>
          </c:extLst>
        </c:ser>
        <c:ser>
          <c:idx val="17"/>
          <c:order val="17"/>
          <c:tx>
            <c:strRef>
              <c:f>'Top-Sec-Pokemon-Scr-Analysis'!$U$52:$U$53</c:f>
              <c:strCache>
                <c:ptCount val="1"/>
                <c:pt idx="0">
                  <c:v>Water</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'Top-Sec-Pokemon-Scr-Analysis'!$U$54:$U$60</c:f>
              <c:numCache>
                <c:formatCode>General</c:formatCode>
                <c:ptCount val="6"/>
                <c:pt idx="0">
                  <c:v>4</c:v>
                </c:pt>
                <c:pt idx="2">
                  <c:v>4</c:v>
                </c:pt>
                <c:pt idx="3">
                  <c:v>2</c:v>
                </c:pt>
                <c:pt idx="5">
                  <c:v>4</c:v>
                </c:pt>
              </c:numCache>
            </c:numRef>
          </c:val>
          <c:extLst>
            <c:ext xmlns:c16="http://schemas.microsoft.com/office/drawing/2014/chart" uri="{C3380CC4-5D6E-409C-BE32-E72D297353CC}">
              <c16:uniqueId val="{00000011-5685-422C-B310-7BB01E15F4EF}"/>
            </c:ext>
          </c:extLst>
        </c:ser>
        <c:dLbls>
          <c:showLegendKey val="0"/>
          <c:showVal val="1"/>
          <c:showCatName val="0"/>
          <c:showSerName val="0"/>
          <c:showPercent val="0"/>
          <c:showBubbleSize val="0"/>
        </c:dLbls>
        <c:axId val="225691744"/>
        <c:axId val="874975871"/>
      </c:areaChart>
      <c:catAx>
        <c:axId val="2256917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2500" b="0" i="0" u="none" strike="noStrike" kern="1200" baseline="0">
                <a:solidFill>
                  <a:schemeClr val="tx1">
                    <a:lumMod val="65000"/>
                    <a:lumOff val="35000"/>
                  </a:schemeClr>
                </a:solidFill>
                <a:latin typeface="+mn-lt"/>
                <a:ea typeface="+mn-ea"/>
                <a:cs typeface="+mn-cs"/>
              </a:defRPr>
            </a:pPr>
            <a:endParaRPr lang="en-US"/>
          </a:p>
        </c:txPr>
        <c:crossAx val="874975871"/>
        <c:crosses val="autoZero"/>
        <c:auto val="1"/>
        <c:lblAlgn val="ctr"/>
        <c:lblOffset val="100"/>
        <c:noMultiLvlLbl val="0"/>
      </c:catAx>
      <c:valAx>
        <c:axId val="874975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0" i="0" u="none" strike="noStrike" kern="1200" baseline="0">
                <a:solidFill>
                  <a:schemeClr val="tx1">
                    <a:lumMod val="65000"/>
                    <a:lumOff val="35000"/>
                  </a:schemeClr>
                </a:solidFill>
                <a:latin typeface="+mn-lt"/>
                <a:ea typeface="+mn-ea"/>
                <a:cs typeface="+mn-cs"/>
              </a:defRPr>
            </a:pPr>
            <a:endParaRPr lang="en-US"/>
          </a:p>
        </c:txPr>
        <c:crossAx val="225691744"/>
        <c:crosses val="autoZero"/>
        <c:crossBetween val="midCat"/>
      </c:valAx>
      <c:spPr>
        <a:solidFill>
          <a:schemeClr val="accent4">
            <a:lumMod val="20000"/>
            <a:lumOff val="80000"/>
          </a:schemeClr>
        </a:solidFill>
        <a:ln>
          <a:noFill/>
        </a:ln>
        <a:effectLst>
          <a:softEdge rad="1270000"/>
        </a:effectLst>
      </c:spPr>
    </c:plotArea>
    <c:legend>
      <c:legendPos val="r"/>
      <c:layout>
        <c:manualLayout>
          <c:xMode val="edge"/>
          <c:yMode val="edge"/>
          <c:x val="0.87556960158421393"/>
          <c:y val="2.6553646401305659E-2"/>
          <c:w val="9.4736405741801852E-2"/>
          <c:h val="0.40439732453118016"/>
        </c:manualLayout>
      </c:layout>
      <c:overlay val="0"/>
      <c:spPr>
        <a:noFill/>
        <a:ln>
          <a:noFill/>
        </a:ln>
        <a:effectLst/>
      </c:spPr>
      <c:txPr>
        <a:bodyPr rot="0" spcFirstLastPara="1" vertOverflow="ellipsis" vert="horz" wrap="square" anchor="ctr" anchorCtr="1"/>
        <a:lstStyle/>
        <a:p>
          <a:pPr>
            <a:defRPr sz="25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270000"/>
    </a:effectLst>
  </c:spPr>
  <c:txPr>
    <a:bodyPr/>
    <a:lstStyle/>
    <a:p>
      <a:pPr>
        <a:defRPr sz="25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[Pokemon_Data_Analysis_Project.xlsx]Pokemon-Generation-Analysis!PivotTable1</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anchor="ctr" anchorCtr="1"/>
            <a:lstStyle/>
            <a:p>
              <a:pPr>
                <a:defRPr sz="5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'Pokemon-Generation-Analysis'!$D$54</c:f>
              <c:strCache>
                <c:ptCount val="1"/>
                <c:pt idx="0">
                  <c:v>Total</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5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'Pokemon-Generation-Analysis'!$C$55:$C$61</c:f>
              <c:strCache>
                <c:ptCount val="6"/>
                <c:pt idx="0">
                  <c:v>1</c:v>
                </c:pt>
                <c:pt idx="1">
                  <c:v>2</c:v>
                </c:pt>
                <c:pt idx="2">
                  <c:v>3</c:v>
                </c:pt>
                <c:pt idx="3">
                  <c:v>4</c:v>
                </c:pt>
                <c:pt idx="4">
                  <c:v>5</c:v>
                </c:pt>
                <c:pt idx="5">
                  <c:v>6</c:v>
                </c:pt>
              </c:strCache>
            </c:strRef>
          </c:cat>
          <c:val>
            <c:numRef>
              <c:f>'Pokemon-Generation-Analysis'!$D$55:$D$61</c:f>
              <c:numCache>
                <c:formatCode>General</c:formatCode>
                <c:ptCount val="6"/>
                <c:pt idx="0">
                  <c:v>70851</c:v>
                </c:pt>
                <c:pt idx="1">
                  <c:v>44338</c:v>
                </c:pt>
                <c:pt idx="2">
                  <c:v>69796</c:v>
                </c:pt>
                <c:pt idx="3">
                  <c:v>55541</c:v>
                </c:pt>
                <c:pt idx="4">
                  <c:v>71773</c:v>
                </c:pt>
                <c:pt idx="5">
                  <c:v>35783</c:v>
                </c:pt>
              </c:numCache>
            </c:numRef>
          </c:val>
          <c:shape val="cylinder"/>
          <c:extLst>
            <c:ext xmlns:c16="http://schemas.microsoft.com/office/drawing/2014/chart" uri="{C3380CC4-5D6E-409C-BE32-E72D297353CC}">
              <c16:uniqueId val="{00000000-030F-4A67-A297-9A65BE4645CF}"/>
            </c:ext>
          </c:extLst>
        </c:ser>
        <c:dLbls>
          <c:showLegendKey val="0"/>
          <c:showVal val="1"/>
          <c:showCatName val="0"/>
          <c:showSerName val="0"/>
          <c:showPercent val="0"/>
          <c:showBubbleSize val="0"/>
        </c:dLbls>
        <c:gapWidth val="150"/>
        <c:shape val="box"/>
        <c:axId val="417761440"/>
        <c:axId val="1154042512"/>
        <c:axId val="0"/>
      </c:bar3DChart>
      <c:catAx>
        <c:axId val="417761440"/>
        <c:scaling>
          <c:orientation val="minMax"/>
        </c:scaling>
        <c:delete val="0"/>
        <c:axPos val="l"/>
        <c:title>
          <c:tx>
            <c:rich>
              <a:bodyPr rot="-5400000" spcFirstLastPara="1" vertOverflow="ellipsis" vert="horz" wrap="square" anchor="ctr" anchorCtr="1"/>
              <a:lstStyle/>
              <a:p>
                <a:pPr>
                  <a:defRPr sz="3000" b="0" i="0" u="none" strike="noStrike" kern="1200" baseline="0">
                    <a:solidFill>
                      <a:schemeClr val="tx1"/>
                    </a:solidFill>
                    <a:latin typeface="+mn-lt"/>
                    <a:ea typeface="+mn-ea"/>
                    <a:cs typeface="+mn-cs"/>
                  </a:defRPr>
                </a:pPr>
                <a:r>
                  <a:rPr lang="en-IN" sz="3000" baseline="0"/>
                  <a:t>Generation</a:t>
                </a:r>
              </a:p>
            </c:rich>
          </c:tx>
          <c:overlay val="0"/>
          <c:spPr>
            <a:noFill/>
            <a:ln>
              <a:noFill/>
            </a:ln>
            <a:effectLst/>
          </c:spPr>
          <c:txPr>
            <a:bodyPr rot="-5400000" spcFirstLastPara="1" vertOverflow="ellipsis" vert="horz" wrap="square" anchor="ctr" anchorCtr="1"/>
            <a:lstStyle/>
            <a:p>
              <a:pPr>
                <a:defRPr sz="3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3000" b="0" i="0" u="none" strike="noStrike" kern="1200" baseline="0">
                <a:solidFill>
                  <a:schemeClr val="tx1"/>
                </a:solidFill>
                <a:latin typeface="+mn-lt"/>
                <a:ea typeface="+mn-ea"/>
                <a:cs typeface="+mn-cs"/>
              </a:defRPr>
            </a:pPr>
            <a:endParaRPr lang="en-US"/>
          </a:p>
        </c:txPr>
        <c:crossAx val="1154042512"/>
        <c:crosses val="autoZero"/>
        <c:auto val="1"/>
        <c:lblAlgn val="ctr"/>
        <c:lblOffset val="100"/>
        <c:noMultiLvlLbl val="0"/>
      </c:catAx>
      <c:valAx>
        <c:axId val="1154042512"/>
        <c:scaling>
          <c:orientation val="minMax"/>
        </c:scaling>
        <c:delete val="0"/>
        <c:axPos val="b"/>
        <c:title>
          <c:tx>
            <c:rich>
              <a:bodyPr rot="0" spcFirstLastPara="1" vertOverflow="ellipsis" vert="horz" wrap="square" anchor="ctr" anchorCtr="1"/>
              <a:lstStyle/>
              <a:p>
                <a:pPr>
                  <a:defRPr sz="3000" b="0" i="0" u="none" strike="noStrike" kern="1200" baseline="0">
                    <a:solidFill>
                      <a:schemeClr val="tx1"/>
                    </a:solidFill>
                    <a:latin typeface="+mn-lt"/>
                    <a:ea typeface="+mn-ea"/>
                    <a:cs typeface="+mn-cs"/>
                  </a:defRPr>
                </a:pPr>
                <a:r>
                  <a:rPr lang="en-IN" sz="3000" baseline="0"/>
                  <a:t>Pokemon_count</a:t>
                </a:r>
              </a:p>
            </c:rich>
          </c:tx>
          <c:overlay val="0"/>
          <c:spPr>
            <a:noFill/>
            <a:ln>
              <a:noFill/>
            </a:ln>
            <a:effectLst/>
          </c:spPr>
          <c:txPr>
            <a:bodyPr rot="0" spcFirstLastPara="1" vertOverflow="ellipsis" vert="horz" wrap="square" anchor="ctr" anchorCtr="1"/>
            <a:lstStyle/>
            <a:p>
              <a:pPr>
                <a:defRPr sz="3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3000" b="0" i="0" u="none" strike="noStrike" kern="1200" baseline="0">
                <a:solidFill>
                  <a:schemeClr val="tx1"/>
                </a:solidFill>
                <a:latin typeface="+mn-lt"/>
                <a:ea typeface="+mn-ea"/>
                <a:cs typeface="+mn-cs"/>
              </a:defRPr>
            </a:pPr>
            <a:endParaRPr lang="en-US"/>
          </a:p>
        </c:txPr>
        <c:crossAx val="417761440"/>
        <c:crosses val="autoZero"/>
        <c:crossBetween val="between"/>
      </c:valAx>
      <c:spPr>
        <a:noFill/>
        <a:ln>
          <a:noFill/>
        </a:ln>
        <a:effectLst>
          <a:softEdge rad="11557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270000"/>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Analysis!PivotTable47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Analysis'!$U$9:$U$10</c:f>
              <c:strCache>
                <c:ptCount val="1"/>
                <c:pt idx="0">
                  <c:v>Bug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Analysis'!$T$11:$T$80</c:f>
              <c:strCache>
                <c:ptCount val="69"/>
                <c:pt idx="0">
                  <c:v>Accelgor</c:v>
                </c:pt>
                <c:pt idx="1">
                  <c:v>Ariados</c:v>
                </c:pt>
                <c:pt idx="2">
                  <c:v>Beautifly</c:v>
                </c:pt>
                <c:pt idx="3">
                  <c:v>Beedrill</c:v>
                </c:pt>
                <c:pt idx="4">
                  <c:v>BeedrillMega Beedrill</c:v>
                </c:pt>
                <c:pt idx="5">
                  <c:v>Burmy</c:v>
                </c:pt>
                <c:pt idx="6">
                  <c:v>Butterfree</c:v>
                </c:pt>
                <c:pt idx="7">
                  <c:v>Cascoon</c:v>
                </c:pt>
                <c:pt idx="8">
                  <c:v>Caterpie</c:v>
                </c:pt>
                <c:pt idx="9">
                  <c:v>Combee</c:v>
                </c:pt>
                <c:pt idx="10">
                  <c:v>Crustle</c:v>
                </c:pt>
                <c:pt idx="11">
                  <c:v>Durant</c:v>
                </c:pt>
                <c:pt idx="12">
                  <c:v>Dustox</c:v>
                </c:pt>
                <c:pt idx="13">
                  <c:v>Dwebble</c:v>
                </c:pt>
                <c:pt idx="14">
                  <c:v>Escavalier</c:v>
                </c:pt>
                <c:pt idx="15">
                  <c:v>Forretress</c:v>
                </c:pt>
                <c:pt idx="16">
                  <c:v>Galvantula</c:v>
                </c:pt>
                <c:pt idx="17">
                  <c:v>Genesect</c:v>
                </c:pt>
                <c:pt idx="18">
                  <c:v>Heracross</c:v>
                </c:pt>
                <c:pt idx="19">
                  <c:v>HeracrossMega Heracross</c:v>
                </c:pt>
                <c:pt idx="20">
                  <c:v>Illumise</c:v>
                </c:pt>
                <c:pt idx="21">
                  <c:v>Joltik</c:v>
                </c:pt>
                <c:pt idx="22">
                  <c:v>Kakuna</c:v>
                </c:pt>
                <c:pt idx="23">
                  <c:v>Karrablast</c:v>
                </c:pt>
                <c:pt idx="24">
                  <c:v>Kricketot</c:v>
                </c:pt>
                <c:pt idx="25">
                  <c:v>Kricketune</c:v>
                </c:pt>
                <c:pt idx="26">
                  <c:v>Larvesta</c:v>
                </c:pt>
                <c:pt idx="27">
                  <c:v>Leavanny</c:v>
                </c:pt>
                <c:pt idx="28">
                  <c:v>Ledian</c:v>
                </c:pt>
                <c:pt idx="29">
                  <c:v>Ledyba</c:v>
                </c:pt>
                <c:pt idx="30">
                  <c:v>Masquerain</c:v>
                </c:pt>
                <c:pt idx="31">
                  <c:v>Metapod</c:v>
                </c:pt>
                <c:pt idx="32">
                  <c:v>Mothim</c:v>
                </c:pt>
                <c:pt idx="33">
                  <c:v>Nincada</c:v>
                </c:pt>
                <c:pt idx="34">
                  <c:v>Ninjask</c:v>
                </c:pt>
                <c:pt idx="35">
                  <c:v>Paras</c:v>
                </c:pt>
                <c:pt idx="36">
                  <c:v>Parasect</c:v>
                </c:pt>
                <c:pt idx="37">
                  <c:v>Pineco</c:v>
                </c:pt>
                <c:pt idx="38">
                  <c:v>Pinsir</c:v>
                </c:pt>
                <c:pt idx="39">
                  <c:v>PinsirMega Pinsir</c:v>
                </c:pt>
                <c:pt idx="40">
                  <c:v>Scatterbug</c:v>
                </c:pt>
                <c:pt idx="41">
                  <c:v>Scizor</c:v>
                </c:pt>
                <c:pt idx="42">
                  <c:v>ScizorMega Scizor</c:v>
                </c:pt>
                <c:pt idx="43">
                  <c:v>Scolipede</c:v>
                </c:pt>
                <c:pt idx="44">
                  <c:v>Scyther</c:v>
                </c:pt>
                <c:pt idx="45">
                  <c:v>Sewaddle</c:v>
                </c:pt>
                <c:pt idx="46">
                  <c:v>Shedinja</c:v>
                </c:pt>
                <c:pt idx="47">
                  <c:v>Shelmet</c:v>
                </c:pt>
                <c:pt idx="48">
                  <c:v>Shuckle</c:v>
                </c:pt>
                <c:pt idx="49">
                  <c:v>Silcoon</c:v>
                </c:pt>
                <c:pt idx="50">
                  <c:v>Spewpa</c:v>
                </c:pt>
                <c:pt idx="51">
                  <c:v>Spinarak</c:v>
                </c:pt>
                <c:pt idx="52">
                  <c:v>Surskit</c:v>
                </c:pt>
                <c:pt idx="53">
                  <c:v>Swadloon</c:v>
                </c:pt>
                <c:pt idx="54">
                  <c:v>Venipede</c:v>
                </c:pt>
                <c:pt idx="55">
                  <c:v>Venomoth</c:v>
                </c:pt>
                <c:pt idx="56">
                  <c:v>Venonat</c:v>
                </c:pt>
                <c:pt idx="57">
                  <c:v>Vespiquen</c:v>
                </c:pt>
                <c:pt idx="58">
                  <c:v>Vivillon</c:v>
                </c:pt>
                <c:pt idx="59">
                  <c:v>Volbeat</c:v>
                </c:pt>
                <c:pt idx="60">
                  <c:v>Volcarona</c:v>
                </c:pt>
                <c:pt idx="61">
                  <c:v>Weedle</c:v>
                </c:pt>
                <c:pt idx="62">
                  <c:v>Whirlipede</c:v>
                </c:pt>
                <c:pt idx="63">
                  <c:v>WormadamPlant Cloak</c:v>
                </c:pt>
                <c:pt idx="64">
                  <c:v>WormadamSandy Cloak</c:v>
                </c:pt>
                <c:pt idx="65">
                  <c:v>WormadamTrash Cloak</c:v>
                </c:pt>
                <c:pt idx="66">
                  <c:v>Wurmple</c:v>
                </c:pt>
                <c:pt idx="67">
                  <c:v>Yanma</c:v>
                </c:pt>
                <c:pt idx="68">
                  <c:v>Yanmega</c:v>
                </c:pt>
              </c:strCache>
            </c:strRef>
          </c:cat>
          <c:val>
            <c:numRef>
              <c:f>'Type Analysis'!$U$11:$U$80</c:f>
              <c:numCache>
                <c:formatCode>General</c:formatCode>
                <c:ptCount val="69"/>
                <c:pt idx="0">
                  <c:v>495</c:v>
                </c:pt>
                <c:pt idx="1">
                  <c:v>390</c:v>
                </c:pt>
                <c:pt idx="2">
                  <c:v>395</c:v>
                </c:pt>
                <c:pt idx="3">
                  <c:v>395</c:v>
                </c:pt>
                <c:pt idx="4">
                  <c:v>495</c:v>
                </c:pt>
                <c:pt idx="5">
                  <c:v>224</c:v>
                </c:pt>
                <c:pt idx="6">
                  <c:v>395</c:v>
                </c:pt>
                <c:pt idx="7">
                  <c:v>205</c:v>
                </c:pt>
                <c:pt idx="8">
                  <c:v>195</c:v>
                </c:pt>
                <c:pt idx="9">
                  <c:v>244</c:v>
                </c:pt>
                <c:pt idx="10">
                  <c:v>475</c:v>
                </c:pt>
                <c:pt idx="11">
                  <c:v>484</c:v>
                </c:pt>
                <c:pt idx="12">
                  <c:v>385</c:v>
                </c:pt>
                <c:pt idx="13">
                  <c:v>325</c:v>
                </c:pt>
                <c:pt idx="14">
                  <c:v>495</c:v>
                </c:pt>
                <c:pt idx="15">
                  <c:v>465</c:v>
                </c:pt>
                <c:pt idx="16">
                  <c:v>472</c:v>
                </c:pt>
                <c:pt idx="17">
                  <c:v>600</c:v>
                </c:pt>
                <c:pt idx="18">
                  <c:v>500</c:v>
                </c:pt>
                <c:pt idx="19">
                  <c:v>600</c:v>
                </c:pt>
                <c:pt idx="20">
                  <c:v>400</c:v>
                </c:pt>
                <c:pt idx="21">
                  <c:v>319</c:v>
                </c:pt>
                <c:pt idx="22">
                  <c:v>205</c:v>
                </c:pt>
                <c:pt idx="23">
                  <c:v>315</c:v>
                </c:pt>
                <c:pt idx="24">
                  <c:v>194</c:v>
                </c:pt>
                <c:pt idx="25">
                  <c:v>384</c:v>
                </c:pt>
                <c:pt idx="26">
                  <c:v>360</c:v>
                </c:pt>
                <c:pt idx="27">
                  <c:v>500</c:v>
                </c:pt>
                <c:pt idx="28">
                  <c:v>390</c:v>
                </c:pt>
                <c:pt idx="29">
                  <c:v>265</c:v>
                </c:pt>
                <c:pt idx="30">
                  <c:v>414</c:v>
                </c:pt>
                <c:pt idx="31">
                  <c:v>205</c:v>
                </c:pt>
                <c:pt idx="32">
                  <c:v>424</c:v>
                </c:pt>
                <c:pt idx="33">
                  <c:v>266</c:v>
                </c:pt>
                <c:pt idx="34">
                  <c:v>456</c:v>
                </c:pt>
                <c:pt idx="35">
                  <c:v>285</c:v>
                </c:pt>
                <c:pt idx="36">
                  <c:v>405</c:v>
                </c:pt>
                <c:pt idx="37">
                  <c:v>290</c:v>
                </c:pt>
                <c:pt idx="38">
                  <c:v>500</c:v>
                </c:pt>
                <c:pt idx="39">
                  <c:v>600</c:v>
                </c:pt>
                <c:pt idx="40">
                  <c:v>200</c:v>
                </c:pt>
                <c:pt idx="41">
                  <c:v>500</c:v>
                </c:pt>
                <c:pt idx="42">
                  <c:v>600</c:v>
                </c:pt>
                <c:pt idx="43">
                  <c:v>485</c:v>
                </c:pt>
                <c:pt idx="44">
                  <c:v>500</c:v>
                </c:pt>
                <c:pt idx="45">
                  <c:v>310</c:v>
                </c:pt>
                <c:pt idx="46">
                  <c:v>236</c:v>
                </c:pt>
                <c:pt idx="47">
                  <c:v>305</c:v>
                </c:pt>
                <c:pt idx="48">
                  <c:v>505</c:v>
                </c:pt>
                <c:pt idx="49">
                  <c:v>205</c:v>
                </c:pt>
                <c:pt idx="50">
                  <c:v>213</c:v>
                </c:pt>
                <c:pt idx="51">
                  <c:v>250</c:v>
                </c:pt>
                <c:pt idx="52">
                  <c:v>269</c:v>
                </c:pt>
                <c:pt idx="53">
                  <c:v>380</c:v>
                </c:pt>
                <c:pt idx="54">
                  <c:v>260</c:v>
                </c:pt>
                <c:pt idx="55">
                  <c:v>450</c:v>
                </c:pt>
                <c:pt idx="56">
                  <c:v>305</c:v>
                </c:pt>
                <c:pt idx="57">
                  <c:v>474</c:v>
                </c:pt>
                <c:pt idx="58">
                  <c:v>411</c:v>
                </c:pt>
                <c:pt idx="59">
                  <c:v>400</c:v>
                </c:pt>
                <c:pt idx="60">
                  <c:v>550</c:v>
                </c:pt>
                <c:pt idx="61">
                  <c:v>195</c:v>
                </c:pt>
                <c:pt idx="62">
                  <c:v>360</c:v>
                </c:pt>
                <c:pt idx="63">
                  <c:v>424</c:v>
                </c:pt>
                <c:pt idx="64">
                  <c:v>424</c:v>
                </c:pt>
                <c:pt idx="65">
                  <c:v>424</c:v>
                </c:pt>
                <c:pt idx="66">
                  <c:v>195</c:v>
                </c:pt>
                <c:pt idx="67">
                  <c:v>390</c:v>
                </c:pt>
                <c:pt idx="68">
                  <c:v>515</c:v>
                </c:pt>
              </c:numCache>
            </c:numRef>
          </c:val>
          <c:smooth val="0"/>
          <c:extLst>
            <c:ext xmlns:c16="http://schemas.microsoft.com/office/drawing/2014/chart" uri="{C3380CC4-5D6E-409C-BE32-E72D297353CC}">
              <c16:uniqueId val="{00000000-7C23-4461-8944-256595F6797E}"/>
            </c:ext>
          </c:extLst>
        </c:ser>
        <c:dLbls>
          <c:showLegendKey val="0"/>
          <c:showVal val="0"/>
          <c:showCatName val="0"/>
          <c:showSerName val="0"/>
          <c:showPercent val="0"/>
          <c:showBubbleSize val="0"/>
        </c:dLbls>
        <c:marker val="1"/>
        <c:smooth val="0"/>
        <c:axId val="1199957663"/>
        <c:axId val="1202786447"/>
      </c:lineChart>
      <c:catAx>
        <c:axId val="119995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786447"/>
        <c:crosses val="autoZero"/>
        <c:auto val="1"/>
        <c:lblAlgn val="ctr"/>
        <c:lblOffset val="100"/>
        <c:noMultiLvlLbl val="0"/>
      </c:catAx>
      <c:valAx>
        <c:axId val="12027864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957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Analysis!PivotTable48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Analysis'!$Y$9:$Y$10</c:f>
              <c:strCache>
                <c:ptCount val="1"/>
                <c:pt idx="0">
                  <c:v>Dark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Analysis'!$X$11:$X$42</c:f>
              <c:strCache>
                <c:ptCount val="31"/>
                <c:pt idx="0">
                  <c:v>Absol</c:v>
                </c:pt>
                <c:pt idx="1">
                  <c:v>AbsolMega Absol</c:v>
                </c:pt>
                <c:pt idx="2">
                  <c:v>Bisharp</c:v>
                </c:pt>
                <c:pt idx="3">
                  <c:v>Darkrai</c:v>
                </c:pt>
                <c:pt idx="4">
                  <c:v>Deino</c:v>
                </c:pt>
                <c:pt idx="5">
                  <c:v>Honchkrow</c:v>
                </c:pt>
                <c:pt idx="6">
                  <c:v>Houndoom</c:v>
                </c:pt>
                <c:pt idx="7">
                  <c:v>HoundoomMega Houndoom</c:v>
                </c:pt>
                <c:pt idx="8">
                  <c:v>Houndour</c:v>
                </c:pt>
                <c:pt idx="9">
                  <c:v>Hydreigon</c:v>
                </c:pt>
                <c:pt idx="10">
                  <c:v>Inkay</c:v>
                </c:pt>
                <c:pt idx="11">
                  <c:v>Liepard</c:v>
                </c:pt>
                <c:pt idx="12">
                  <c:v>Malamar</c:v>
                </c:pt>
                <c:pt idx="13">
                  <c:v>Mandibuzz</c:v>
                </c:pt>
                <c:pt idx="14">
                  <c:v>Mightyena</c:v>
                </c:pt>
                <c:pt idx="15">
                  <c:v>Murkrow</c:v>
                </c:pt>
                <c:pt idx="16">
                  <c:v>Pawniard</c:v>
                </c:pt>
                <c:pt idx="17">
                  <c:v>Poochyena</c:v>
                </c:pt>
                <c:pt idx="18">
                  <c:v>Purrloin</c:v>
                </c:pt>
                <c:pt idx="19">
                  <c:v>Sableye</c:v>
                </c:pt>
                <c:pt idx="20">
                  <c:v>SableyeMega Sableye</c:v>
                </c:pt>
                <c:pt idx="21">
                  <c:v>Scrafty</c:v>
                </c:pt>
                <c:pt idx="22">
                  <c:v>Scraggy</c:v>
                </c:pt>
                <c:pt idx="23">
                  <c:v>Sneasel</c:v>
                </c:pt>
                <c:pt idx="24">
                  <c:v>Umbreon</c:v>
                </c:pt>
                <c:pt idx="25">
                  <c:v>Vullaby</c:v>
                </c:pt>
                <c:pt idx="26">
                  <c:v>Weavile</c:v>
                </c:pt>
                <c:pt idx="27">
                  <c:v>Yveltal</c:v>
                </c:pt>
                <c:pt idx="28">
                  <c:v>Zoroark</c:v>
                </c:pt>
                <c:pt idx="29">
                  <c:v>Zorua</c:v>
                </c:pt>
                <c:pt idx="30">
                  <c:v>Zweilous</c:v>
                </c:pt>
              </c:strCache>
            </c:strRef>
          </c:cat>
          <c:val>
            <c:numRef>
              <c:f>'Type Analysis'!$Y$11:$Y$42</c:f>
              <c:numCache>
                <c:formatCode>General</c:formatCode>
                <c:ptCount val="31"/>
                <c:pt idx="0">
                  <c:v>465</c:v>
                </c:pt>
                <c:pt idx="1">
                  <c:v>565</c:v>
                </c:pt>
                <c:pt idx="2">
                  <c:v>490</c:v>
                </c:pt>
                <c:pt idx="3">
                  <c:v>600</c:v>
                </c:pt>
                <c:pt idx="4">
                  <c:v>300</c:v>
                </c:pt>
                <c:pt idx="5">
                  <c:v>505</c:v>
                </c:pt>
                <c:pt idx="6">
                  <c:v>500</c:v>
                </c:pt>
                <c:pt idx="7">
                  <c:v>600</c:v>
                </c:pt>
                <c:pt idx="8">
                  <c:v>330</c:v>
                </c:pt>
                <c:pt idx="9">
                  <c:v>600</c:v>
                </c:pt>
                <c:pt idx="10">
                  <c:v>288</c:v>
                </c:pt>
                <c:pt idx="11">
                  <c:v>446</c:v>
                </c:pt>
                <c:pt idx="12">
                  <c:v>482</c:v>
                </c:pt>
                <c:pt idx="13">
                  <c:v>510</c:v>
                </c:pt>
                <c:pt idx="14">
                  <c:v>420</c:v>
                </c:pt>
                <c:pt idx="15">
                  <c:v>405</c:v>
                </c:pt>
                <c:pt idx="16">
                  <c:v>340</c:v>
                </c:pt>
                <c:pt idx="17">
                  <c:v>220</c:v>
                </c:pt>
                <c:pt idx="18">
                  <c:v>281</c:v>
                </c:pt>
                <c:pt idx="19">
                  <c:v>380</c:v>
                </c:pt>
                <c:pt idx="20">
                  <c:v>480</c:v>
                </c:pt>
                <c:pt idx="21">
                  <c:v>488</c:v>
                </c:pt>
                <c:pt idx="22">
                  <c:v>348</c:v>
                </c:pt>
                <c:pt idx="23">
                  <c:v>430</c:v>
                </c:pt>
                <c:pt idx="24">
                  <c:v>525</c:v>
                </c:pt>
                <c:pt idx="25">
                  <c:v>370</c:v>
                </c:pt>
                <c:pt idx="26">
                  <c:v>510</c:v>
                </c:pt>
                <c:pt idx="27">
                  <c:v>680</c:v>
                </c:pt>
                <c:pt idx="28">
                  <c:v>510</c:v>
                </c:pt>
                <c:pt idx="29">
                  <c:v>330</c:v>
                </c:pt>
                <c:pt idx="30">
                  <c:v>420</c:v>
                </c:pt>
              </c:numCache>
            </c:numRef>
          </c:val>
          <c:smooth val="0"/>
          <c:extLst>
            <c:ext xmlns:c16="http://schemas.microsoft.com/office/drawing/2014/chart" uri="{C3380CC4-5D6E-409C-BE32-E72D297353CC}">
              <c16:uniqueId val="{00000000-F698-4C13-9FD5-B8A0B508ADB0}"/>
            </c:ext>
          </c:extLst>
        </c:ser>
        <c:dLbls>
          <c:showLegendKey val="0"/>
          <c:showVal val="0"/>
          <c:showCatName val="0"/>
          <c:showSerName val="0"/>
          <c:showPercent val="0"/>
          <c:showBubbleSize val="0"/>
        </c:dLbls>
        <c:marker val="1"/>
        <c:smooth val="0"/>
        <c:axId val="945431791"/>
        <c:axId val="2021847055"/>
      </c:lineChart>
      <c:catAx>
        <c:axId val="94543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47055"/>
        <c:crosses val="autoZero"/>
        <c:auto val="1"/>
        <c:lblAlgn val="ctr"/>
        <c:lblOffset val="100"/>
        <c:noMultiLvlLbl val="0"/>
      </c:catAx>
      <c:valAx>
        <c:axId val="20218470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43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Analysis'!$AG$9:$AG$10</c:f>
              <c:strCache>
                <c:ptCount val="1"/>
                <c:pt idx="0">
                  <c:v>Fairy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Analysis'!$AF$11:$AF$28</c:f>
              <c:strCache>
                <c:ptCount val="17"/>
                <c:pt idx="0">
                  <c:v>Aromatisse</c:v>
                </c:pt>
                <c:pt idx="1">
                  <c:v>Clefable</c:v>
                </c:pt>
                <c:pt idx="2">
                  <c:v>Clefairy</c:v>
                </c:pt>
                <c:pt idx="3">
                  <c:v>Cleffa</c:v>
                </c:pt>
                <c:pt idx="4">
                  <c:v>Flabébé</c:v>
                </c:pt>
                <c:pt idx="5">
                  <c:v>Floette</c:v>
                </c:pt>
                <c:pt idx="6">
                  <c:v>Florges</c:v>
                </c:pt>
                <c:pt idx="7">
                  <c:v>Granbull</c:v>
                </c:pt>
                <c:pt idx="8">
                  <c:v>Slurpuff</c:v>
                </c:pt>
                <c:pt idx="9">
                  <c:v>Snubbull</c:v>
                </c:pt>
                <c:pt idx="10">
                  <c:v>Spritzee</c:v>
                </c:pt>
                <c:pt idx="11">
                  <c:v>Swirlix</c:v>
                </c:pt>
                <c:pt idx="12">
                  <c:v>Sylveon</c:v>
                </c:pt>
                <c:pt idx="13">
                  <c:v>Togekiss</c:v>
                </c:pt>
                <c:pt idx="14">
                  <c:v>Togepi</c:v>
                </c:pt>
                <c:pt idx="15">
                  <c:v>Togetic</c:v>
                </c:pt>
                <c:pt idx="16">
                  <c:v>Xerneas</c:v>
                </c:pt>
              </c:strCache>
            </c:strRef>
          </c:cat>
          <c:val>
            <c:numRef>
              <c:f>'Type Analysis'!$AG$11:$AG$28</c:f>
              <c:numCache>
                <c:formatCode>General</c:formatCode>
                <c:ptCount val="17"/>
                <c:pt idx="0">
                  <c:v>462</c:v>
                </c:pt>
                <c:pt idx="1">
                  <c:v>483</c:v>
                </c:pt>
                <c:pt idx="2">
                  <c:v>323</c:v>
                </c:pt>
                <c:pt idx="3">
                  <c:v>218</c:v>
                </c:pt>
                <c:pt idx="4">
                  <c:v>303</c:v>
                </c:pt>
                <c:pt idx="5">
                  <c:v>371</c:v>
                </c:pt>
                <c:pt idx="6">
                  <c:v>552</c:v>
                </c:pt>
                <c:pt idx="7">
                  <c:v>450</c:v>
                </c:pt>
                <c:pt idx="8">
                  <c:v>480</c:v>
                </c:pt>
                <c:pt idx="9">
                  <c:v>300</c:v>
                </c:pt>
                <c:pt idx="10">
                  <c:v>341</c:v>
                </c:pt>
                <c:pt idx="11">
                  <c:v>341</c:v>
                </c:pt>
                <c:pt idx="12">
                  <c:v>525</c:v>
                </c:pt>
                <c:pt idx="13">
                  <c:v>545</c:v>
                </c:pt>
                <c:pt idx="14">
                  <c:v>245</c:v>
                </c:pt>
                <c:pt idx="15">
                  <c:v>405</c:v>
                </c:pt>
                <c:pt idx="16">
                  <c:v>680</c:v>
                </c:pt>
              </c:numCache>
            </c:numRef>
          </c:val>
          <c:smooth val="0"/>
          <c:extLst>
            <c:ext xmlns:c16="http://schemas.microsoft.com/office/drawing/2014/chart" uri="{C3380CC4-5D6E-409C-BE32-E72D297353CC}">
              <c16:uniqueId val="{00000000-53EC-45AC-BCCC-08A7F74E6064}"/>
            </c:ext>
          </c:extLst>
        </c:ser>
        <c:dLbls>
          <c:showLegendKey val="0"/>
          <c:showVal val="0"/>
          <c:showCatName val="0"/>
          <c:showSerName val="0"/>
          <c:showPercent val="0"/>
          <c:showBubbleSize val="0"/>
        </c:dLbls>
        <c:marker val="1"/>
        <c:smooth val="0"/>
        <c:axId val="1876732831"/>
        <c:axId val="2021883759"/>
      </c:lineChart>
      <c:catAx>
        <c:axId val="187673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83759"/>
        <c:crosses val="autoZero"/>
        <c:auto val="1"/>
        <c:lblAlgn val="ctr"/>
        <c:lblOffset val="100"/>
        <c:noMultiLvlLbl val="0"/>
      </c:catAx>
      <c:valAx>
        <c:axId val="202188375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3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Analysis'!$AK$9:$AK$10</c:f>
              <c:strCache>
                <c:ptCount val="1"/>
                <c:pt idx="0">
                  <c:v>Flying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Analysis'!$AJ$11:$AJ$15</c:f>
              <c:strCache>
                <c:ptCount val="4"/>
                <c:pt idx="0">
                  <c:v>Noibat</c:v>
                </c:pt>
                <c:pt idx="1">
                  <c:v>Noivern</c:v>
                </c:pt>
                <c:pt idx="2">
                  <c:v>TornadusIncarnate Forme</c:v>
                </c:pt>
                <c:pt idx="3">
                  <c:v>TornadusTherian Forme</c:v>
                </c:pt>
              </c:strCache>
            </c:strRef>
          </c:cat>
          <c:val>
            <c:numRef>
              <c:f>'Type Analysis'!$AK$11:$AK$15</c:f>
              <c:numCache>
                <c:formatCode>General</c:formatCode>
                <c:ptCount val="4"/>
                <c:pt idx="0">
                  <c:v>245</c:v>
                </c:pt>
                <c:pt idx="1">
                  <c:v>535</c:v>
                </c:pt>
                <c:pt idx="2">
                  <c:v>580</c:v>
                </c:pt>
                <c:pt idx="3">
                  <c:v>580</c:v>
                </c:pt>
              </c:numCache>
            </c:numRef>
          </c:val>
          <c:smooth val="0"/>
          <c:extLst>
            <c:ext xmlns:c16="http://schemas.microsoft.com/office/drawing/2014/chart" uri="{C3380CC4-5D6E-409C-BE32-E72D297353CC}">
              <c16:uniqueId val="{00000000-6E2B-44DD-ABA1-BAD093F06B9D}"/>
            </c:ext>
          </c:extLst>
        </c:ser>
        <c:dLbls>
          <c:showLegendKey val="0"/>
          <c:showVal val="0"/>
          <c:showCatName val="0"/>
          <c:showSerName val="0"/>
          <c:showPercent val="0"/>
          <c:showBubbleSize val="0"/>
        </c:dLbls>
        <c:marker val="1"/>
        <c:smooth val="0"/>
        <c:axId val="946496751"/>
        <c:axId val="2021898639"/>
      </c:lineChart>
      <c:catAx>
        <c:axId val="94649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98639"/>
        <c:crosses val="autoZero"/>
        <c:auto val="1"/>
        <c:lblAlgn val="ctr"/>
        <c:lblOffset val="100"/>
        <c:noMultiLvlLbl val="0"/>
      </c:catAx>
      <c:valAx>
        <c:axId val="20218986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49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Analysis'!$AO$9:$AO$10</c:f>
              <c:strCache>
                <c:ptCount val="1"/>
                <c:pt idx="0">
                  <c:v>Grass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Analysis'!$AN$11:$AN$81</c:f>
              <c:strCache>
                <c:ptCount val="70"/>
                <c:pt idx="0">
                  <c:v>Abomasnow</c:v>
                </c:pt>
                <c:pt idx="1">
                  <c:v>AbomasnowMega Abomasnow</c:v>
                </c:pt>
                <c:pt idx="2">
                  <c:v>Amoonguss</c:v>
                </c:pt>
                <c:pt idx="3">
                  <c:v>Bayleef</c:v>
                </c:pt>
                <c:pt idx="4">
                  <c:v>Bellossom</c:v>
                </c:pt>
                <c:pt idx="5">
                  <c:v>Bellsprout</c:v>
                </c:pt>
                <c:pt idx="6">
                  <c:v>Breloom</c:v>
                </c:pt>
                <c:pt idx="7">
                  <c:v>Budew</c:v>
                </c:pt>
                <c:pt idx="8">
                  <c:v>Bulbasaur</c:v>
                </c:pt>
                <c:pt idx="9">
                  <c:v>Cacnea</c:v>
                </c:pt>
                <c:pt idx="10">
                  <c:v>Cacturne</c:v>
                </c:pt>
                <c:pt idx="11">
                  <c:v>Carnivine</c:v>
                </c:pt>
                <c:pt idx="12">
                  <c:v>Cherrim</c:v>
                </c:pt>
                <c:pt idx="13">
                  <c:v>Cherubi</c:v>
                </c:pt>
                <c:pt idx="14">
                  <c:v>Chesnaught</c:v>
                </c:pt>
                <c:pt idx="15">
                  <c:v>Chespin</c:v>
                </c:pt>
                <c:pt idx="16">
                  <c:v>Chikorita</c:v>
                </c:pt>
                <c:pt idx="17">
                  <c:v>Cottonee</c:v>
                </c:pt>
                <c:pt idx="18">
                  <c:v>Exeggcute</c:v>
                </c:pt>
                <c:pt idx="19">
                  <c:v>Exeggutor</c:v>
                </c:pt>
                <c:pt idx="20">
                  <c:v>Ferroseed</c:v>
                </c:pt>
                <c:pt idx="21">
                  <c:v>Ferrothorn</c:v>
                </c:pt>
                <c:pt idx="22">
                  <c:v>Foongus</c:v>
                </c:pt>
                <c:pt idx="23">
                  <c:v>Gloom</c:v>
                </c:pt>
                <c:pt idx="24">
                  <c:v>Gogoat</c:v>
                </c:pt>
                <c:pt idx="25">
                  <c:v>Grotle</c:v>
                </c:pt>
                <c:pt idx="26">
                  <c:v>Grovyle</c:v>
                </c:pt>
                <c:pt idx="27">
                  <c:v>Hoppip</c:v>
                </c:pt>
                <c:pt idx="28">
                  <c:v>Ivysaur</c:v>
                </c:pt>
                <c:pt idx="29">
                  <c:v>Jumpluff</c:v>
                </c:pt>
                <c:pt idx="30">
                  <c:v>Leafeon</c:v>
                </c:pt>
                <c:pt idx="31">
                  <c:v>Lilligant</c:v>
                </c:pt>
                <c:pt idx="32">
                  <c:v>Maractus</c:v>
                </c:pt>
                <c:pt idx="33">
                  <c:v>Meganium</c:v>
                </c:pt>
                <c:pt idx="34">
                  <c:v>Nuzleaf</c:v>
                </c:pt>
                <c:pt idx="35">
                  <c:v>Oddish</c:v>
                </c:pt>
                <c:pt idx="36">
                  <c:v>Pansage</c:v>
                </c:pt>
                <c:pt idx="37">
                  <c:v>Petilil</c:v>
                </c:pt>
                <c:pt idx="38">
                  <c:v>Quilladin</c:v>
                </c:pt>
                <c:pt idx="39">
                  <c:v>Roselia</c:v>
                </c:pt>
                <c:pt idx="40">
                  <c:v>Roserade</c:v>
                </c:pt>
                <c:pt idx="41">
                  <c:v>Sceptile</c:v>
                </c:pt>
                <c:pt idx="42">
                  <c:v>SceptileMega Sceptile</c:v>
                </c:pt>
                <c:pt idx="43">
                  <c:v>Seedot</c:v>
                </c:pt>
                <c:pt idx="44">
                  <c:v>Serperior</c:v>
                </c:pt>
                <c:pt idx="45">
                  <c:v>Servine</c:v>
                </c:pt>
                <c:pt idx="46">
                  <c:v>ShayminLand Forme</c:v>
                </c:pt>
                <c:pt idx="47">
                  <c:v>ShayminSky Forme</c:v>
                </c:pt>
                <c:pt idx="48">
                  <c:v>Shiftry</c:v>
                </c:pt>
                <c:pt idx="49">
                  <c:v>Shroomish</c:v>
                </c:pt>
                <c:pt idx="50">
                  <c:v>Simisage</c:v>
                </c:pt>
                <c:pt idx="51">
                  <c:v>Skiddo</c:v>
                </c:pt>
                <c:pt idx="52">
                  <c:v>Skiploom</c:v>
                </c:pt>
                <c:pt idx="53">
                  <c:v>Snivy</c:v>
                </c:pt>
                <c:pt idx="54">
                  <c:v>Snover</c:v>
                </c:pt>
                <c:pt idx="55">
                  <c:v>Sunflora</c:v>
                </c:pt>
                <c:pt idx="56">
                  <c:v>Sunkern</c:v>
                </c:pt>
                <c:pt idx="57">
                  <c:v>Tangela</c:v>
                </c:pt>
                <c:pt idx="58">
                  <c:v>Tangrowth</c:v>
                </c:pt>
                <c:pt idx="59">
                  <c:v>Torterra</c:v>
                </c:pt>
                <c:pt idx="60">
                  <c:v>Treecko</c:v>
                </c:pt>
                <c:pt idx="61">
                  <c:v>Tropius</c:v>
                </c:pt>
                <c:pt idx="62">
                  <c:v>Turtwig</c:v>
                </c:pt>
                <c:pt idx="63">
                  <c:v>Venusaur</c:v>
                </c:pt>
                <c:pt idx="64">
                  <c:v>VenusaurMega Venusaur</c:v>
                </c:pt>
                <c:pt idx="65">
                  <c:v>Victreebel</c:v>
                </c:pt>
                <c:pt idx="66">
                  <c:v>Vileplume</c:v>
                </c:pt>
                <c:pt idx="67">
                  <c:v>Virizion</c:v>
                </c:pt>
                <c:pt idx="68">
                  <c:v>Weepinbell</c:v>
                </c:pt>
                <c:pt idx="69">
                  <c:v>Whimsicott</c:v>
                </c:pt>
              </c:strCache>
            </c:strRef>
          </c:cat>
          <c:val>
            <c:numRef>
              <c:f>'Type Analysis'!$AO$11:$AO$81</c:f>
              <c:numCache>
                <c:formatCode>General</c:formatCode>
                <c:ptCount val="70"/>
                <c:pt idx="0">
                  <c:v>494</c:v>
                </c:pt>
                <c:pt idx="1">
                  <c:v>594</c:v>
                </c:pt>
                <c:pt idx="2">
                  <c:v>464</c:v>
                </c:pt>
                <c:pt idx="3">
                  <c:v>405</c:v>
                </c:pt>
                <c:pt idx="4">
                  <c:v>490</c:v>
                </c:pt>
                <c:pt idx="5">
                  <c:v>300</c:v>
                </c:pt>
                <c:pt idx="6">
                  <c:v>460</c:v>
                </c:pt>
                <c:pt idx="7">
                  <c:v>280</c:v>
                </c:pt>
                <c:pt idx="8">
                  <c:v>318</c:v>
                </c:pt>
                <c:pt idx="9">
                  <c:v>335</c:v>
                </c:pt>
                <c:pt idx="10">
                  <c:v>475</c:v>
                </c:pt>
                <c:pt idx="11">
                  <c:v>454</c:v>
                </c:pt>
                <c:pt idx="12">
                  <c:v>450</c:v>
                </c:pt>
                <c:pt idx="13">
                  <c:v>275</c:v>
                </c:pt>
                <c:pt idx="14">
                  <c:v>530</c:v>
                </c:pt>
                <c:pt idx="15">
                  <c:v>313</c:v>
                </c:pt>
                <c:pt idx="16">
                  <c:v>318</c:v>
                </c:pt>
                <c:pt idx="17">
                  <c:v>280</c:v>
                </c:pt>
                <c:pt idx="18">
                  <c:v>325</c:v>
                </c:pt>
                <c:pt idx="19">
                  <c:v>520</c:v>
                </c:pt>
                <c:pt idx="20">
                  <c:v>305</c:v>
                </c:pt>
                <c:pt idx="21">
                  <c:v>489</c:v>
                </c:pt>
                <c:pt idx="22">
                  <c:v>294</c:v>
                </c:pt>
                <c:pt idx="23">
                  <c:v>395</c:v>
                </c:pt>
                <c:pt idx="24">
                  <c:v>531</c:v>
                </c:pt>
                <c:pt idx="25">
                  <c:v>405</c:v>
                </c:pt>
                <c:pt idx="26">
                  <c:v>405</c:v>
                </c:pt>
                <c:pt idx="27">
                  <c:v>250</c:v>
                </c:pt>
                <c:pt idx="28">
                  <c:v>405</c:v>
                </c:pt>
                <c:pt idx="29">
                  <c:v>460</c:v>
                </c:pt>
                <c:pt idx="30">
                  <c:v>525</c:v>
                </c:pt>
                <c:pt idx="31">
                  <c:v>480</c:v>
                </c:pt>
                <c:pt idx="32">
                  <c:v>461</c:v>
                </c:pt>
                <c:pt idx="33">
                  <c:v>525</c:v>
                </c:pt>
                <c:pt idx="34">
                  <c:v>340</c:v>
                </c:pt>
                <c:pt idx="35">
                  <c:v>320</c:v>
                </c:pt>
                <c:pt idx="36">
                  <c:v>316</c:v>
                </c:pt>
                <c:pt idx="37">
                  <c:v>280</c:v>
                </c:pt>
                <c:pt idx="38">
                  <c:v>405</c:v>
                </c:pt>
                <c:pt idx="39">
                  <c:v>400</c:v>
                </c:pt>
                <c:pt idx="40">
                  <c:v>515</c:v>
                </c:pt>
                <c:pt idx="41">
                  <c:v>530</c:v>
                </c:pt>
                <c:pt idx="42">
                  <c:v>630</c:v>
                </c:pt>
                <c:pt idx="43">
                  <c:v>220</c:v>
                </c:pt>
                <c:pt idx="44">
                  <c:v>528</c:v>
                </c:pt>
                <c:pt idx="45">
                  <c:v>413</c:v>
                </c:pt>
                <c:pt idx="46">
                  <c:v>600</c:v>
                </c:pt>
                <c:pt idx="47">
                  <c:v>600</c:v>
                </c:pt>
                <c:pt idx="48">
                  <c:v>480</c:v>
                </c:pt>
                <c:pt idx="49">
                  <c:v>295</c:v>
                </c:pt>
                <c:pt idx="50">
                  <c:v>498</c:v>
                </c:pt>
                <c:pt idx="51">
                  <c:v>350</c:v>
                </c:pt>
                <c:pt idx="52">
                  <c:v>340</c:v>
                </c:pt>
                <c:pt idx="53">
                  <c:v>308</c:v>
                </c:pt>
                <c:pt idx="54">
                  <c:v>334</c:v>
                </c:pt>
                <c:pt idx="55">
                  <c:v>425</c:v>
                </c:pt>
                <c:pt idx="56">
                  <c:v>180</c:v>
                </c:pt>
                <c:pt idx="57">
                  <c:v>435</c:v>
                </c:pt>
                <c:pt idx="58">
                  <c:v>535</c:v>
                </c:pt>
                <c:pt idx="59">
                  <c:v>525</c:v>
                </c:pt>
                <c:pt idx="60">
                  <c:v>310</c:v>
                </c:pt>
                <c:pt idx="61">
                  <c:v>460</c:v>
                </c:pt>
                <c:pt idx="62">
                  <c:v>318</c:v>
                </c:pt>
                <c:pt idx="63">
                  <c:v>525</c:v>
                </c:pt>
                <c:pt idx="64">
                  <c:v>625</c:v>
                </c:pt>
                <c:pt idx="65">
                  <c:v>490</c:v>
                </c:pt>
                <c:pt idx="66">
                  <c:v>490</c:v>
                </c:pt>
                <c:pt idx="67">
                  <c:v>580</c:v>
                </c:pt>
                <c:pt idx="68">
                  <c:v>390</c:v>
                </c:pt>
                <c:pt idx="69">
                  <c:v>480</c:v>
                </c:pt>
              </c:numCache>
            </c:numRef>
          </c:val>
          <c:smooth val="0"/>
          <c:extLst>
            <c:ext xmlns:c16="http://schemas.microsoft.com/office/drawing/2014/chart" uri="{C3380CC4-5D6E-409C-BE32-E72D297353CC}">
              <c16:uniqueId val="{00000000-C3CC-4D31-8154-ADE333ABB73E}"/>
            </c:ext>
          </c:extLst>
        </c:ser>
        <c:dLbls>
          <c:showLegendKey val="0"/>
          <c:showVal val="0"/>
          <c:showCatName val="0"/>
          <c:showSerName val="0"/>
          <c:showPercent val="0"/>
          <c:showBubbleSize val="0"/>
        </c:dLbls>
        <c:marker val="1"/>
        <c:smooth val="0"/>
        <c:axId val="1876731871"/>
        <c:axId val="2021895663"/>
      </c:lineChart>
      <c:catAx>
        <c:axId val="187673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95663"/>
        <c:crosses val="autoZero"/>
        <c:auto val="1"/>
        <c:lblAlgn val="ctr"/>
        <c:lblOffset val="100"/>
        <c:noMultiLvlLbl val="0"/>
      </c:catAx>
      <c:valAx>
        <c:axId val="20218956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3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Analysis'!$AS$9:$AS$10</c:f>
              <c:strCache>
                <c:ptCount val="1"/>
                <c:pt idx="0">
                  <c:v>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Analysis'!$AR$11:$AR$35</c:f>
              <c:strCache>
                <c:ptCount val="24"/>
                <c:pt idx="0">
                  <c:v>Articuno</c:v>
                </c:pt>
                <c:pt idx="1">
                  <c:v>Avalugg</c:v>
                </c:pt>
                <c:pt idx="2">
                  <c:v>Beartic</c:v>
                </c:pt>
                <c:pt idx="3">
                  <c:v>Bergmite</c:v>
                </c:pt>
                <c:pt idx="4">
                  <c:v>Cryogonal</c:v>
                </c:pt>
                <c:pt idx="5">
                  <c:v>Cubchoo</c:v>
                </c:pt>
                <c:pt idx="6">
                  <c:v>Delibird</c:v>
                </c:pt>
                <c:pt idx="7">
                  <c:v>Froslass</c:v>
                </c:pt>
                <c:pt idx="8">
                  <c:v>Glaceon</c:v>
                </c:pt>
                <c:pt idx="9">
                  <c:v>Glalie</c:v>
                </c:pt>
                <c:pt idx="10">
                  <c:v>GlalieMega Glalie</c:v>
                </c:pt>
                <c:pt idx="11">
                  <c:v>Jynx</c:v>
                </c:pt>
                <c:pt idx="12">
                  <c:v>Mamoswine</c:v>
                </c:pt>
                <c:pt idx="13">
                  <c:v>Piloswine</c:v>
                </c:pt>
                <c:pt idx="14">
                  <c:v>Regice</c:v>
                </c:pt>
                <c:pt idx="15">
                  <c:v>Sealeo</c:v>
                </c:pt>
                <c:pt idx="16">
                  <c:v>Smoochum</c:v>
                </c:pt>
                <c:pt idx="17">
                  <c:v>Snorunt</c:v>
                </c:pt>
                <c:pt idx="18">
                  <c:v>Spheal</c:v>
                </c:pt>
                <c:pt idx="19">
                  <c:v>Swinub</c:v>
                </c:pt>
                <c:pt idx="20">
                  <c:v>Vanillish</c:v>
                </c:pt>
                <c:pt idx="21">
                  <c:v>Vanillite</c:v>
                </c:pt>
                <c:pt idx="22">
                  <c:v>Vanilluxe</c:v>
                </c:pt>
                <c:pt idx="23">
                  <c:v>Walrein</c:v>
                </c:pt>
              </c:strCache>
            </c:strRef>
          </c:cat>
          <c:val>
            <c:numRef>
              <c:f>'Type Analysis'!$AS$11:$AS$35</c:f>
              <c:numCache>
                <c:formatCode>General</c:formatCode>
                <c:ptCount val="24"/>
                <c:pt idx="0">
                  <c:v>580</c:v>
                </c:pt>
                <c:pt idx="1">
                  <c:v>514</c:v>
                </c:pt>
                <c:pt idx="2">
                  <c:v>485</c:v>
                </c:pt>
                <c:pt idx="3">
                  <c:v>304</c:v>
                </c:pt>
                <c:pt idx="4">
                  <c:v>485</c:v>
                </c:pt>
                <c:pt idx="5">
                  <c:v>305</c:v>
                </c:pt>
                <c:pt idx="6">
                  <c:v>330</c:v>
                </c:pt>
                <c:pt idx="7">
                  <c:v>480</c:v>
                </c:pt>
                <c:pt idx="8">
                  <c:v>525</c:v>
                </c:pt>
                <c:pt idx="9">
                  <c:v>480</c:v>
                </c:pt>
                <c:pt idx="10">
                  <c:v>580</c:v>
                </c:pt>
                <c:pt idx="11">
                  <c:v>455</c:v>
                </c:pt>
                <c:pt idx="12">
                  <c:v>530</c:v>
                </c:pt>
                <c:pt idx="13">
                  <c:v>450</c:v>
                </c:pt>
                <c:pt idx="14">
                  <c:v>580</c:v>
                </c:pt>
                <c:pt idx="15">
                  <c:v>410</c:v>
                </c:pt>
                <c:pt idx="16">
                  <c:v>305</c:v>
                </c:pt>
                <c:pt idx="17">
                  <c:v>300</c:v>
                </c:pt>
                <c:pt idx="18">
                  <c:v>290</c:v>
                </c:pt>
                <c:pt idx="19">
                  <c:v>250</c:v>
                </c:pt>
                <c:pt idx="20">
                  <c:v>395</c:v>
                </c:pt>
                <c:pt idx="21">
                  <c:v>305</c:v>
                </c:pt>
                <c:pt idx="22">
                  <c:v>535</c:v>
                </c:pt>
                <c:pt idx="23">
                  <c:v>530</c:v>
                </c:pt>
              </c:numCache>
            </c:numRef>
          </c:val>
          <c:smooth val="0"/>
          <c:extLst>
            <c:ext xmlns:c16="http://schemas.microsoft.com/office/drawing/2014/chart" uri="{C3380CC4-5D6E-409C-BE32-E72D297353CC}">
              <c16:uniqueId val="{00000000-5327-4C54-B888-CC0402B2BEC2}"/>
            </c:ext>
          </c:extLst>
        </c:ser>
        <c:dLbls>
          <c:showLegendKey val="0"/>
          <c:showVal val="0"/>
          <c:showCatName val="0"/>
          <c:showSerName val="0"/>
          <c:showPercent val="0"/>
          <c:showBubbleSize val="0"/>
        </c:dLbls>
        <c:marker val="1"/>
        <c:smooth val="0"/>
        <c:axId val="1876730911"/>
        <c:axId val="2017301855"/>
      </c:lineChart>
      <c:catAx>
        <c:axId val="187673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01855"/>
        <c:crosses val="autoZero"/>
        <c:auto val="1"/>
        <c:lblAlgn val="ctr"/>
        <c:lblOffset val="100"/>
        <c:noMultiLvlLbl val="0"/>
      </c:catAx>
      <c:valAx>
        <c:axId val="20173018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3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Analysis!PivotTable60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Analysis'!$AW$9:$AW$10</c:f>
              <c:strCache>
                <c:ptCount val="1"/>
                <c:pt idx="0">
                  <c:v>Normal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Analysis'!$AV$11:$AV$109</c:f>
              <c:strCache>
                <c:ptCount val="98"/>
                <c:pt idx="0">
                  <c:v>Aipom</c:v>
                </c:pt>
                <c:pt idx="1">
                  <c:v>Ambipom</c:v>
                </c:pt>
                <c:pt idx="2">
                  <c:v>Arceus</c:v>
                </c:pt>
                <c:pt idx="3">
                  <c:v>Audino</c:v>
                </c:pt>
                <c:pt idx="4">
                  <c:v>AudinoMega Audino</c:v>
                </c:pt>
                <c:pt idx="5">
                  <c:v>Azurill</c:v>
                </c:pt>
                <c:pt idx="6">
                  <c:v>Bibarel</c:v>
                </c:pt>
                <c:pt idx="7">
                  <c:v>Bidoof</c:v>
                </c:pt>
                <c:pt idx="8">
                  <c:v>Blissey</c:v>
                </c:pt>
                <c:pt idx="9">
                  <c:v>Bouffalant</c:v>
                </c:pt>
                <c:pt idx="10">
                  <c:v>Braviary</c:v>
                </c:pt>
                <c:pt idx="11">
                  <c:v>Buneary</c:v>
                </c:pt>
                <c:pt idx="12">
                  <c:v>Bunnelby</c:v>
                </c:pt>
                <c:pt idx="13">
                  <c:v>Castform</c:v>
                </c:pt>
                <c:pt idx="14">
                  <c:v>Chansey</c:v>
                </c:pt>
                <c:pt idx="15">
                  <c:v>Chatot</c:v>
                </c:pt>
                <c:pt idx="16">
                  <c:v>Cinccino</c:v>
                </c:pt>
                <c:pt idx="17">
                  <c:v>Deerling</c:v>
                </c:pt>
                <c:pt idx="18">
                  <c:v>Delcatty</c:v>
                </c:pt>
                <c:pt idx="19">
                  <c:v>Diggersby</c:v>
                </c:pt>
                <c:pt idx="20">
                  <c:v>Ditto</c:v>
                </c:pt>
                <c:pt idx="21">
                  <c:v>Dodrio</c:v>
                </c:pt>
                <c:pt idx="22">
                  <c:v>Doduo</c:v>
                </c:pt>
                <c:pt idx="23">
                  <c:v>Dunsparce</c:v>
                </c:pt>
                <c:pt idx="24">
                  <c:v>Eevee</c:v>
                </c:pt>
                <c:pt idx="25">
                  <c:v>Exploud</c:v>
                </c:pt>
                <c:pt idx="26">
                  <c:v>Farfetch'd</c:v>
                </c:pt>
                <c:pt idx="27">
                  <c:v>Fearow</c:v>
                </c:pt>
                <c:pt idx="28">
                  <c:v>Fletchling</c:v>
                </c:pt>
                <c:pt idx="29">
                  <c:v>Furfrou</c:v>
                </c:pt>
                <c:pt idx="30">
                  <c:v>Furret</c:v>
                </c:pt>
                <c:pt idx="31">
                  <c:v>Girafarig</c:v>
                </c:pt>
                <c:pt idx="32">
                  <c:v>Glameow</c:v>
                </c:pt>
                <c:pt idx="33">
                  <c:v>Happiny</c:v>
                </c:pt>
                <c:pt idx="34">
                  <c:v>Herdier</c:v>
                </c:pt>
                <c:pt idx="35">
                  <c:v>Hoothoot</c:v>
                </c:pt>
                <c:pt idx="36">
                  <c:v>Igglybuff</c:v>
                </c:pt>
                <c:pt idx="37">
                  <c:v>Jigglypuff</c:v>
                </c:pt>
                <c:pt idx="38">
                  <c:v>Kangaskhan</c:v>
                </c:pt>
                <c:pt idx="39">
                  <c:v>KangaskhanMega Kangaskhan</c:v>
                </c:pt>
                <c:pt idx="40">
                  <c:v>Kecleon</c:v>
                </c:pt>
                <c:pt idx="41">
                  <c:v>Lickilicky</c:v>
                </c:pt>
                <c:pt idx="42">
                  <c:v>Lickitung</c:v>
                </c:pt>
                <c:pt idx="43">
                  <c:v>Lillipup</c:v>
                </c:pt>
                <c:pt idx="44">
                  <c:v>Linoone</c:v>
                </c:pt>
                <c:pt idx="45">
                  <c:v>Lopunny</c:v>
                </c:pt>
                <c:pt idx="46">
                  <c:v>LopunnyMega Lopunny</c:v>
                </c:pt>
                <c:pt idx="47">
                  <c:v>Loudred</c:v>
                </c:pt>
                <c:pt idx="48">
                  <c:v>MeloettaAria Forme</c:v>
                </c:pt>
                <c:pt idx="49">
                  <c:v>MeloettaPirouette Forme</c:v>
                </c:pt>
                <c:pt idx="50">
                  <c:v>Meowth</c:v>
                </c:pt>
                <c:pt idx="51">
                  <c:v>Miltank</c:v>
                </c:pt>
                <c:pt idx="52">
                  <c:v>Minccino</c:v>
                </c:pt>
                <c:pt idx="53">
                  <c:v>Munchlax</c:v>
                </c:pt>
                <c:pt idx="54">
                  <c:v>Noctowl</c:v>
                </c:pt>
                <c:pt idx="55">
                  <c:v>Patrat</c:v>
                </c:pt>
                <c:pt idx="56">
                  <c:v>Persian</c:v>
                </c:pt>
                <c:pt idx="57">
                  <c:v>Pidgeot</c:v>
                </c:pt>
                <c:pt idx="58">
                  <c:v>PidgeotMega Pidgeot</c:v>
                </c:pt>
                <c:pt idx="59">
                  <c:v>Pidgeotto</c:v>
                </c:pt>
                <c:pt idx="60">
                  <c:v>Pidgey</c:v>
                </c:pt>
                <c:pt idx="61">
                  <c:v>Pidove</c:v>
                </c:pt>
                <c:pt idx="62">
                  <c:v>Porygon</c:v>
                </c:pt>
                <c:pt idx="63">
                  <c:v>Porygon2</c:v>
                </c:pt>
                <c:pt idx="64">
                  <c:v>Porygon-Z</c:v>
                </c:pt>
                <c:pt idx="65">
                  <c:v>Purugly</c:v>
                </c:pt>
                <c:pt idx="66">
                  <c:v>Raticate</c:v>
                </c:pt>
                <c:pt idx="67">
                  <c:v>Rattata</c:v>
                </c:pt>
                <c:pt idx="68">
                  <c:v>Regigigas</c:v>
                </c:pt>
                <c:pt idx="69">
                  <c:v>Rufflet</c:v>
                </c:pt>
                <c:pt idx="70">
                  <c:v>Sawsbuck</c:v>
                </c:pt>
                <c:pt idx="71">
                  <c:v>Sentret</c:v>
                </c:pt>
                <c:pt idx="72">
                  <c:v>Skitty</c:v>
                </c:pt>
                <c:pt idx="73">
                  <c:v>Slaking</c:v>
                </c:pt>
                <c:pt idx="74">
                  <c:v>Slakoth</c:v>
                </c:pt>
                <c:pt idx="75">
                  <c:v>Smeargle</c:v>
                </c:pt>
                <c:pt idx="76">
                  <c:v>Snorlax</c:v>
                </c:pt>
                <c:pt idx="77">
                  <c:v>Spearow</c:v>
                </c:pt>
                <c:pt idx="78">
                  <c:v>Spinda</c:v>
                </c:pt>
                <c:pt idx="79">
                  <c:v>Stantler</c:v>
                </c:pt>
                <c:pt idx="80">
                  <c:v>Staraptor</c:v>
                </c:pt>
                <c:pt idx="81">
                  <c:v>Staravia</c:v>
                </c:pt>
                <c:pt idx="82">
                  <c:v>Starly</c:v>
                </c:pt>
                <c:pt idx="83">
                  <c:v>Stoutland</c:v>
                </c:pt>
                <c:pt idx="84">
                  <c:v>Swablu</c:v>
                </c:pt>
                <c:pt idx="85">
                  <c:v>Swellow</c:v>
                </c:pt>
                <c:pt idx="86">
                  <c:v>Taillow</c:v>
                </c:pt>
                <c:pt idx="87">
                  <c:v>Tauros</c:v>
                </c:pt>
                <c:pt idx="88">
                  <c:v>Teddiursa</c:v>
                </c:pt>
                <c:pt idx="89">
                  <c:v>Tranquill</c:v>
                </c:pt>
                <c:pt idx="90">
                  <c:v>Unfezant</c:v>
                </c:pt>
                <c:pt idx="91">
                  <c:v>Ursaring</c:v>
                </c:pt>
                <c:pt idx="92">
                  <c:v>Vigoroth</c:v>
                </c:pt>
                <c:pt idx="93">
                  <c:v>Watchog</c:v>
                </c:pt>
                <c:pt idx="94">
                  <c:v>Whismur</c:v>
                </c:pt>
                <c:pt idx="95">
                  <c:v>Wigglytuff</c:v>
                </c:pt>
                <c:pt idx="96">
                  <c:v>Zangoose</c:v>
                </c:pt>
                <c:pt idx="97">
                  <c:v>Zigzagoon</c:v>
                </c:pt>
              </c:strCache>
            </c:strRef>
          </c:cat>
          <c:val>
            <c:numRef>
              <c:f>'Type Analysis'!$AW$11:$AW$109</c:f>
              <c:numCache>
                <c:formatCode>General</c:formatCode>
                <c:ptCount val="98"/>
                <c:pt idx="0">
                  <c:v>360</c:v>
                </c:pt>
                <c:pt idx="1">
                  <c:v>482</c:v>
                </c:pt>
                <c:pt idx="2">
                  <c:v>720</c:v>
                </c:pt>
                <c:pt idx="3">
                  <c:v>445</c:v>
                </c:pt>
                <c:pt idx="4">
                  <c:v>545</c:v>
                </c:pt>
                <c:pt idx="5">
                  <c:v>190</c:v>
                </c:pt>
                <c:pt idx="6">
                  <c:v>410</c:v>
                </c:pt>
                <c:pt idx="7">
                  <c:v>250</c:v>
                </c:pt>
                <c:pt idx="8">
                  <c:v>540</c:v>
                </c:pt>
                <c:pt idx="9">
                  <c:v>490</c:v>
                </c:pt>
                <c:pt idx="10">
                  <c:v>510</c:v>
                </c:pt>
                <c:pt idx="11">
                  <c:v>350</c:v>
                </c:pt>
                <c:pt idx="12">
                  <c:v>237</c:v>
                </c:pt>
                <c:pt idx="13">
                  <c:v>420</c:v>
                </c:pt>
                <c:pt idx="14">
                  <c:v>450</c:v>
                </c:pt>
                <c:pt idx="15">
                  <c:v>411</c:v>
                </c:pt>
                <c:pt idx="16">
                  <c:v>470</c:v>
                </c:pt>
                <c:pt idx="17">
                  <c:v>335</c:v>
                </c:pt>
                <c:pt idx="18">
                  <c:v>380</c:v>
                </c:pt>
                <c:pt idx="19">
                  <c:v>423</c:v>
                </c:pt>
                <c:pt idx="20">
                  <c:v>288</c:v>
                </c:pt>
                <c:pt idx="21">
                  <c:v>460</c:v>
                </c:pt>
                <c:pt idx="22">
                  <c:v>310</c:v>
                </c:pt>
                <c:pt idx="23">
                  <c:v>415</c:v>
                </c:pt>
                <c:pt idx="24">
                  <c:v>325</c:v>
                </c:pt>
                <c:pt idx="25">
                  <c:v>490</c:v>
                </c:pt>
                <c:pt idx="26">
                  <c:v>352</c:v>
                </c:pt>
                <c:pt idx="27">
                  <c:v>442</c:v>
                </c:pt>
                <c:pt idx="28">
                  <c:v>278</c:v>
                </c:pt>
                <c:pt idx="29">
                  <c:v>472</c:v>
                </c:pt>
                <c:pt idx="30">
                  <c:v>415</c:v>
                </c:pt>
                <c:pt idx="31">
                  <c:v>455</c:v>
                </c:pt>
                <c:pt idx="32">
                  <c:v>310</c:v>
                </c:pt>
                <c:pt idx="33">
                  <c:v>220</c:v>
                </c:pt>
                <c:pt idx="34">
                  <c:v>370</c:v>
                </c:pt>
                <c:pt idx="35">
                  <c:v>262</c:v>
                </c:pt>
                <c:pt idx="36">
                  <c:v>210</c:v>
                </c:pt>
                <c:pt idx="37">
                  <c:v>270</c:v>
                </c:pt>
                <c:pt idx="38">
                  <c:v>490</c:v>
                </c:pt>
                <c:pt idx="39">
                  <c:v>590</c:v>
                </c:pt>
                <c:pt idx="40">
                  <c:v>440</c:v>
                </c:pt>
                <c:pt idx="41">
                  <c:v>515</c:v>
                </c:pt>
                <c:pt idx="42">
                  <c:v>385</c:v>
                </c:pt>
                <c:pt idx="43">
                  <c:v>275</c:v>
                </c:pt>
                <c:pt idx="44">
                  <c:v>420</c:v>
                </c:pt>
                <c:pt idx="45">
                  <c:v>480</c:v>
                </c:pt>
                <c:pt idx="46">
                  <c:v>580</c:v>
                </c:pt>
                <c:pt idx="47">
                  <c:v>360</c:v>
                </c:pt>
                <c:pt idx="48">
                  <c:v>600</c:v>
                </c:pt>
                <c:pt idx="49">
                  <c:v>600</c:v>
                </c:pt>
                <c:pt idx="50">
                  <c:v>290</c:v>
                </c:pt>
                <c:pt idx="51">
                  <c:v>490</c:v>
                </c:pt>
                <c:pt idx="52">
                  <c:v>300</c:v>
                </c:pt>
                <c:pt idx="53">
                  <c:v>390</c:v>
                </c:pt>
                <c:pt idx="54">
                  <c:v>442</c:v>
                </c:pt>
                <c:pt idx="55">
                  <c:v>255</c:v>
                </c:pt>
                <c:pt idx="56">
                  <c:v>440</c:v>
                </c:pt>
                <c:pt idx="57">
                  <c:v>479</c:v>
                </c:pt>
                <c:pt idx="58">
                  <c:v>579</c:v>
                </c:pt>
                <c:pt idx="59">
                  <c:v>349</c:v>
                </c:pt>
                <c:pt idx="60">
                  <c:v>251</c:v>
                </c:pt>
                <c:pt idx="61">
                  <c:v>264</c:v>
                </c:pt>
                <c:pt idx="62">
                  <c:v>395</c:v>
                </c:pt>
                <c:pt idx="63">
                  <c:v>515</c:v>
                </c:pt>
                <c:pt idx="64">
                  <c:v>535</c:v>
                </c:pt>
                <c:pt idx="65">
                  <c:v>452</c:v>
                </c:pt>
                <c:pt idx="66">
                  <c:v>413</c:v>
                </c:pt>
                <c:pt idx="67">
                  <c:v>253</c:v>
                </c:pt>
                <c:pt idx="68">
                  <c:v>670</c:v>
                </c:pt>
                <c:pt idx="69">
                  <c:v>350</c:v>
                </c:pt>
                <c:pt idx="70">
                  <c:v>475</c:v>
                </c:pt>
                <c:pt idx="71">
                  <c:v>215</c:v>
                </c:pt>
                <c:pt idx="72">
                  <c:v>260</c:v>
                </c:pt>
                <c:pt idx="73">
                  <c:v>670</c:v>
                </c:pt>
                <c:pt idx="74">
                  <c:v>280</c:v>
                </c:pt>
                <c:pt idx="75">
                  <c:v>250</c:v>
                </c:pt>
                <c:pt idx="76">
                  <c:v>540</c:v>
                </c:pt>
                <c:pt idx="77">
                  <c:v>262</c:v>
                </c:pt>
                <c:pt idx="78">
                  <c:v>360</c:v>
                </c:pt>
                <c:pt idx="79">
                  <c:v>465</c:v>
                </c:pt>
                <c:pt idx="80">
                  <c:v>485</c:v>
                </c:pt>
                <c:pt idx="81">
                  <c:v>340</c:v>
                </c:pt>
                <c:pt idx="82">
                  <c:v>245</c:v>
                </c:pt>
                <c:pt idx="83">
                  <c:v>500</c:v>
                </c:pt>
                <c:pt idx="84">
                  <c:v>310</c:v>
                </c:pt>
                <c:pt idx="85">
                  <c:v>430</c:v>
                </c:pt>
                <c:pt idx="86">
                  <c:v>270</c:v>
                </c:pt>
                <c:pt idx="87">
                  <c:v>490</c:v>
                </c:pt>
                <c:pt idx="88">
                  <c:v>330</c:v>
                </c:pt>
                <c:pt idx="89">
                  <c:v>358</c:v>
                </c:pt>
                <c:pt idx="90">
                  <c:v>488</c:v>
                </c:pt>
                <c:pt idx="91">
                  <c:v>500</c:v>
                </c:pt>
                <c:pt idx="92">
                  <c:v>440</c:v>
                </c:pt>
                <c:pt idx="93">
                  <c:v>420</c:v>
                </c:pt>
                <c:pt idx="94">
                  <c:v>240</c:v>
                </c:pt>
                <c:pt idx="95">
                  <c:v>435</c:v>
                </c:pt>
                <c:pt idx="96">
                  <c:v>458</c:v>
                </c:pt>
                <c:pt idx="97">
                  <c:v>240</c:v>
                </c:pt>
              </c:numCache>
            </c:numRef>
          </c:val>
          <c:smooth val="0"/>
          <c:extLst>
            <c:ext xmlns:c16="http://schemas.microsoft.com/office/drawing/2014/chart" uri="{C3380CC4-5D6E-409C-BE32-E72D297353CC}">
              <c16:uniqueId val="{00000000-E2E4-4B6A-9721-3BA321FC588C}"/>
            </c:ext>
          </c:extLst>
        </c:ser>
        <c:dLbls>
          <c:showLegendKey val="0"/>
          <c:showVal val="0"/>
          <c:showCatName val="0"/>
          <c:showSerName val="0"/>
          <c:showPercent val="0"/>
          <c:showBubbleSize val="0"/>
        </c:dLbls>
        <c:marker val="1"/>
        <c:smooth val="0"/>
        <c:axId val="2031741023"/>
        <c:axId val="2021856975"/>
      </c:lineChart>
      <c:catAx>
        <c:axId val="20317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56975"/>
        <c:crosses val="autoZero"/>
        <c:auto val="1"/>
        <c:lblAlgn val="ctr"/>
        <c:lblOffset val="100"/>
        <c:noMultiLvlLbl val="0"/>
      </c:catAx>
      <c:valAx>
        <c:axId val="20218569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74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Analysis!PivotTable63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Analysis'!$BA$9:$BA$10</c:f>
              <c:strCache>
                <c:ptCount val="1"/>
                <c:pt idx="0">
                  <c:v>Psychic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Analysis'!$AZ$11:$AZ$68</c:f>
              <c:strCache>
                <c:ptCount val="57"/>
                <c:pt idx="0">
                  <c:v>Abra</c:v>
                </c:pt>
                <c:pt idx="1">
                  <c:v>Alakazam</c:v>
                </c:pt>
                <c:pt idx="2">
                  <c:v>AlakazamMega Alakazam</c:v>
                </c:pt>
                <c:pt idx="3">
                  <c:v>Azelf</c:v>
                </c:pt>
                <c:pt idx="4">
                  <c:v>Beheeyem</c:v>
                </c:pt>
                <c:pt idx="5">
                  <c:v>Celebi</c:v>
                </c:pt>
                <c:pt idx="6">
                  <c:v>Chimecho</c:v>
                </c:pt>
                <c:pt idx="7">
                  <c:v>Chingling</c:v>
                </c:pt>
                <c:pt idx="8">
                  <c:v>Cresselia</c:v>
                </c:pt>
                <c:pt idx="9">
                  <c:v>DeoxysAttack Forme</c:v>
                </c:pt>
                <c:pt idx="10">
                  <c:v>DeoxysDefense Forme</c:v>
                </c:pt>
                <c:pt idx="11">
                  <c:v>DeoxysNormal Forme</c:v>
                </c:pt>
                <c:pt idx="12">
                  <c:v>DeoxysSpeed Forme</c:v>
                </c:pt>
                <c:pt idx="13">
                  <c:v>Drowzee</c:v>
                </c:pt>
                <c:pt idx="14">
                  <c:v>Duosion</c:v>
                </c:pt>
                <c:pt idx="15">
                  <c:v>Elgyem</c:v>
                </c:pt>
                <c:pt idx="16">
                  <c:v>Espeon</c:v>
                </c:pt>
                <c:pt idx="17">
                  <c:v>Espurr</c:v>
                </c:pt>
                <c:pt idx="18">
                  <c:v>Gallade</c:v>
                </c:pt>
                <c:pt idx="19">
                  <c:v>GalladeMega Gallade</c:v>
                </c:pt>
                <c:pt idx="20">
                  <c:v>Gardevoir</c:v>
                </c:pt>
                <c:pt idx="21">
                  <c:v>GardevoirMega Gardevoir</c:v>
                </c:pt>
                <c:pt idx="22">
                  <c:v>Gothita</c:v>
                </c:pt>
                <c:pt idx="23">
                  <c:v>Gothitelle</c:v>
                </c:pt>
                <c:pt idx="24">
                  <c:v>Gothorita</c:v>
                </c:pt>
                <c:pt idx="25">
                  <c:v>Grumpig</c:v>
                </c:pt>
                <c:pt idx="26">
                  <c:v>HoopaHoopa Confined</c:v>
                </c:pt>
                <c:pt idx="27">
                  <c:v>HoopaHoopa Unbound</c:v>
                </c:pt>
                <c:pt idx="28">
                  <c:v>Hypno</c:v>
                </c:pt>
                <c:pt idx="29">
                  <c:v>Kadabra</c:v>
                </c:pt>
                <c:pt idx="30">
                  <c:v>Kirlia</c:v>
                </c:pt>
                <c:pt idx="31">
                  <c:v>Lugia</c:v>
                </c:pt>
                <c:pt idx="32">
                  <c:v>MeowsticFemale</c:v>
                </c:pt>
                <c:pt idx="33">
                  <c:v>MeowsticMale</c:v>
                </c:pt>
                <c:pt idx="34">
                  <c:v>Mesprit</c:v>
                </c:pt>
                <c:pt idx="35">
                  <c:v>Mew</c:v>
                </c:pt>
                <c:pt idx="36">
                  <c:v>Mewtwo</c:v>
                </c:pt>
                <c:pt idx="37">
                  <c:v>MewtwoMega Mewtwo X</c:v>
                </c:pt>
                <c:pt idx="38">
                  <c:v>MewtwoMega Mewtwo Y</c:v>
                </c:pt>
                <c:pt idx="39">
                  <c:v>Mime Jr.</c:v>
                </c:pt>
                <c:pt idx="40">
                  <c:v>Mr. Mime</c:v>
                </c:pt>
                <c:pt idx="41">
                  <c:v>Munna</c:v>
                </c:pt>
                <c:pt idx="42">
                  <c:v>Musharna</c:v>
                </c:pt>
                <c:pt idx="43">
                  <c:v>Natu</c:v>
                </c:pt>
                <c:pt idx="44">
                  <c:v>Ralts</c:v>
                </c:pt>
                <c:pt idx="45">
                  <c:v>Reuniclus</c:v>
                </c:pt>
                <c:pt idx="46">
                  <c:v>Sigilyph</c:v>
                </c:pt>
                <c:pt idx="47">
                  <c:v>Solosis</c:v>
                </c:pt>
                <c:pt idx="48">
                  <c:v>Spoink</c:v>
                </c:pt>
                <c:pt idx="49">
                  <c:v>Swoobat</c:v>
                </c:pt>
                <c:pt idx="50">
                  <c:v>Unown</c:v>
                </c:pt>
                <c:pt idx="51">
                  <c:v>Uxie</c:v>
                </c:pt>
                <c:pt idx="52">
                  <c:v>Victini</c:v>
                </c:pt>
                <c:pt idx="53">
                  <c:v>Wobbuffet</c:v>
                </c:pt>
                <c:pt idx="54">
                  <c:v>Woobat</c:v>
                </c:pt>
                <c:pt idx="55">
                  <c:v>Wynaut</c:v>
                </c:pt>
                <c:pt idx="56">
                  <c:v>Xatu</c:v>
                </c:pt>
              </c:strCache>
            </c:strRef>
          </c:cat>
          <c:val>
            <c:numRef>
              <c:f>'Type Analysis'!$BA$11:$BA$68</c:f>
              <c:numCache>
                <c:formatCode>General</c:formatCode>
                <c:ptCount val="57"/>
                <c:pt idx="0">
                  <c:v>310</c:v>
                </c:pt>
                <c:pt idx="1">
                  <c:v>500</c:v>
                </c:pt>
                <c:pt idx="2">
                  <c:v>590</c:v>
                </c:pt>
                <c:pt idx="3">
                  <c:v>580</c:v>
                </c:pt>
                <c:pt idx="4">
                  <c:v>485</c:v>
                </c:pt>
                <c:pt idx="5">
                  <c:v>600</c:v>
                </c:pt>
                <c:pt idx="6">
                  <c:v>425</c:v>
                </c:pt>
                <c:pt idx="7">
                  <c:v>285</c:v>
                </c:pt>
                <c:pt idx="8">
                  <c:v>600</c:v>
                </c:pt>
                <c:pt idx="9">
                  <c:v>600</c:v>
                </c:pt>
                <c:pt idx="10">
                  <c:v>600</c:v>
                </c:pt>
                <c:pt idx="11">
                  <c:v>600</c:v>
                </c:pt>
                <c:pt idx="12">
                  <c:v>600</c:v>
                </c:pt>
                <c:pt idx="13">
                  <c:v>328</c:v>
                </c:pt>
                <c:pt idx="14">
                  <c:v>370</c:v>
                </c:pt>
                <c:pt idx="15">
                  <c:v>335</c:v>
                </c:pt>
                <c:pt idx="16">
                  <c:v>525</c:v>
                </c:pt>
                <c:pt idx="17">
                  <c:v>355</c:v>
                </c:pt>
                <c:pt idx="18">
                  <c:v>518</c:v>
                </c:pt>
                <c:pt idx="19">
                  <c:v>618</c:v>
                </c:pt>
                <c:pt idx="20">
                  <c:v>518</c:v>
                </c:pt>
                <c:pt idx="21">
                  <c:v>618</c:v>
                </c:pt>
                <c:pt idx="22">
                  <c:v>290</c:v>
                </c:pt>
                <c:pt idx="23">
                  <c:v>490</c:v>
                </c:pt>
                <c:pt idx="24">
                  <c:v>390</c:v>
                </c:pt>
                <c:pt idx="25">
                  <c:v>470</c:v>
                </c:pt>
                <c:pt idx="26">
                  <c:v>600</c:v>
                </c:pt>
                <c:pt idx="27">
                  <c:v>680</c:v>
                </c:pt>
                <c:pt idx="28">
                  <c:v>483</c:v>
                </c:pt>
                <c:pt idx="29">
                  <c:v>400</c:v>
                </c:pt>
                <c:pt idx="30">
                  <c:v>278</c:v>
                </c:pt>
                <c:pt idx="31">
                  <c:v>680</c:v>
                </c:pt>
                <c:pt idx="32">
                  <c:v>466</c:v>
                </c:pt>
                <c:pt idx="33">
                  <c:v>466</c:v>
                </c:pt>
                <c:pt idx="34">
                  <c:v>580</c:v>
                </c:pt>
                <c:pt idx="35">
                  <c:v>600</c:v>
                </c:pt>
                <c:pt idx="36">
                  <c:v>680</c:v>
                </c:pt>
                <c:pt idx="37">
                  <c:v>780</c:v>
                </c:pt>
                <c:pt idx="38">
                  <c:v>780</c:v>
                </c:pt>
                <c:pt idx="39">
                  <c:v>310</c:v>
                </c:pt>
                <c:pt idx="40">
                  <c:v>460</c:v>
                </c:pt>
                <c:pt idx="41">
                  <c:v>292</c:v>
                </c:pt>
                <c:pt idx="42">
                  <c:v>487</c:v>
                </c:pt>
                <c:pt idx="43">
                  <c:v>320</c:v>
                </c:pt>
                <c:pt idx="44">
                  <c:v>198</c:v>
                </c:pt>
                <c:pt idx="45">
                  <c:v>490</c:v>
                </c:pt>
                <c:pt idx="46">
                  <c:v>490</c:v>
                </c:pt>
                <c:pt idx="47">
                  <c:v>290</c:v>
                </c:pt>
                <c:pt idx="48">
                  <c:v>330</c:v>
                </c:pt>
                <c:pt idx="49">
                  <c:v>425</c:v>
                </c:pt>
                <c:pt idx="50">
                  <c:v>336</c:v>
                </c:pt>
                <c:pt idx="51">
                  <c:v>580</c:v>
                </c:pt>
                <c:pt idx="52">
                  <c:v>600</c:v>
                </c:pt>
                <c:pt idx="53">
                  <c:v>405</c:v>
                </c:pt>
                <c:pt idx="54">
                  <c:v>313</c:v>
                </c:pt>
                <c:pt idx="55">
                  <c:v>260</c:v>
                </c:pt>
                <c:pt idx="56">
                  <c:v>470</c:v>
                </c:pt>
              </c:numCache>
            </c:numRef>
          </c:val>
          <c:smooth val="0"/>
          <c:extLst>
            <c:ext xmlns:c16="http://schemas.microsoft.com/office/drawing/2014/chart" uri="{C3380CC4-5D6E-409C-BE32-E72D297353CC}">
              <c16:uniqueId val="{00000000-4DD9-4A4F-910A-359B92D8268B}"/>
            </c:ext>
          </c:extLst>
        </c:ser>
        <c:dLbls>
          <c:showLegendKey val="0"/>
          <c:showVal val="0"/>
          <c:showCatName val="0"/>
          <c:showSerName val="0"/>
          <c:showPercent val="0"/>
          <c:showBubbleSize val="0"/>
        </c:dLbls>
        <c:marker val="1"/>
        <c:smooth val="0"/>
        <c:axId val="951495983"/>
        <c:axId val="2021883263"/>
      </c:lineChart>
      <c:catAx>
        <c:axId val="95149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83263"/>
        <c:crosses val="autoZero"/>
        <c:auto val="1"/>
        <c:lblAlgn val="ctr"/>
        <c:lblOffset val="100"/>
        <c:noMultiLvlLbl val="0"/>
      </c:catAx>
      <c:valAx>
        <c:axId val="20218832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49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Analysis!PivotTable66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Analysis'!$BE$9:$BE$10</c:f>
              <c:strCache>
                <c:ptCount val="1"/>
                <c:pt idx="0">
                  <c:v>Water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Analysis'!$BD$11:$BD$123</c:f>
              <c:strCache>
                <c:ptCount val="112"/>
                <c:pt idx="0">
                  <c:v>Alomomola</c:v>
                </c:pt>
                <c:pt idx="1">
                  <c:v>Azumarill</c:v>
                </c:pt>
                <c:pt idx="2">
                  <c:v>Barboach</c:v>
                </c:pt>
                <c:pt idx="3">
                  <c:v>Basculin</c:v>
                </c:pt>
                <c:pt idx="4">
                  <c:v>Blastoise</c:v>
                </c:pt>
                <c:pt idx="5">
                  <c:v>BlastoiseMega Blastoise</c:v>
                </c:pt>
                <c:pt idx="6">
                  <c:v>Buizel</c:v>
                </c:pt>
                <c:pt idx="7">
                  <c:v>Carracosta</c:v>
                </c:pt>
                <c:pt idx="8">
                  <c:v>Carvanha</c:v>
                </c:pt>
                <c:pt idx="9">
                  <c:v>Chinchou</c:v>
                </c:pt>
                <c:pt idx="10">
                  <c:v>Clamperl</c:v>
                </c:pt>
                <c:pt idx="11">
                  <c:v>Clauncher</c:v>
                </c:pt>
                <c:pt idx="12">
                  <c:v>Clawitzer</c:v>
                </c:pt>
                <c:pt idx="13">
                  <c:v>Cloyster</c:v>
                </c:pt>
                <c:pt idx="14">
                  <c:v>Corphish</c:v>
                </c:pt>
                <c:pt idx="15">
                  <c:v>Corsola</c:v>
                </c:pt>
                <c:pt idx="16">
                  <c:v>Crawdaunt</c:v>
                </c:pt>
                <c:pt idx="17">
                  <c:v>Croconaw</c:v>
                </c:pt>
                <c:pt idx="18">
                  <c:v>Dewgong</c:v>
                </c:pt>
                <c:pt idx="19">
                  <c:v>Dewott</c:v>
                </c:pt>
                <c:pt idx="20">
                  <c:v>Ducklett</c:v>
                </c:pt>
                <c:pt idx="21">
                  <c:v>Empoleon</c:v>
                </c:pt>
                <c:pt idx="22">
                  <c:v>Feebas</c:v>
                </c:pt>
                <c:pt idx="23">
                  <c:v>Feraligatr</c:v>
                </c:pt>
                <c:pt idx="24">
                  <c:v>Finneon</c:v>
                </c:pt>
                <c:pt idx="25">
                  <c:v>Floatzel</c:v>
                </c:pt>
                <c:pt idx="26">
                  <c:v>Frillish</c:v>
                </c:pt>
                <c:pt idx="27">
                  <c:v>Froakie</c:v>
                </c:pt>
                <c:pt idx="28">
                  <c:v>Frogadier</c:v>
                </c:pt>
                <c:pt idx="29">
                  <c:v>Gastrodon</c:v>
                </c:pt>
                <c:pt idx="30">
                  <c:v>Goldeen</c:v>
                </c:pt>
                <c:pt idx="31">
                  <c:v>Golduck</c:v>
                </c:pt>
                <c:pt idx="32">
                  <c:v>Gorebyss</c:v>
                </c:pt>
                <c:pt idx="33">
                  <c:v>Greninja</c:v>
                </c:pt>
                <c:pt idx="34">
                  <c:v>Gyarados</c:v>
                </c:pt>
                <c:pt idx="35">
                  <c:v>GyaradosMega Gyarados</c:v>
                </c:pt>
                <c:pt idx="36">
                  <c:v>Horsea</c:v>
                </c:pt>
                <c:pt idx="37">
                  <c:v>Huntail</c:v>
                </c:pt>
                <c:pt idx="38">
                  <c:v>Jellicent</c:v>
                </c:pt>
                <c:pt idx="39">
                  <c:v>KeldeoOrdinary Forme</c:v>
                </c:pt>
                <c:pt idx="40">
                  <c:v>KeldeoResolute Forme</c:v>
                </c:pt>
                <c:pt idx="41">
                  <c:v>Kingdra</c:v>
                </c:pt>
                <c:pt idx="42">
                  <c:v>Kingler</c:v>
                </c:pt>
                <c:pt idx="43">
                  <c:v>Krabby</c:v>
                </c:pt>
                <c:pt idx="44">
                  <c:v>Kyogre</c:v>
                </c:pt>
                <c:pt idx="45">
                  <c:v>KyogrePrimal Kyogre</c:v>
                </c:pt>
                <c:pt idx="46">
                  <c:v>Lanturn</c:v>
                </c:pt>
                <c:pt idx="47">
                  <c:v>Lapras</c:v>
                </c:pt>
                <c:pt idx="48">
                  <c:v>Lombre</c:v>
                </c:pt>
                <c:pt idx="49">
                  <c:v>Lotad</c:v>
                </c:pt>
                <c:pt idx="50">
                  <c:v>Ludicolo</c:v>
                </c:pt>
                <c:pt idx="51">
                  <c:v>Lumineon</c:v>
                </c:pt>
                <c:pt idx="52">
                  <c:v>Luvdisc</c:v>
                </c:pt>
                <c:pt idx="53">
                  <c:v>Magikarp</c:v>
                </c:pt>
                <c:pt idx="54">
                  <c:v>Manaphy</c:v>
                </c:pt>
                <c:pt idx="55">
                  <c:v>Mantine</c:v>
                </c:pt>
                <c:pt idx="56">
                  <c:v>Mantyke</c:v>
                </c:pt>
                <c:pt idx="57">
                  <c:v>Marill</c:v>
                </c:pt>
                <c:pt idx="58">
                  <c:v>Marshtomp</c:v>
                </c:pt>
                <c:pt idx="59">
                  <c:v>Milotic</c:v>
                </c:pt>
                <c:pt idx="60">
                  <c:v>Mudkip</c:v>
                </c:pt>
                <c:pt idx="61">
                  <c:v>Octillery</c:v>
                </c:pt>
                <c:pt idx="62">
                  <c:v>Oshawott</c:v>
                </c:pt>
                <c:pt idx="63">
                  <c:v>Palkia</c:v>
                </c:pt>
                <c:pt idx="64">
                  <c:v>Palpitoad</c:v>
                </c:pt>
                <c:pt idx="65">
                  <c:v>Panpour</c:v>
                </c:pt>
                <c:pt idx="66">
                  <c:v>Pelipper</c:v>
                </c:pt>
                <c:pt idx="67">
                  <c:v>Phione</c:v>
                </c:pt>
                <c:pt idx="68">
                  <c:v>Piplup</c:v>
                </c:pt>
                <c:pt idx="69">
                  <c:v>Politoed</c:v>
                </c:pt>
                <c:pt idx="70">
                  <c:v>Poliwag</c:v>
                </c:pt>
                <c:pt idx="71">
                  <c:v>Poliwhirl</c:v>
                </c:pt>
                <c:pt idx="72">
                  <c:v>Poliwrath</c:v>
                </c:pt>
                <c:pt idx="73">
                  <c:v>Prinplup</c:v>
                </c:pt>
                <c:pt idx="74">
                  <c:v>Psyduck</c:v>
                </c:pt>
                <c:pt idx="75">
                  <c:v>Quagsire</c:v>
                </c:pt>
                <c:pt idx="76">
                  <c:v>Qwilfish</c:v>
                </c:pt>
                <c:pt idx="77">
                  <c:v>Relicanth</c:v>
                </c:pt>
                <c:pt idx="78">
                  <c:v>Remoraid</c:v>
                </c:pt>
                <c:pt idx="79">
                  <c:v>Samurott</c:v>
                </c:pt>
                <c:pt idx="80">
                  <c:v>Seadra</c:v>
                </c:pt>
                <c:pt idx="81">
                  <c:v>Seaking</c:v>
                </c:pt>
                <c:pt idx="82">
                  <c:v>Seel</c:v>
                </c:pt>
                <c:pt idx="83">
                  <c:v>Seismitoad</c:v>
                </c:pt>
                <c:pt idx="84">
                  <c:v>Sharpedo</c:v>
                </c:pt>
                <c:pt idx="85">
                  <c:v>SharpedoMega Sharpedo</c:v>
                </c:pt>
                <c:pt idx="86">
                  <c:v>Shellder</c:v>
                </c:pt>
                <c:pt idx="87">
                  <c:v>Shellos</c:v>
                </c:pt>
                <c:pt idx="88">
                  <c:v>Simipour</c:v>
                </c:pt>
                <c:pt idx="89">
                  <c:v>Slowbro</c:v>
                </c:pt>
                <c:pt idx="90">
                  <c:v>SlowbroMega Slowbro</c:v>
                </c:pt>
                <c:pt idx="91">
                  <c:v>Slowking</c:v>
                </c:pt>
                <c:pt idx="92">
                  <c:v>Slowpoke</c:v>
                </c:pt>
                <c:pt idx="93">
                  <c:v>Squirtle</c:v>
                </c:pt>
                <c:pt idx="94">
                  <c:v>Starmie</c:v>
                </c:pt>
                <c:pt idx="95">
                  <c:v>Staryu</c:v>
                </c:pt>
                <c:pt idx="96">
                  <c:v>Suicune</c:v>
                </c:pt>
                <c:pt idx="97">
                  <c:v>Swampert</c:v>
                </c:pt>
                <c:pt idx="98">
                  <c:v>SwampertMega Swampert</c:v>
                </c:pt>
                <c:pt idx="99">
                  <c:v>Swanna</c:v>
                </c:pt>
                <c:pt idx="100">
                  <c:v>Tentacool</c:v>
                </c:pt>
                <c:pt idx="101">
                  <c:v>Tentacruel</c:v>
                </c:pt>
                <c:pt idx="102">
                  <c:v>Tirtouga</c:v>
                </c:pt>
                <c:pt idx="103">
                  <c:v>Totodile</c:v>
                </c:pt>
                <c:pt idx="104">
                  <c:v>Tympole</c:v>
                </c:pt>
                <c:pt idx="105">
                  <c:v>Vaporeon</c:v>
                </c:pt>
                <c:pt idx="106">
                  <c:v>Wailmer</c:v>
                </c:pt>
                <c:pt idx="107">
                  <c:v>Wailord</c:v>
                </c:pt>
                <c:pt idx="108">
                  <c:v>Wartortle</c:v>
                </c:pt>
                <c:pt idx="109">
                  <c:v>Whiscash</c:v>
                </c:pt>
                <c:pt idx="110">
                  <c:v>Wingull</c:v>
                </c:pt>
                <c:pt idx="111">
                  <c:v>Wooper</c:v>
                </c:pt>
              </c:strCache>
            </c:strRef>
          </c:cat>
          <c:val>
            <c:numRef>
              <c:f>'Type Analysis'!$BE$11:$BE$123</c:f>
              <c:numCache>
                <c:formatCode>General</c:formatCode>
                <c:ptCount val="112"/>
                <c:pt idx="0">
                  <c:v>470</c:v>
                </c:pt>
                <c:pt idx="1">
                  <c:v>420</c:v>
                </c:pt>
                <c:pt idx="2">
                  <c:v>288</c:v>
                </c:pt>
                <c:pt idx="3">
                  <c:v>460</c:v>
                </c:pt>
                <c:pt idx="4">
                  <c:v>530</c:v>
                </c:pt>
                <c:pt idx="5">
                  <c:v>630</c:v>
                </c:pt>
                <c:pt idx="6">
                  <c:v>330</c:v>
                </c:pt>
                <c:pt idx="7">
                  <c:v>495</c:v>
                </c:pt>
                <c:pt idx="8">
                  <c:v>305</c:v>
                </c:pt>
                <c:pt idx="9">
                  <c:v>330</c:v>
                </c:pt>
                <c:pt idx="10">
                  <c:v>345</c:v>
                </c:pt>
                <c:pt idx="11">
                  <c:v>330</c:v>
                </c:pt>
                <c:pt idx="12">
                  <c:v>500</c:v>
                </c:pt>
                <c:pt idx="13">
                  <c:v>525</c:v>
                </c:pt>
                <c:pt idx="14">
                  <c:v>308</c:v>
                </c:pt>
                <c:pt idx="15">
                  <c:v>380</c:v>
                </c:pt>
                <c:pt idx="16">
                  <c:v>468</c:v>
                </c:pt>
                <c:pt idx="17">
                  <c:v>405</c:v>
                </c:pt>
                <c:pt idx="18">
                  <c:v>475</c:v>
                </c:pt>
                <c:pt idx="19">
                  <c:v>413</c:v>
                </c:pt>
                <c:pt idx="20">
                  <c:v>305</c:v>
                </c:pt>
                <c:pt idx="21">
                  <c:v>530</c:v>
                </c:pt>
                <c:pt idx="22">
                  <c:v>200</c:v>
                </c:pt>
                <c:pt idx="23">
                  <c:v>530</c:v>
                </c:pt>
                <c:pt idx="24">
                  <c:v>330</c:v>
                </c:pt>
                <c:pt idx="25">
                  <c:v>495</c:v>
                </c:pt>
                <c:pt idx="26">
                  <c:v>335</c:v>
                </c:pt>
                <c:pt idx="27">
                  <c:v>314</c:v>
                </c:pt>
                <c:pt idx="28">
                  <c:v>405</c:v>
                </c:pt>
                <c:pt idx="29">
                  <c:v>475</c:v>
                </c:pt>
                <c:pt idx="30">
                  <c:v>320</c:v>
                </c:pt>
                <c:pt idx="31">
                  <c:v>500</c:v>
                </c:pt>
                <c:pt idx="32">
                  <c:v>485</c:v>
                </c:pt>
                <c:pt idx="33">
                  <c:v>530</c:v>
                </c:pt>
                <c:pt idx="34">
                  <c:v>540</c:v>
                </c:pt>
                <c:pt idx="35">
                  <c:v>640</c:v>
                </c:pt>
                <c:pt idx="36">
                  <c:v>295</c:v>
                </c:pt>
                <c:pt idx="37">
                  <c:v>485</c:v>
                </c:pt>
                <c:pt idx="38">
                  <c:v>480</c:v>
                </c:pt>
                <c:pt idx="39">
                  <c:v>580</c:v>
                </c:pt>
                <c:pt idx="40">
                  <c:v>580</c:v>
                </c:pt>
                <c:pt idx="41">
                  <c:v>540</c:v>
                </c:pt>
                <c:pt idx="42">
                  <c:v>475</c:v>
                </c:pt>
                <c:pt idx="43">
                  <c:v>325</c:v>
                </c:pt>
                <c:pt idx="44">
                  <c:v>670</c:v>
                </c:pt>
                <c:pt idx="45">
                  <c:v>770</c:v>
                </c:pt>
                <c:pt idx="46">
                  <c:v>460</c:v>
                </c:pt>
                <c:pt idx="47">
                  <c:v>535</c:v>
                </c:pt>
                <c:pt idx="48">
                  <c:v>340</c:v>
                </c:pt>
                <c:pt idx="49">
                  <c:v>220</c:v>
                </c:pt>
                <c:pt idx="50">
                  <c:v>480</c:v>
                </c:pt>
                <c:pt idx="51">
                  <c:v>460</c:v>
                </c:pt>
                <c:pt idx="52">
                  <c:v>330</c:v>
                </c:pt>
                <c:pt idx="53">
                  <c:v>200</c:v>
                </c:pt>
                <c:pt idx="54">
                  <c:v>600</c:v>
                </c:pt>
                <c:pt idx="55">
                  <c:v>465</c:v>
                </c:pt>
                <c:pt idx="56">
                  <c:v>345</c:v>
                </c:pt>
                <c:pt idx="57">
                  <c:v>250</c:v>
                </c:pt>
                <c:pt idx="58">
                  <c:v>405</c:v>
                </c:pt>
                <c:pt idx="59">
                  <c:v>540</c:v>
                </c:pt>
                <c:pt idx="60">
                  <c:v>310</c:v>
                </c:pt>
                <c:pt idx="61">
                  <c:v>480</c:v>
                </c:pt>
                <c:pt idx="62">
                  <c:v>308</c:v>
                </c:pt>
                <c:pt idx="63">
                  <c:v>680</c:v>
                </c:pt>
                <c:pt idx="64">
                  <c:v>384</c:v>
                </c:pt>
                <c:pt idx="65">
                  <c:v>316</c:v>
                </c:pt>
                <c:pt idx="66">
                  <c:v>430</c:v>
                </c:pt>
                <c:pt idx="67">
                  <c:v>480</c:v>
                </c:pt>
                <c:pt idx="68">
                  <c:v>314</c:v>
                </c:pt>
                <c:pt idx="69">
                  <c:v>500</c:v>
                </c:pt>
                <c:pt idx="70">
                  <c:v>300</c:v>
                </c:pt>
                <c:pt idx="71">
                  <c:v>385</c:v>
                </c:pt>
                <c:pt idx="72">
                  <c:v>510</c:v>
                </c:pt>
                <c:pt idx="73">
                  <c:v>405</c:v>
                </c:pt>
                <c:pt idx="74">
                  <c:v>320</c:v>
                </c:pt>
                <c:pt idx="75">
                  <c:v>430</c:v>
                </c:pt>
                <c:pt idx="76">
                  <c:v>430</c:v>
                </c:pt>
                <c:pt idx="77">
                  <c:v>485</c:v>
                </c:pt>
                <c:pt idx="78">
                  <c:v>300</c:v>
                </c:pt>
                <c:pt idx="79">
                  <c:v>528</c:v>
                </c:pt>
                <c:pt idx="80">
                  <c:v>440</c:v>
                </c:pt>
                <c:pt idx="81">
                  <c:v>450</c:v>
                </c:pt>
                <c:pt idx="82">
                  <c:v>325</c:v>
                </c:pt>
                <c:pt idx="83">
                  <c:v>509</c:v>
                </c:pt>
                <c:pt idx="84">
                  <c:v>460</c:v>
                </c:pt>
                <c:pt idx="85">
                  <c:v>560</c:v>
                </c:pt>
                <c:pt idx="86">
                  <c:v>305</c:v>
                </c:pt>
                <c:pt idx="87">
                  <c:v>325</c:v>
                </c:pt>
                <c:pt idx="88">
                  <c:v>498</c:v>
                </c:pt>
                <c:pt idx="89">
                  <c:v>490</c:v>
                </c:pt>
                <c:pt idx="90">
                  <c:v>590</c:v>
                </c:pt>
                <c:pt idx="91">
                  <c:v>490</c:v>
                </c:pt>
                <c:pt idx="92">
                  <c:v>315</c:v>
                </c:pt>
                <c:pt idx="93">
                  <c:v>314</c:v>
                </c:pt>
                <c:pt idx="94">
                  <c:v>520</c:v>
                </c:pt>
                <c:pt idx="95">
                  <c:v>340</c:v>
                </c:pt>
                <c:pt idx="96">
                  <c:v>580</c:v>
                </c:pt>
                <c:pt idx="97">
                  <c:v>535</c:v>
                </c:pt>
                <c:pt idx="98">
                  <c:v>635</c:v>
                </c:pt>
                <c:pt idx="99">
                  <c:v>473</c:v>
                </c:pt>
                <c:pt idx="100">
                  <c:v>335</c:v>
                </c:pt>
                <c:pt idx="101">
                  <c:v>515</c:v>
                </c:pt>
                <c:pt idx="102">
                  <c:v>355</c:v>
                </c:pt>
                <c:pt idx="103">
                  <c:v>314</c:v>
                </c:pt>
                <c:pt idx="104">
                  <c:v>294</c:v>
                </c:pt>
                <c:pt idx="105">
                  <c:v>525</c:v>
                </c:pt>
                <c:pt idx="106">
                  <c:v>400</c:v>
                </c:pt>
                <c:pt idx="107">
                  <c:v>500</c:v>
                </c:pt>
                <c:pt idx="108">
                  <c:v>405</c:v>
                </c:pt>
                <c:pt idx="109">
                  <c:v>468</c:v>
                </c:pt>
                <c:pt idx="110">
                  <c:v>270</c:v>
                </c:pt>
                <c:pt idx="111">
                  <c:v>210</c:v>
                </c:pt>
              </c:numCache>
            </c:numRef>
          </c:val>
          <c:smooth val="0"/>
          <c:extLst>
            <c:ext xmlns:c16="http://schemas.microsoft.com/office/drawing/2014/chart" uri="{C3380CC4-5D6E-409C-BE32-E72D297353CC}">
              <c16:uniqueId val="{00000000-30A0-4AB1-8D56-E975A43E23E2}"/>
            </c:ext>
          </c:extLst>
        </c:ser>
        <c:dLbls>
          <c:showLegendKey val="0"/>
          <c:showVal val="0"/>
          <c:showCatName val="0"/>
          <c:showSerName val="0"/>
          <c:showPercent val="0"/>
          <c:showBubbleSize val="0"/>
        </c:dLbls>
        <c:marker val="1"/>
        <c:smooth val="0"/>
        <c:axId val="1876729951"/>
        <c:axId val="2017272095"/>
      </c:lineChart>
      <c:catAx>
        <c:axId val="187672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72095"/>
        <c:crosses val="autoZero"/>
        <c:auto val="1"/>
        <c:lblAlgn val="ctr"/>
        <c:lblOffset val="100"/>
        <c:noMultiLvlLbl val="0"/>
      </c:catAx>
      <c:valAx>
        <c:axId val="201727209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2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Analysis'!$Y$46:$Y$47</c:f>
              <c:strCache>
                <c:ptCount val="1"/>
                <c:pt idx="0">
                  <c:v>Electric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Analysis'!$X$48:$X$92</c:f>
              <c:strCache>
                <c:ptCount val="44"/>
                <c:pt idx="0">
                  <c:v>Ampharos</c:v>
                </c:pt>
                <c:pt idx="1">
                  <c:v>AmpharosMega Ampharos</c:v>
                </c:pt>
                <c:pt idx="2">
                  <c:v>Blitzle</c:v>
                </c:pt>
                <c:pt idx="3">
                  <c:v>Dedenne</c:v>
                </c:pt>
                <c:pt idx="4">
                  <c:v>Eelektrik</c:v>
                </c:pt>
                <c:pt idx="5">
                  <c:v>Eelektross</c:v>
                </c:pt>
                <c:pt idx="6">
                  <c:v>Electabuzz</c:v>
                </c:pt>
                <c:pt idx="7">
                  <c:v>Electivire</c:v>
                </c:pt>
                <c:pt idx="8">
                  <c:v>Electrike</c:v>
                </c:pt>
                <c:pt idx="9">
                  <c:v>Electrode</c:v>
                </c:pt>
                <c:pt idx="10">
                  <c:v>Elekid</c:v>
                </c:pt>
                <c:pt idx="11">
                  <c:v>Emolga</c:v>
                </c:pt>
                <c:pt idx="12">
                  <c:v>Flaaffy</c:v>
                </c:pt>
                <c:pt idx="13">
                  <c:v>Heliolisk</c:v>
                </c:pt>
                <c:pt idx="14">
                  <c:v>Helioptile</c:v>
                </c:pt>
                <c:pt idx="15">
                  <c:v>Jolteon</c:v>
                </c:pt>
                <c:pt idx="16">
                  <c:v>Luxio</c:v>
                </c:pt>
                <c:pt idx="17">
                  <c:v>Luxray</c:v>
                </c:pt>
                <c:pt idx="18">
                  <c:v>Magnemite</c:v>
                </c:pt>
                <c:pt idx="19">
                  <c:v>Magneton</c:v>
                </c:pt>
                <c:pt idx="20">
                  <c:v>Magnezone</c:v>
                </c:pt>
                <c:pt idx="21">
                  <c:v>Manectric</c:v>
                </c:pt>
                <c:pt idx="22">
                  <c:v>ManectricMega Manectric</c:v>
                </c:pt>
                <c:pt idx="23">
                  <c:v>Mareep</c:v>
                </c:pt>
                <c:pt idx="24">
                  <c:v>Minun</c:v>
                </c:pt>
                <c:pt idx="25">
                  <c:v>Pachirisu</c:v>
                </c:pt>
                <c:pt idx="26">
                  <c:v>Pichu</c:v>
                </c:pt>
                <c:pt idx="27">
                  <c:v>Pikachu</c:v>
                </c:pt>
                <c:pt idx="28">
                  <c:v>Plusle</c:v>
                </c:pt>
                <c:pt idx="29">
                  <c:v>Raichu</c:v>
                </c:pt>
                <c:pt idx="30">
                  <c:v>Raikou</c:v>
                </c:pt>
                <c:pt idx="31">
                  <c:v>Rotom</c:v>
                </c:pt>
                <c:pt idx="32">
                  <c:v>RotomFan Rotom</c:v>
                </c:pt>
                <c:pt idx="33">
                  <c:v>RotomFrost Rotom</c:v>
                </c:pt>
                <c:pt idx="34">
                  <c:v>RotomHeat Rotom</c:v>
                </c:pt>
                <c:pt idx="35">
                  <c:v>RotomMow Rotom</c:v>
                </c:pt>
                <c:pt idx="36">
                  <c:v>RotomWash Rotom</c:v>
                </c:pt>
                <c:pt idx="37">
                  <c:v>Shinx</c:v>
                </c:pt>
                <c:pt idx="38">
                  <c:v>ThundurusIncarnate Forme</c:v>
                </c:pt>
                <c:pt idx="39">
                  <c:v>ThundurusTherian Forme</c:v>
                </c:pt>
                <c:pt idx="40">
                  <c:v>Tynamo</c:v>
                </c:pt>
                <c:pt idx="41">
                  <c:v>Voltorb</c:v>
                </c:pt>
                <c:pt idx="42">
                  <c:v>Zapdos</c:v>
                </c:pt>
                <c:pt idx="43">
                  <c:v>Zebstrika</c:v>
                </c:pt>
              </c:strCache>
            </c:strRef>
          </c:cat>
          <c:val>
            <c:numRef>
              <c:f>'Type Analysis'!$Y$48:$Y$92</c:f>
              <c:numCache>
                <c:formatCode>General</c:formatCode>
                <c:ptCount val="44"/>
                <c:pt idx="0">
                  <c:v>510</c:v>
                </c:pt>
                <c:pt idx="1">
                  <c:v>610</c:v>
                </c:pt>
                <c:pt idx="2">
                  <c:v>295</c:v>
                </c:pt>
                <c:pt idx="3">
                  <c:v>431</c:v>
                </c:pt>
                <c:pt idx="4">
                  <c:v>405</c:v>
                </c:pt>
                <c:pt idx="5">
                  <c:v>515</c:v>
                </c:pt>
                <c:pt idx="6">
                  <c:v>490</c:v>
                </c:pt>
                <c:pt idx="7">
                  <c:v>540</c:v>
                </c:pt>
                <c:pt idx="8">
                  <c:v>295</c:v>
                </c:pt>
                <c:pt idx="9">
                  <c:v>480</c:v>
                </c:pt>
                <c:pt idx="10">
                  <c:v>360</c:v>
                </c:pt>
                <c:pt idx="11">
                  <c:v>428</c:v>
                </c:pt>
                <c:pt idx="12">
                  <c:v>365</c:v>
                </c:pt>
                <c:pt idx="13">
                  <c:v>481</c:v>
                </c:pt>
                <c:pt idx="14">
                  <c:v>289</c:v>
                </c:pt>
                <c:pt idx="15">
                  <c:v>525</c:v>
                </c:pt>
                <c:pt idx="16">
                  <c:v>363</c:v>
                </c:pt>
                <c:pt idx="17">
                  <c:v>523</c:v>
                </c:pt>
                <c:pt idx="18">
                  <c:v>325</c:v>
                </c:pt>
                <c:pt idx="19">
                  <c:v>465</c:v>
                </c:pt>
                <c:pt idx="20">
                  <c:v>535</c:v>
                </c:pt>
                <c:pt idx="21">
                  <c:v>475</c:v>
                </c:pt>
                <c:pt idx="22">
                  <c:v>575</c:v>
                </c:pt>
                <c:pt idx="23">
                  <c:v>280</c:v>
                </c:pt>
                <c:pt idx="24">
                  <c:v>405</c:v>
                </c:pt>
                <c:pt idx="25">
                  <c:v>405</c:v>
                </c:pt>
                <c:pt idx="26">
                  <c:v>205</c:v>
                </c:pt>
                <c:pt idx="27">
                  <c:v>320</c:v>
                </c:pt>
                <c:pt idx="28">
                  <c:v>405</c:v>
                </c:pt>
                <c:pt idx="29">
                  <c:v>485</c:v>
                </c:pt>
                <c:pt idx="30">
                  <c:v>580</c:v>
                </c:pt>
                <c:pt idx="31">
                  <c:v>440</c:v>
                </c:pt>
                <c:pt idx="32">
                  <c:v>520</c:v>
                </c:pt>
                <c:pt idx="33">
                  <c:v>520</c:v>
                </c:pt>
                <c:pt idx="34">
                  <c:v>520</c:v>
                </c:pt>
                <c:pt idx="35">
                  <c:v>520</c:v>
                </c:pt>
                <c:pt idx="36">
                  <c:v>520</c:v>
                </c:pt>
                <c:pt idx="37">
                  <c:v>263</c:v>
                </c:pt>
                <c:pt idx="38">
                  <c:v>580</c:v>
                </c:pt>
                <c:pt idx="39">
                  <c:v>580</c:v>
                </c:pt>
                <c:pt idx="40">
                  <c:v>275</c:v>
                </c:pt>
                <c:pt idx="41">
                  <c:v>330</c:v>
                </c:pt>
                <c:pt idx="42">
                  <c:v>580</c:v>
                </c:pt>
                <c:pt idx="43">
                  <c:v>497</c:v>
                </c:pt>
              </c:numCache>
            </c:numRef>
          </c:val>
          <c:smooth val="0"/>
          <c:extLst>
            <c:ext xmlns:c16="http://schemas.microsoft.com/office/drawing/2014/chart" uri="{C3380CC4-5D6E-409C-BE32-E72D297353CC}">
              <c16:uniqueId val="{00000000-5D9C-4BBB-B5F9-CCF4B0AF664C}"/>
            </c:ext>
          </c:extLst>
        </c:ser>
        <c:dLbls>
          <c:showLegendKey val="0"/>
          <c:showVal val="0"/>
          <c:showCatName val="0"/>
          <c:showSerName val="0"/>
          <c:showPercent val="0"/>
          <c:showBubbleSize val="0"/>
        </c:dLbls>
        <c:marker val="1"/>
        <c:smooth val="0"/>
        <c:axId val="1199956223"/>
        <c:axId val="2021900127"/>
      </c:lineChart>
      <c:catAx>
        <c:axId val="119995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00127"/>
        <c:crosses val="autoZero"/>
        <c:auto val="1"/>
        <c:lblAlgn val="ctr"/>
        <c:lblOffset val="100"/>
        <c:noMultiLvlLbl val="0"/>
      </c:catAx>
      <c:valAx>
        <c:axId val="202190012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95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Analysis'!$AC$47:$AC$48</c:f>
              <c:strCache>
                <c:ptCount val="1"/>
                <c:pt idx="0">
                  <c:v>Fighting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Analysis'!$AB$49:$AB$76</c:f>
              <c:strCache>
                <c:ptCount val="27"/>
                <c:pt idx="0">
                  <c:v>Conkeldurr</c:v>
                </c:pt>
                <c:pt idx="1">
                  <c:v>Gurdurr</c:v>
                </c:pt>
                <c:pt idx="2">
                  <c:v>Hariyama</c:v>
                </c:pt>
                <c:pt idx="3">
                  <c:v>Hawlucha</c:v>
                </c:pt>
                <c:pt idx="4">
                  <c:v>Hitmonchan</c:v>
                </c:pt>
                <c:pt idx="5">
                  <c:v>Hitmonlee</c:v>
                </c:pt>
                <c:pt idx="6">
                  <c:v>Hitmontop</c:v>
                </c:pt>
                <c:pt idx="7">
                  <c:v>Lucario</c:v>
                </c:pt>
                <c:pt idx="8">
                  <c:v>LucarioMega Lucario</c:v>
                </c:pt>
                <c:pt idx="9">
                  <c:v>Machamp</c:v>
                </c:pt>
                <c:pt idx="10">
                  <c:v>Machoke</c:v>
                </c:pt>
                <c:pt idx="11">
                  <c:v>Machop</c:v>
                </c:pt>
                <c:pt idx="12">
                  <c:v>Makuhita</c:v>
                </c:pt>
                <c:pt idx="13">
                  <c:v>Mankey</c:v>
                </c:pt>
                <c:pt idx="14">
                  <c:v>Medicham</c:v>
                </c:pt>
                <c:pt idx="15">
                  <c:v>MedichamMega Medicham</c:v>
                </c:pt>
                <c:pt idx="16">
                  <c:v>Meditite</c:v>
                </c:pt>
                <c:pt idx="17">
                  <c:v>Mienfoo</c:v>
                </c:pt>
                <c:pt idx="18">
                  <c:v>Mienshao</c:v>
                </c:pt>
                <c:pt idx="19">
                  <c:v>Pancham</c:v>
                </c:pt>
                <c:pt idx="20">
                  <c:v>Pangoro</c:v>
                </c:pt>
                <c:pt idx="21">
                  <c:v>Primeape</c:v>
                </c:pt>
                <c:pt idx="22">
                  <c:v>Riolu</c:v>
                </c:pt>
                <c:pt idx="23">
                  <c:v>Sawk</c:v>
                </c:pt>
                <c:pt idx="24">
                  <c:v>Throh</c:v>
                </c:pt>
                <c:pt idx="25">
                  <c:v>Timburr</c:v>
                </c:pt>
                <c:pt idx="26">
                  <c:v>Tyrogue</c:v>
                </c:pt>
              </c:strCache>
            </c:strRef>
          </c:cat>
          <c:val>
            <c:numRef>
              <c:f>'Type Analysis'!$AC$49:$AC$76</c:f>
              <c:numCache>
                <c:formatCode>General</c:formatCode>
                <c:ptCount val="27"/>
                <c:pt idx="0">
                  <c:v>505</c:v>
                </c:pt>
                <c:pt idx="1">
                  <c:v>405</c:v>
                </c:pt>
                <c:pt idx="2">
                  <c:v>474</c:v>
                </c:pt>
                <c:pt idx="3">
                  <c:v>500</c:v>
                </c:pt>
                <c:pt idx="4">
                  <c:v>455</c:v>
                </c:pt>
                <c:pt idx="5">
                  <c:v>455</c:v>
                </c:pt>
                <c:pt idx="6">
                  <c:v>455</c:v>
                </c:pt>
                <c:pt idx="7">
                  <c:v>525</c:v>
                </c:pt>
                <c:pt idx="8">
                  <c:v>625</c:v>
                </c:pt>
                <c:pt idx="9">
                  <c:v>505</c:v>
                </c:pt>
                <c:pt idx="10">
                  <c:v>405</c:v>
                </c:pt>
                <c:pt idx="11">
                  <c:v>305</c:v>
                </c:pt>
                <c:pt idx="12">
                  <c:v>237</c:v>
                </c:pt>
                <c:pt idx="13">
                  <c:v>305</c:v>
                </c:pt>
                <c:pt idx="14">
                  <c:v>410</c:v>
                </c:pt>
                <c:pt idx="15">
                  <c:v>510</c:v>
                </c:pt>
                <c:pt idx="16">
                  <c:v>280</c:v>
                </c:pt>
                <c:pt idx="17">
                  <c:v>350</c:v>
                </c:pt>
                <c:pt idx="18">
                  <c:v>510</c:v>
                </c:pt>
                <c:pt idx="19">
                  <c:v>348</c:v>
                </c:pt>
                <c:pt idx="20">
                  <c:v>495</c:v>
                </c:pt>
                <c:pt idx="21">
                  <c:v>455</c:v>
                </c:pt>
                <c:pt idx="22">
                  <c:v>285</c:v>
                </c:pt>
                <c:pt idx="23">
                  <c:v>465</c:v>
                </c:pt>
                <c:pt idx="24">
                  <c:v>465</c:v>
                </c:pt>
                <c:pt idx="25">
                  <c:v>305</c:v>
                </c:pt>
                <c:pt idx="26">
                  <c:v>210</c:v>
                </c:pt>
              </c:numCache>
            </c:numRef>
          </c:val>
          <c:smooth val="0"/>
          <c:extLst>
            <c:ext xmlns:c16="http://schemas.microsoft.com/office/drawing/2014/chart" uri="{C3380CC4-5D6E-409C-BE32-E72D297353CC}">
              <c16:uniqueId val="{00000000-A093-4635-AA71-4DB9DD18EF13}"/>
            </c:ext>
          </c:extLst>
        </c:ser>
        <c:dLbls>
          <c:showLegendKey val="0"/>
          <c:showVal val="0"/>
          <c:showCatName val="0"/>
          <c:showSerName val="0"/>
          <c:showPercent val="0"/>
          <c:showBubbleSize val="0"/>
        </c:dLbls>
        <c:marker val="1"/>
        <c:smooth val="0"/>
        <c:axId val="1877286063"/>
        <c:axId val="2017260687"/>
      </c:lineChart>
      <c:catAx>
        <c:axId val="187728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60687"/>
        <c:crosses val="autoZero"/>
        <c:auto val="1"/>
        <c:lblAlgn val="ctr"/>
        <c:lblOffset val="100"/>
        <c:noMultiLvlLbl val="0"/>
      </c:catAx>
      <c:valAx>
        <c:axId val="201726068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8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Analysis'!$AG$32:$AG$33</c:f>
              <c:strCache>
                <c:ptCount val="1"/>
                <c:pt idx="0">
                  <c:v>Fire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Analysis'!$AF$34:$AF$86</c:f>
              <c:strCache>
                <c:ptCount val="52"/>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Entei</c:v>
                </c:pt>
                <c:pt idx="20">
                  <c:v>Fennekin</c:v>
                </c:pt>
                <c:pt idx="21">
                  <c:v>Flareon</c:v>
                </c:pt>
                <c:pt idx="22">
                  <c:v>Fletchinder</c:v>
                </c:pt>
                <c:pt idx="23">
                  <c:v>Growlithe</c:v>
                </c:pt>
                <c:pt idx="24">
                  <c:v>Heatmor</c:v>
                </c:pt>
                <c:pt idx="25">
                  <c:v>Heatran</c:v>
                </c:pt>
                <c:pt idx="26">
                  <c:v>Ho-oh</c:v>
                </c:pt>
                <c:pt idx="27">
                  <c:v>Infernape</c:v>
                </c:pt>
                <c:pt idx="28">
                  <c:v>Litleo</c:v>
                </c:pt>
                <c:pt idx="29">
                  <c:v>Magby</c:v>
                </c:pt>
                <c:pt idx="30">
                  <c:v>Magcargo</c:v>
                </c:pt>
                <c:pt idx="31">
                  <c:v>Magmar</c:v>
                </c:pt>
                <c:pt idx="32">
                  <c:v>Magmortar</c:v>
                </c:pt>
                <c:pt idx="33">
                  <c:v>Moltres</c:v>
                </c:pt>
                <c:pt idx="34">
                  <c:v>Monferno</c:v>
                </c:pt>
                <c:pt idx="35">
                  <c:v>Ninetales</c:v>
                </c:pt>
                <c:pt idx="36">
                  <c:v>Numel</c:v>
                </c:pt>
                <c:pt idx="37">
                  <c:v>Pansear</c:v>
                </c:pt>
                <c:pt idx="38">
                  <c:v>Pignite</c:v>
                </c:pt>
                <c:pt idx="39">
                  <c:v>Ponyta</c:v>
                </c:pt>
                <c:pt idx="40">
                  <c:v>Pyroar</c:v>
                </c:pt>
                <c:pt idx="41">
                  <c:v>Quilava</c:v>
                </c:pt>
                <c:pt idx="42">
                  <c:v>Rapidash</c:v>
                </c:pt>
                <c:pt idx="43">
                  <c:v>Simisear</c:v>
                </c:pt>
                <c:pt idx="44">
                  <c:v>Slugma</c:v>
                </c:pt>
                <c:pt idx="45">
                  <c:v>Talonflame</c:v>
                </c:pt>
                <c:pt idx="46">
                  <c:v>Tepig</c:v>
                </c:pt>
                <c:pt idx="47">
                  <c:v>Torchic</c:v>
                </c:pt>
                <c:pt idx="48">
                  <c:v>Torkoal</c:v>
                </c:pt>
                <c:pt idx="49">
                  <c:v>Typhlosion</c:v>
                </c:pt>
                <c:pt idx="50">
                  <c:v>Volcanion</c:v>
                </c:pt>
                <c:pt idx="51">
                  <c:v>Vulpix</c:v>
                </c:pt>
              </c:strCache>
            </c:strRef>
          </c:cat>
          <c:val>
            <c:numRef>
              <c:f>'Type Analysis'!$AG$34:$AG$86</c:f>
              <c:numCache>
                <c:formatCode>General</c:formatCode>
                <c:ptCount val="52"/>
                <c:pt idx="0">
                  <c:v>555</c:v>
                </c:pt>
                <c:pt idx="1">
                  <c:v>530</c:v>
                </c:pt>
                <c:pt idx="2">
                  <c:v>630</c:v>
                </c:pt>
                <c:pt idx="3">
                  <c:v>409</c:v>
                </c:pt>
                <c:pt idx="4">
                  <c:v>460</c:v>
                </c:pt>
                <c:pt idx="5">
                  <c:v>560</c:v>
                </c:pt>
                <c:pt idx="6">
                  <c:v>534</c:v>
                </c:pt>
                <c:pt idx="7">
                  <c:v>634</c:v>
                </c:pt>
                <c:pt idx="8">
                  <c:v>634</c:v>
                </c:pt>
                <c:pt idx="9">
                  <c:v>309</c:v>
                </c:pt>
                <c:pt idx="10">
                  <c:v>405</c:v>
                </c:pt>
                <c:pt idx="11">
                  <c:v>309</c:v>
                </c:pt>
                <c:pt idx="12">
                  <c:v>405</c:v>
                </c:pt>
                <c:pt idx="13">
                  <c:v>309</c:v>
                </c:pt>
                <c:pt idx="14">
                  <c:v>480</c:v>
                </c:pt>
                <c:pt idx="15">
                  <c:v>540</c:v>
                </c:pt>
                <c:pt idx="16">
                  <c:v>315</c:v>
                </c:pt>
                <c:pt idx="17">
                  <c:v>534</c:v>
                </c:pt>
                <c:pt idx="18">
                  <c:v>528</c:v>
                </c:pt>
                <c:pt idx="19">
                  <c:v>580</c:v>
                </c:pt>
                <c:pt idx="20">
                  <c:v>307</c:v>
                </c:pt>
                <c:pt idx="21">
                  <c:v>525</c:v>
                </c:pt>
                <c:pt idx="22">
                  <c:v>382</c:v>
                </c:pt>
                <c:pt idx="23">
                  <c:v>350</c:v>
                </c:pt>
                <c:pt idx="24">
                  <c:v>484</c:v>
                </c:pt>
                <c:pt idx="25">
                  <c:v>600</c:v>
                </c:pt>
                <c:pt idx="26">
                  <c:v>680</c:v>
                </c:pt>
                <c:pt idx="27">
                  <c:v>534</c:v>
                </c:pt>
                <c:pt idx="28">
                  <c:v>369</c:v>
                </c:pt>
                <c:pt idx="29">
                  <c:v>365</c:v>
                </c:pt>
                <c:pt idx="30">
                  <c:v>410</c:v>
                </c:pt>
                <c:pt idx="31">
                  <c:v>495</c:v>
                </c:pt>
                <c:pt idx="32">
                  <c:v>540</c:v>
                </c:pt>
                <c:pt idx="33">
                  <c:v>580</c:v>
                </c:pt>
                <c:pt idx="34">
                  <c:v>405</c:v>
                </c:pt>
                <c:pt idx="35">
                  <c:v>505</c:v>
                </c:pt>
                <c:pt idx="36">
                  <c:v>305</c:v>
                </c:pt>
                <c:pt idx="37">
                  <c:v>316</c:v>
                </c:pt>
                <c:pt idx="38">
                  <c:v>418</c:v>
                </c:pt>
                <c:pt idx="39">
                  <c:v>410</c:v>
                </c:pt>
                <c:pt idx="40">
                  <c:v>507</c:v>
                </c:pt>
                <c:pt idx="41">
                  <c:v>405</c:v>
                </c:pt>
                <c:pt idx="42">
                  <c:v>500</c:v>
                </c:pt>
                <c:pt idx="43">
                  <c:v>498</c:v>
                </c:pt>
                <c:pt idx="44">
                  <c:v>250</c:v>
                </c:pt>
                <c:pt idx="45">
                  <c:v>499</c:v>
                </c:pt>
                <c:pt idx="46">
                  <c:v>308</c:v>
                </c:pt>
                <c:pt idx="47">
                  <c:v>310</c:v>
                </c:pt>
                <c:pt idx="48">
                  <c:v>470</c:v>
                </c:pt>
                <c:pt idx="49">
                  <c:v>534</c:v>
                </c:pt>
                <c:pt idx="50">
                  <c:v>600</c:v>
                </c:pt>
                <c:pt idx="51">
                  <c:v>299</c:v>
                </c:pt>
              </c:numCache>
            </c:numRef>
          </c:val>
          <c:smooth val="0"/>
          <c:extLst>
            <c:ext xmlns:c16="http://schemas.microsoft.com/office/drawing/2014/chart" uri="{C3380CC4-5D6E-409C-BE32-E72D297353CC}">
              <c16:uniqueId val="{00000000-5515-4694-8FB2-9B5C5574BF0A}"/>
            </c:ext>
          </c:extLst>
        </c:ser>
        <c:dLbls>
          <c:showLegendKey val="0"/>
          <c:showVal val="0"/>
          <c:showCatName val="0"/>
          <c:showSerName val="0"/>
          <c:showPercent val="0"/>
          <c:showBubbleSize val="0"/>
        </c:dLbls>
        <c:marker val="1"/>
        <c:smooth val="0"/>
        <c:axId val="1872984063"/>
        <c:axId val="2021847551"/>
      </c:lineChart>
      <c:catAx>
        <c:axId val="18729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47551"/>
        <c:crosses val="autoZero"/>
        <c:auto val="1"/>
        <c:lblAlgn val="ctr"/>
        <c:lblOffset val="100"/>
        <c:noMultiLvlLbl val="0"/>
      </c:catAx>
      <c:valAx>
        <c:axId val="20218475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Analysis'!$AK$19:$AK$20</c:f>
              <c:strCache>
                <c:ptCount val="1"/>
                <c:pt idx="0">
                  <c:v>Ghost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Analysis'!$AJ$21:$AJ$53</c:f>
              <c:strCache>
                <c:ptCount val="32"/>
                <c:pt idx="0">
                  <c:v>Banette</c:v>
                </c:pt>
                <c:pt idx="1">
                  <c:v>BanetteMega Banette</c:v>
                </c:pt>
                <c:pt idx="2">
                  <c:v>Chandelure</c:v>
                </c:pt>
                <c:pt idx="3">
                  <c:v>Cofagrigus</c:v>
                </c:pt>
                <c:pt idx="4">
                  <c:v>Drifblim</c:v>
                </c:pt>
                <c:pt idx="5">
                  <c:v>Drifloon</c:v>
                </c:pt>
                <c:pt idx="6">
                  <c:v>Dusclops</c:v>
                </c:pt>
                <c:pt idx="7">
                  <c:v>Dusknoir</c:v>
                </c:pt>
                <c:pt idx="8">
                  <c:v>Duskull</c:v>
                </c:pt>
                <c:pt idx="9">
                  <c:v>Gastly</c:v>
                </c:pt>
                <c:pt idx="10">
                  <c:v>Gengar</c:v>
                </c:pt>
                <c:pt idx="11">
                  <c:v>GengarMega Gengar</c:v>
                </c:pt>
                <c:pt idx="12">
                  <c:v>GiratinaAltered Forme</c:v>
                </c:pt>
                <c:pt idx="13">
                  <c:v>GiratinaOrigin Forme</c:v>
                </c:pt>
                <c:pt idx="14">
                  <c:v>GourgeistAverage Size</c:v>
                </c:pt>
                <c:pt idx="15">
                  <c:v>GourgeistLarge Size</c:v>
                </c:pt>
                <c:pt idx="16">
                  <c:v>GourgeistSmall Size</c:v>
                </c:pt>
                <c:pt idx="17">
                  <c:v>GourgeistSuper Size</c:v>
                </c:pt>
                <c:pt idx="18">
                  <c:v>Haunter</c:v>
                </c:pt>
                <c:pt idx="19">
                  <c:v>Lampent</c:v>
                </c:pt>
                <c:pt idx="20">
                  <c:v>Litwick</c:v>
                </c:pt>
                <c:pt idx="21">
                  <c:v>Misdreavus</c:v>
                </c:pt>
                <c:pt idx="22">
                  <c:v>Mismagius</c:v>
                </c:pt>
                <c:pt idx="23">
                  <c:v>Phantump</c:v>
                </c:pt>
                <c:pt idx="24">
                  <c:v>PumpkabooAverage Size</c:v>
                </c:pt>
                <c:pt idx="25">
                  <c:v>PumpkabooLarge Size</c:v>
                </c:pt>
                <c:pt idx="26">
                  <c:v>PumpkabooSmall Size</c:v>
                </c:pt>
                <c:pt idx="27">
                  <c:v>PumpkabooSuper Size</c:v>
                </c:pt>
                <c:pt idx="28">
                  <c:v>Shuppet</c:v>
                </c:pt>
                <c:pt idx="29">
                  <c:v>Spiritomb</c:v>
                </c:pt>
                <c:pt idx="30">
                  <c:v>Trevenant</c:v>
                </c:pt>
                <c:pt idx="31">
                  <c:v>Yamask</c:v>
                </c:pt>
              </c:strCache>
            </c:strRef>
          </c:cat>
          <c:val>
            <c:numRef>
              <c:f>'Type Analysis'!$AK$21:$AK$53</c:f>
              <c:numCache>
                <c:formatCode>General</c:formatCode>
                <c:ptCount val="32"/>
                <c:pt idx="0">
                  <c:v>455</c:v>
                </c:pt>
                <c:pt idx="1">
                  <c:v>555</c:v>
                </c:pt>
                <c:pt idx="2">
                  <c:v>520</c:v>
                </c:pt>
                <c:pt idx="3">
                  <c:v>483</c:v>
                </c:pt>
                <c:pt idx="4">
                  <c:v>498</c:v>
                </c:pt>
                <c:pt idx="5">
                  <c:v>348</c:v>
                </c:pt>
                <c:pt idx="6">
                  <c:v>455</c:v>
                </c:pt>
                <c:pt idx="7">
                  <c:v>525</c:v>
                </c:pt>
                <c:pt idx="8">
                  <c:v>295</c:v>
                </c:pt>
                <c:pt idx="9">
                  <c:v>310</c:v>
                </c:pt>
                <c:pt idx="10">
                  <c:v>500</c:v>
                </c:pt>
                <c:pt idx="11">
                  <c:v>600</c:v>
                </c:pt>
                <c:pt idx="12">
                  <c:v>680</c:v>
                </c:pt>
                <c:pt idx="13">
                  <c:v>680</c:v>
                </c:pt>
                <c:pt idx="14">
                  <c:v>494</c:v>
                </c:pt>
                <c:pt idx="15">
                  <c:v>494</c:v>
                </c:pt>
                <c:pt idx="16">
                  <c:v>494</c:v>
                </c:pt>
                <c:pt idx="17">
                  <c:v>494</c:v>
                </c:pt>
                <c:pt idx="18">
                  <c:v>405</c:v>
                </c:pt>
                <c:pt idx="19">
                  <c:v>370</c:v>
                </c:pt>
                <c:pt idx="20">
                  <c:v>275</c:v>
                </c:pt>
                <c:pt idx="21">
                  <c:v>435</c:v>
                </c:pt>
                <c:pt idx="22">
                  <c:v>495</c:v>
                </c:pt>
                <c:pt idx="23">
                  <c:v>309</c:v>
                </c:pt>
                <c:pt idx="24">
                  <c:v>335</c:v>
                </c:pt>
                <c:pt idx="25">
                  <c:v>335</c:v>
                </c:pt>
                <c:pt idx="26">
                  <c:v>335</c:v>
                </c:pt>
                <c:pt idx="27">
                  <c:v>335</c:v>
                </c:pt>
                <c:pt idx="28">
                  <c:v>295</c:v>
                </c:pt>
                <c:pt idx="29">
                  <c:v>485</c:v>
                </c:pt>
                <c:pt idx="30">
                  <c:v>474</c:v>
                </c:pt>
                <c:pt idx="31">
                  <c:v>303</c:v>
                </c:pt>
              </c:numCache>
            </c:numRef>
          </c:val>
          <c:smooth val="0"/>
          <c:extLst>
            <c:ext xmlns:c16="http://schemas.microsoft.com/office/drawing/2014/chart" uri="{C3380CC4-5D6E-409C-BE32-E72D297353CC}">
              <c16:uniqueId val="{00000000-57DA-4888-B6DD-C583394819BD}"/>
            </c:ext>
          </c:extLst>
        </c:ser>
        <c:dLbls>
          <c:showLegendKey val="0"/>
          <c:showVal val="0"/>
          <c:showCatName val="0"/>
          <c:showSerName val="0"/>
          <c:showPercent val="0"/>
          <c:showBubbleSize val="0"/>
        </c:dLbls>
        <c:marker val="1"/>
        <c:smooth val="0"/>
        <c:axId val="1872982623"/>
        <c:axId val="2017294415"/>
      </c:lineChart>
      <c:catAx>
        <c:axId val="187298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94415"/>
        <c:crosses val="autoZero"/>
        <c:auto val="1"/>
        <c:lblAlgn val="ctr"/>
        <c:lblOffset val="100"/>
        <c:noMultiLvlLbl val="0"/>
      </c:catAx>
      <c:valAx>
        <c:axId val="201729441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Analysis!PivotTable58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Analysis'!$AK$57:$AK$58</c:f>
              <c:strCache>
                <c:ptCount val="1"/>
                <c:pt idx="0">
                  <c:v>Ground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Analysis'!$AJ$59:$AJ$91</c:f>
              <c:strCache>
                <c:ptCount val="32"/>
                <c:pt idx="0">
                  <c:v>Baltoy</c:v>
                </c:pt>
                <c:pt idx="1">
                  <c:v>Claydol</c:v>
                </c:pt>
                <c:pt idx="2">
                  <c:v>Cubone</c:v>
                </c:pt>
                <c:pt idx="3">
                  <c:v>Diglett</c:v>
                </c:pt>
                <c:pt idx="4">
                  <c:v>Donphan</c:v>
                </c:pt>
                <c:pt idx="5">
                  <c:v>Drilbur</c:v>
                </c:pt>
                <c:pt idx="6">
                  <c:v>Dugtrio</c:v>
                </c:pt>
                <c:pt idx="7">
                  <c:v>Excadrill</c:v>
                </c:pt>
                <c:pt idx="8">
                  <c:v>Flygon</c:v>
                </c:pt>
                <c:pt idx="9">
                  <c:v>Gligar</c:v>
                </c:pt>
                <c:pt idx="10">
                  <c:v>Gliscor</c:v>
                </c:pt>
                <c:pt idx="11">
                  <c:v>Golett</c:v>
                </c:pt>
                <c:pt idx="12">
                  <c:v>Golurk</c:v>
                </c:pt>
                <c:pt idx="13">
                  <c:v>Groudon</c:v>
                </c:pt>
                <c:pt idx="14">
                  <c:v>GroudonPrimal Groudon</c:v>
                </c:pt>
                <c:pt idx="15">
                  <c:v>Hippopotas</c:v>
                </c:pt>
                <c:pt idx="16">
                  <c:v>Hippowdon</c:v>
                </c:pt>
                <c:pt idx="17">
                  <c:v>Krokorok</c:v>
                </c:pt>
                <c:pt idx="18">
                  <c:v>Krookodile</c:v>
                </c:pt>
                <c:pt idx="19">
                  <c:v>LandorusIncarnate Forme</c:v>
                </c:pt>
                <c:pt idx="20">
                  <c:v>LandorusTherian Forme</c:v>
                </c:pt>
                <c:pt idx="21">
                  <c:v>Marowak</c:v>
                </c:pt>
                <c:pt idx="22">
                  <c:v>Phanpy</c:v>
                </c:pt>
                <c:pt idx="23">
                  <c:v>Rhydon</c:v>
                </c:pt>
                <c:pt idx="24">
                  <c:v>Rhyhorn</c:v>
                </c:pt>
                <c:pt idx="25">
                  <c:v>Rhyperior</c:v>
                </c:pt>
                <c:pt idx="26">
                  <c:v>Sandile</c:v>
                </c:pt>
                <c:pt idx="27">
                  <c:v>Sandshrew</c:v>
                </c:pt>
                <c:pt idx="28">
                  <c:v>Sandslash</c:v>
                </c:pt>
                <c:pt idx="29">
                  <c:v>Stunfisk</c:v>
                </c:pt>
                <c:pt idx="30">
                  <c:v>Trapinch</c:v>
                </c:pt>
                <c:pt idx="31">
                  <c:v>Vibrava</c:v>
                </c:pt>
              </c:strCache>
            </c:strRef>
          </c:cat>
          <c:val>
            <c:numRef>
              <c:f>'Type Analysis'!$AK$59:$AK$91</c:f>
              <c:numCache>
                <c:formatCode>General</c:formatCode>
                <c:ptCount val="32"/>
                <c:pt idx="0">
                  <c:v>300</c:v>
                </c:pt>
                <c:pt idx="1">
                  <c:v>500</c:v>
                </c:pt>
                <c:pt idx="2">
                  <c:v>320</c:v>
                </c:pt>
                <c:pt idx="3">
                  <c:v>265</c:v>
                </c:pt>
                <c:pt idx="4">
                  <c:v>500</c:v>
                </c:pt>
                <c:pt idx="5">
                  <c:v>328</c:v>
                </c:pt>
                <c:pt idx="6">
                  <c:v>405</c:v>
                </c:pt>
                <c:pt idx="7">
                  <c:v>508</c:v>
                </c:pt>
                <c:pt idx="8">
                  <c:v>520</c:v>
                </c:pt>
                <c:pt idx="9">
                  <c:v>430</c:v>
                </c:pt>
                <c:pt idx="10">
                  <c:v>510</c:v>
                </c:pt>
                <c:pt idx="11">
                  <c:v>303</c:v>
                </c:pt>
                <c:pt idx="12">
                  <c:v>483</c:v>
                </c:pt>
                <c:pt idx="13">
                  <c:v>670</c:v>
                </c:pt>
                <c:pt idx="14">
                  <c:v>770</c:v>
                </c:pt>
                <c:pt idx="15">
                  <c:v>330</c:v>
                </c:pt>
                <c:pt idx="16">
                  <c:v>525</c:v>
                </c:pt>
                <c:pt idx="17">
                  <c:v>351</c:v>
                </c:pt>
                <c:pt idx="18">
                  <c:v>519</c:v>
                </c:pt>
                <c:pt idx="19">
                  <c:v>600</c:v>
                </c:pt>
                <c:pt idx="20">
                  <c:v>600</c:v>
                </c:pt>
                <c:pt idx="21">
                  <c:v>425</c:v>
                </c:pt>
                <c:pt idx="22">
                  <c:v>330</c:v>
                </c:pt>
                <c:pt idx="23">
                  <c:v>485</c:v>
                </c:pt>
                <c:pt idx="24">
                  <c:v>345</c:v>
                </c:pt>
                <c:pt idx="25">
                  <c:v>535</c:v>
                </c:pt>
                <c:pt idx="26">
                  <c:v>292</c:v>
                </c:pt>
                <c:pt idx="27">
                  <c:v>300</c:v>
                </c:pt>
                <c:pt idx="28">
                  <c:v>450</c:v>
                </c:pt>
                <c:pt idx="29">
                  <c:v>471</c:v>
                </c:pt>
                <c:pt idx="30">
                  <c:v>290</c:v>
                </c:pt>
                <c:pt idx="31">
                  <c:v>340</c:v>
                </c:pt>
              </c:numCache>
            </c:numRef>
          </c:val>
          <c:smooth val="0"/>
          <c:extLst>
            <c:ext xmlns:c16="http://schemas.microsoft.com/office/drawing/2014/chart" uri="{C3380CC4-5D6E-409C-BE32-E72D297353CC}">
              <c16:uniqueId val="{00000000-E262-4F8E-8320-181FE34BBF3A}"/>
            </c:ext>
          </c:extLst>
        </c:ser>
        <c:dLbls>
          <c:showLegendKey val="0"/>
          <c:showVal val="0"/>
          <c:showCatName val="0"/>
          <c:showSerName val="0"/>
          <c:showPercent val="0"/>
          <c:showBubbleSize val="0"/>
        </c:dLbls>
        <c:marker val="1"/>
        <c:smooth val="0"/>
        <c:axId val="2081286607"/>
        <c:axId val="2017273087"/>
      </c:lineChart>
      <c:catAx>
        <c:axId val="208128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73087"/>
        <c:crosses val="autoZero"/>
        <c:auto val="1"/>
        <c:lblAlgn val="ctr"/>
        <c:lblOffset val="100"/>
        <c:noMultiLvlLbl val="0"/>
      </c:catAx>
      <c:valAx>
        <c:axId val="201727308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8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Analysis!PivotTable62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Analysis'!$AS$39:$AS$40</c:f>
              <c:strCache>
                <c:ptCount val="1"/>
                <c:pt idx="0">
                  <c:v>Poison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Analysis'!$AR$41:$AR$68</c:f>
              <c:strCache>
                <c:ptCount val="27"/>
                <c:pt idx="0">
                  <c:v>Arbok</c:v>
                </c:pt>
                <c:pt idx="1">
                  <c:v>Croagunk</c:v>
                </c:pt>
                <c:pt idx="2">
                  <c:v>Crobat</c:v>
                </c:pt>
                <c:pt idx="3">
                  <c:v>Dragalge</c:v>
                </c:pt>
                <c:pt idx="4">
                  <c:v>Drapion</c:v>
                </c:pt>
                <c:pt idx="5">
                  <c:v>Ekans</c:v>
                </c:pt>
                <c:pt idx="6">
                  <c:v>Garbodor</c:v>
                </c:pt>
                <c:pt idx="7">
                  <c:v>Golbat</c:v>
                </c:pt>
                <c:pt idx="8">
                  <c:v>Grimer</c:v>
                </c:pt>
                <c:pt idx="9">
                  <c:v>Gulpin</c:v>
                </c:pt>
                <c:pt idx="10">
                  <c:v>Koffing</c:v>
                </c:pt>
                <c:pt idx="11">
                  <c:v>Muk</c:v>
                </c:pt>
                <c:pt idx="12">
                  <c:v>Nidoking</c:v>
                </c:pt>
                <c:pt idx="13">
                  <c:v>Nidoqueen</c:v>
                </c:pt>
                <c:pt idx="14">
                  <c:v>Nidoran?</c:v>
                </c:pt>
                <c:pt idx="15">
                  <c:v>Nidorina</c:v>
                </c:pt>
                <c:pt idx="16">
                  <c:v>Nidorino</c:v>
                </c:pt>
                <c:pt idx="17">
                  <c:v>Seviper</c:v>
                </c:pt>
                <c:pt idx="18">
                  <c:v>Skorupi</c:v>
                </c:pt>
                <c:pt idx="19">
                  <c:v>Skrelp</c:v>
                </c:pt>
                <c:pt idx="20">
                  <c:v>Skuntank</c:v>
                </c:pt>
                <c:pt idx="21">
                  <c:v>Stunky</c:v>
                </c:pt>
                <c:pt idx="22">
                  <c:v>Swalot</c:v>
                </c:pt>
                <c:pt idx="23">
                  <c:v>Toxicroak</c:v>
                </c:pt>
                <c:pt idx="24">
                  <c:v>Trubbish</c:v>
                </c:pt>
                <c:pt idx="25">
                  <c:v>Weezing</c:v>
                </c:pt>
                <c:pt idx="26">
                  <c:v>Zubat</c:v>
                </c:pt>
              </c:strCache>
            </c:strRef>
          </c:cat>
          <c:val>
            <c:numRef>
              <c:f>'Type Analysis'!$AS$41:$AS$68</c:f>
              <c:numCache>
                <c:formatCode>General</c:formatCode>
                <c:ptCount val="27"/>
                <c:pt idx="0">
                  <c:v>438</c:v>
                </c:pt>
                <c:pt idx="1">
                  <c:v>300</c:v>
                </c:pt>
                <c:pt idx="2">
                  <c:v>535</c:v>
                </c:pt>
                <c:pt idx="3">
                  <c:v>494</c:v>
                </c:pt>
                <c:pt idx="4">
                  <c:v>500</c:v>
                </c:pt>
                <c:pt idx="5">
                  <c:v>288</c:v>
                </c:pt>
                <c:pt idx="6">
                  <c:v>474</c:v>
                </c:pt>
                <c:pt idx="7">
                  <c:v>455</c:v>
                </c:pt>
                <c:pt idx="8">
                  <c:v>325</c:v>
                </c:pt>
                <c:pt idx="9">
                  <c:v>302</c:v>
                </c:pt>
                <c:pt idx="10">
                  <c:v>340</c:v>
                </c:pt>
                <c:pt idx="11">
                  <c:v>500</c:v>
                </c:pt>
                <c:pt idx="12">
                  <c:v>505</c:v>
                </c:pt>
                <c:pt idx="13">
                  <c:v>505</c:v>
                </c:pt>
                <c:pt idx="14">
                  <c:v>548</c:v>
                </c:pt>
                <c:pt idx="15">
                  <c:v>365</c:v>
                </c:pt>
                <c:pt idx="16">
                  <c:v>365</c:v>
                </c:pt>
                <c:pt idx="17">
                  <c:v>458</c:v>
                </c:pt>
                <c:pt idx="18">
                  <c:v>330</c:v>
                </c:pt>
                <c:pt idx="19">
                  <c:v>320</c:v>
                </c:pt>
                <c:pt idx="20">
                  <c:v>479</c:v>
                </c:pt>
                <c:pt idx="21">
                  <c:v>329</c:v>
                </c:pt>
                <c:pt idx="22">
                  <c:v>467</c:v>
                </c:pt>
                <c:pt idx="23">
                  <c:v>490</c:v>
                </c:pt>
                <c:pt idx="24">
                  <c:v>329</c:v>
                </c:pt>
                <c:pt idx="25">
                  <c:v>490</c:v>
                </c:pt>
                <c:pt idx="26">
                  <c:v>245</c:v>
                </c:pt>
              </c:numCache>
            </c:numRef>
          </c:val>
          <c:smooth val="0"/>
          <c:extLst>
            <c:ext xmlns:c16="http://schemas.microsoft.com/office/drawing/2014/chart" uri="{C3380CC4-5D6E-409C-BE32-E72D297353CC}">
              <c16:uniqueId val="{00000000-97D2-4E5F-82F6-324588501925}"/>
            </c:ext>
          </c:extLst>
        </c:ser>
        <c:dLbls>
          <c:showLegendKey val="0"/>
          <c:showVal val="0"/>
          <c:showCatName val="0"/>
          <c:showSerName val="0"/>
          <c:showPercent val="0"/>
          <c:showBubbleSize val="0"/>
        </c:dLbls>
        <c:marker val="1"/>
        <c:smooth val="0"/>
        <c:axId val="2081290927"/>
        <c:axId val="2021905087"/>
      </c:lineChart>
      <c:catAx>
        <c:axId val="208129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05087"/>
        <c:crosses val="autoZero"/>
        <c:auto val="1"/>
        <c:lblAlgn val="ctr"/>
        <c:lblOffset val="100"/>
        <c:noMultiLvlLbl val="0"/>
      </c:catAx>
      <c:valAx>
        <c:axId val="202190508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9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Analysis!PivotTable65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Analysis'!$AS$72:$AS$73</c:f>
              <c:strCache>
                <c:ptCount val="1"/>
                <c:pt idx="0">
                  <c:v>Steel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Analysis'!$AR$74:$AR$101</c:f>
              <c:strCache>
                <c:ptCount val="27"/>
                <c:pt idx="0">
                  <c:v>AegislashBlade Forme</c:v>
                </c:pt>
                <c:pt idx="1">
                  <c:v>AegislashShield Forme</c:v>
                </c:pt>
                <c:pt idx="2">
                  <c:v>Aggron</c:v>
                </c:pt>
                <c:pt idx="3">
                  <c:v>AggronMega Aggron</c:v>
                </c:pt>
                <c:pt idx="4">
                  <c:v>Aron</c:v>
                </c:pt>
                <c:pt idx="5">
                  <c:v>Beldum</c:v>
                </c:pt>
                <c:pt idx="6">
                  <c:v>Bronzong</c:v>
                </c:pt>
                <c:pt idx="7">
                  <c:v>Bronzor</c:v>
                </c:pt>
                <c:pt idx="8">
                  <c:v>Cobalion</c:v>
                </c:pt>
                <c:pt idx="9">
                  <c:v>Dialga</c:v>
                </c:pt>
                <c:pt idx="10">
                  <c:v>Doublade</c:v>
                </c:pt>
                <c:pt idx="11">
                  <c:v>Honedge</c:v>
                </c:pt>
                <c:pt idx="12">
                  <c:v>Jirachi</c:v>
                </c:pt>
                <c:pt idx="13">
                  <c:v>Klang</c:v>
                </c:pt>
                <c:pt idx="14">
                  <c:v>Klefki</c:v>
                </c:pt>
                <c:pt idx="15">
                  <c:v>Klink</c:v>
                </c:pt>
                <c:pt idx="16">
                  <c:v>Klinklang</c:v>
                </c:pt>
                <c:pt idx="17">
                  <c:v>Lairon</c:v>
                </c:pt>
                <c:pt idx="18">
                  <c:v>Mawile</c:v>
                </c:pt>
                <c:pt idx="19">
                  <c:v>MawileMega Mawile</c:v>
                </c:pt>
                <c:pt idx="20">
                  <c:v>Metagross</c:v>
                </c:pt>
                <c:pt idx="21">
                  <c:v>MetagrossMega Metagross</c:v>
                </c:pt>
                <c:pt idx="22">
                  <c:v>Metang</c:v>
                </c:pt>
                <c:pt idx="23">
                  <c:v>Registeel</c:v>
                </c:pt>
                <c:pt idx="24">
                  <c:v>Skarmory</c:v>
                </c:pt>
                <c:pt idx="25">
                  <c:v>Steelix</c:v>
                </c:pt>
                <c:pt idx="26">
                  <c:v>SteelixMega Steelix</c:v>
                </c:pt>
              </c:strCache>
            </c:strRef>
          </c:cat>
          <c:val>
            <c:numRef>
              <c:f>'Type Analysis'!$AS$74:$AS$101</c:f>
              <c:numCache>
                <c:formatCode>General</c:formatCode>
                <c:ptCount val="27"/>
                <c:pt idx="0">
                  <c:v>520</c:v>
                </c:pt>
                <c:pt idx="1">
                  <c:v>520</c:v>
                </c:pt>
                <c:pt idx="2">
                  <c:v>530</c:v>
                </c:pt>
                <c:pt idx="3">
                  <c:v>630</c:v>
                </c:pt>
                <c:pt idx="4">
                  <c:v>330</c:v>
                </c:pt>
                <c:pt idx="5">
                  <c:v>300</c:v>
                </c:pt>
                <c:pt idx="6">
                  <c:v>500</c:v>
                </c:pt>
                <c:pt idx="7">
                  <c:v>300</c:v>
                </c:pt>
                <c:pt idx="8">
                  <c:v>580</c:v>
                </c:pt>
                <c:pt idx="9">
                  <c:v>680</c:v>
                </c:pt>
                <c:pt idx="10">
                  <c:v>448</c:v>
                </c:pt>
                <c:pt idx="11">
                  <c:v>325</c:v>
                </c:pt>
                <c:pt idx="12">
                  <c:v>600</c:v>
                </c:pt>
                <c:pt idx="13">
                  <c:v>440</c:v>
                </c:pt>
                <c:pt idx="14">
                  <c:v>470</c:v>
                </c:pt>
                <c:pt idx="15">
                  <c:v>300</c:v>
                </c:pt>
                <c:pt idx="16">
                  <c:v>520</c:v>
                </c:pt>
                <c:pt idx="17">
                  <c:v>430</c:v>
                </c:pt>
                <c:pt idx="18">
                  <c:v>380</c:v>
                </c:pt>
                <c:pt idx="19">
                  <c:v>480</c:v>
                </c:pt>
                <c:pt idx="20">
                  <c:v>600</c:v>
                </c:pt>
                <c:pt idx="21">
                  <c:v>700</c:v>
                </c:pt>
                <c:pt idx="22">
                  <c:v>420</c:v>
                </c:pt>
                <c:pt idx="23">
                  <c:v>580</c:v>
                </c:pt>
                <c:pt idx="24">
                  <c:v>465</c:v>
                </c:pt>
                <c:pt idx="25">
                  <c:v>510</c:v>
                </c:pt>
                <c:pt idx="26">
                  <c:v>610</c:v>
                </c:pt>
              </c:numCache>
            </c:numRef>
          </c:val>
          <c:smooth val="0"/>
          <c:extLst>
            <c:ext xmlns:c16="http://schemas.microsoft.com/office/drawing/2014/chart" uri="{C3380CC4-5D6E-409C-BE32-E72D297353CC}">
              <c16:uniqueId val="{00000000-01AB-44DA-98B0-5C5FF3627E33}"/>
            </c:ext>
          </c:extLst>
        </c:ser>
        <c:dLbls>
          <c:showLegendKey val="0"/>
          <c:showVal val="0"/>
          <c:showCatName val="0"/>
          <c:showSerName val="0"/>
          <c:showPercent val="0"/>
          <c:showBubbleSize val="0"/>
        </c:dLbls>
        <c:marker val="1"/>
        <c:smooth val="0"/>
        <c:axId val="2031744383"/>
        <c:axId val="2021869375"/>
      </c:lineChart>
      <c:catAx>
        <c:axId val="203174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69375"/>
        <c:crosses val="autoZero"/>
        <c:auto val="1"/>
        <c:lblAlgn val="ctr"/>
        <c:lblOffset val="100"/>
        <c:noMultiLvlLbl val="0"/>
      </c:catAx>
      <c:valAx>
        <c:axId val="20218693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74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Analysis!PivotTable64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Analysis'!$BA$73:$BA$74</c:f>
              <c:strCache>
                <c:ptCount val="1"/>
                <c:pt idx="0">
                  <c:v>Rock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Analysis'!$AZ$75:$AZ$119</c:f>
              <c:strCache>
                <c:ptCount val="44"/>
                <c:pt idx="0">
                  <c:v>Aerodactyl</c:v>
                </c:pt>
                <c:pt idx="1">
                  <c:v>AerodactylMega Aerodactyl</c:v>
                </c:pt>
                <c:pt idx="2">
                  <c:v>Amaura</c:v>
                </c:pt>
                <c:pt idx="3">
                  <c:v>Anorith</c:v>
                </c:pt>
                <c:pt idx="4">
                  <c:v>Archen</c:v>
                </c:pt>
                <c:pt idx="5">
                  <c:v>Archeops</c:v>
                </c:pt>
                <c:pt idx="6">
                  <c:v>Armaldo</c:v>
                </c:pt>
                <c:pt idx="7">
                  <c:v>Aurorus</c:v>
                </c:pt>
                <c:pt idx="8">
                  <c:v>Barbaracle</c:v>
                </c:pt>
                <c:pt idx="9">
                  <c:v>Bastiodon</c:v>
                </c:pt>
                <c:pt idx="10">
                  <c:v>Binacle</c:v>
                </c:pt>
                <c:pt idx="11">
                  <c:v>Boldore</c:v>
                </c:pt>
                <c:pt idx="12">
                  <c:v>Bonsly</c:v>
                </c:pt>
                <c:pt idx="13">
                  <c:v>Carbink</c:v>
                </c:pt>
                <c:pt idx="14">
                  <c:v>Cradily</c:v>
                </c:pt>
                <c:pt idx="15">
                  <c:v>Cranidos</c:v>
                </c:pt>
                <c:pt idx="16">
                  <c:v>Diancie</c:v>
                </c:pt>
                <c:pt idx="17">
                  <c:v>DiancieMega Diancie</c:v>
                </c:pt>
                <c:pt idx="18">
                  <c:v>Geodude</c:v>
                </c:pt>
                <c:pt idx="19">
                  <c:v>Gigalith</c:v>
                </c:pt>
                <c:pt idx="20">
                  <c:v>Golem</c:v>
                </c:pt>
                <c:pt idx="21">
                  <c:v>Graveler</c:v>
                </c:pt>
                <c:pt idx="22">
                  <c:v>Kabuto</c:v>
                </c:pt>
                <c:pt idx="23">
                  <c:v>Kabutops</c:v>
                </c:pt>
                <c:pt idx="24">
                  <c:v>Larvitar</c:v>
                </c:pt>
                <c:pt idx="25">
                  <c:v>Lileep</c:v>
                </c:pt>
                <c:pt idx="26">
                  <c:v>Lunatone</c:v>
                </c:pt>
                <c:pt idx="27">
                  <c:v>Nosepass</c:v>
                </c:pt>
                <c:pt idx="28">
                  <c:v>Omanyte</c:v>
                </c:pt>
                <c:pt idx="29">
                  <c:v>Omastar</c:v>
                </c:pt>
                <c:pt idx="30">
                  <c:v>Onix</c:v>
                </c:pt>
                <c:pt idx="31">
                  <c:v>Probopass</c:v>
                </c:pt>
                <c:pt idx="32">
                  <c:v>Pupitar</c:v>
                </c:pt>
                <c:pt idx="33">
                  <c:v>Rampardos</c:v>
                </c:pt>
                <c:pt idx="34">
                  <c:v>Regirock</c:v>
                </c:pt>
                <c:pt idx="35">
                  <c:v>Roggenrola</c:v>
                </c:pt>
                <c:pt idx="36">
                  <c:v>Shieldon</c:v>
                </c:pt>
                <c:pt idx="37">
                  <c:v>Solrock</c:v>
                </c:pt>
                <c:pt idx="38">
                  <c:v>Sudowoodo</c:v>
                </c:pt>
                <c:pt idx="39">
                  <c:v>Terrakion</c:v>
                </c:pt>
                <c:pt idx="40">
                  <c:v>Tyranitar</c:v>
                </c:pt>
                <c:pt idx="41">
                  <c:v>TyranitarMega Tyranitar</c:v>
                </c:pt>
                <c:pt idx="42">
                  <c:v>Tyrantrum</c:v>
                </c:pt>
                <c:pt idx="43">
                  <c:v>Tyrunt</c:v>
                </c:pt>
              </c:strCache>
            </c:strRef>
          </c:cat>
          <c:val>
            <c:numRef>
              <c:f>'Type Analysis'!$BA$75:$BA$119</c:f>
              <c:numCache>
                <c:formatCode>General</c:formatCode>
                <c:ptCount val="44"/>
                <c:pt idx="0">
                  <c:v>515</c:v>
                </c:pt>
                <c:pt idx="1">
                  <c:v>615</c:v>
                </c:pt>
                <c:pt idx="2">
                  <c:v>362</c:v>
                </c:pt>
                <c:pt idx="3">
                  <c:v>355</c:v>
                </c:pt>
                <c:pt idx="4">
                  <c:v>401</c:v>
                </c:pt>
                <c:pt idx="5">
                  <c:v>567</c:v>
                </c:pt>
                <c:pt idx="6">
                  <c:v>495</c:v>
                </c:pt>
                <c:pt idx="7">
                  <c:v>521</c:v>
                </c:pt>
                <c:pt idx="8">
                  <c:v>500</c:v>
                </c:pt>
                <c:pt idx="9">
                  <c:v>495</c:v>
                </c:pt>
                <c:pt idx="10">
                  <c:v>306</c:v>
                </c:pt>
                <c:pt idx="11">
                  <c:v>390</c:v>
                </c:pt>
                <c:pt idx="12">
                  <c:v>290</c:v>
                </c:pt>
                <c:pt idx="13">
                  <c:v>500</c:v>
                </c:pt>
                <c:pt idx="14">
                  <c:v>495</c:v>
                </c:pt>
                <c:pt idx="15">
                  <c:v>350</c:v>
                </c:pt>
                <c:pt idx="16">
                  <c:v>600</c:v>
                </c:pt>
                <c:pt idx="17">
                  <c:v>700</c:v>
                </c:pt>
                <c:pt idx="18">
                  <c:v>300</c:v>
                </c:pt>
                <c:pt idx="19">
                  <c:v>515</c:v>
                </c:pt>
                <c:pt idx="20">
                  <c:v>495</c:v>
                </c:pt>
                <c:pt idx="21">
                  <c:v>390</c:v>
                </c:pt>
                <c:pt idx="22">
                  <c:v>355</c:v>
                </c:pt>
                <c:pt idx="23">
                  <c:v>495</c:v>
                </c:pt>
                <c:pt idx="24">
                  <c:v>300</c:v>
                </c:pt>
                <c:pt idx="25">
                  <c:v>355</c:v>
                </c:pt>
                <c:pt idx="26">
                  <c:v>440</c:v>
                </c:pt>
                <c:pt idx="27">
                  <c:v>375</c:v>
                </c:pt>
                <c:pt idx="28">
                  <c:v>355</c:v>
                </c:pt>
                <c:pt idx="29">
                  <c:v>495</c:v>
                </c:pt>
                <c:pt idx="30">
                  <c:v>385</c:v>
                </c:pt>
                <c:pt idx="31">
                  <c:v>525</c:v>
                </c:pt>
                <c:pt idx="32">
                  <c:v>410</c:v>
                </c:pt>
                <c:pt idx="33">
                  <c:v>495</c:v>
                </c:pt>
                <c:pt idx="34">
                  <c:v>580</c:v>
                </c:pt>
                <c:pt idx="35">
                  <c:v>280</c:v>
                </c:pt>
                <c:pt idx="36">
                  <c:v>350</c:v>
                </c:pt>
                <c:pt idx="37">
                  <c:v>440</c:v>
                </c:pt>
                <c:pt idx="38">
                  <c:v>410</c:v>
                </c:pt>
                <c:pt idx="39">
                  <c:v>580</c:v>
                </c:pt>
                <c:pt idx="40">
                  <c:v>600</c:v>
                </c:pt>
                <c:pt idx="41">
                  <c:v>700</c:v>
                </c:pt>
                <c:pt idx="42">
                  <c:v>521</c:v>
                </c:pt>
                <c:pt idx="43">
                  <c:v>362</c:v>
                </c:pt>
              </c:numCache>
            </c:numRef>
          </c:val>
          <c:smooth val="0"/>
          <c:extLst>
            <c:ext xmlns:c16="http://schemas.microsoft.com/office/drawing/2014/chart" uri="{C3380CC4-5D6E-409C-BE32-E72D297353CC}">
              <c16:uniqueId val="{00000000-7E73-42A6-8901-EA36D9C76154}"/>
            </c:ext>
          </c:extLst>
        </c:ser>
        <c:dLbls>
          <c:showLegendKey val="0"/>
          <c:showVal val="0"/>
          <c:showCatName val="0"/>
          <c:showSerName val="0"/>
          <c:showPercent val="0"/>
          <c:showBubbleSize val="0"/>
        </c:dLbls>
        <c:marker val="1"/>
        <c:smooth val="0"/>
        <c:axId val="2081284687"/>
        <c:axId val="2021897151"/>
      </c:lineChart>
      <c:catAx>
        <c:axId val="208128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97151"/>
        <c:crosses val="autoZero"/>
        <c:auto val="1"/>
        <c:lblAlgn val="ctr"/>
        <c:lblOffset val="100"/>
        <c:noMultiLvlLbl val="0"/>
      </c:catAx>
      <c:valAx>
        <c:axId val="20218971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8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Analysis!PivotTable49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Analysis'!$AC$9:$AC$10</c:f>
              <c:strCache>
                <c:ptCount val="1"/>
                <c:pt idx="0">
                  <c:v>Dragon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Analysis'!$AB$11:$AB$43</c:f>
              <c:strCache>
                <c:ptCount val="32"/>
                <c:pt idx="0">
                  <c:v>Altaria</c:v>
                </c:pt>
                <c:pt idx="1">
                  <c:v>AltariaMega Altaria</c:v>
                </c:pt>
                <c:pt idx="2">
                  <c:v>Axew</c:v>
                </c:pt>
                <c:pt idx="3">
                  <c:v>Bagon</c:v>
                </c:pt>
                <c:pt idx="4">
                  <c:v>Dragonair</c:v>
                </c:pt>
                <c:pt idx="5">
                  <c:v>Dragonite</c:v>
                </c:pt>
                <c:pt idx="6">
                  <c:v>Dratini</c:v>
                </c:pt>
                <c:pt idx="7">
                  <c:v>Druddigon</c:v>
                </c:pt>
                <c:pt idx="8">
                  <c:v>Fraxure</c:v>
                </c:pt>
                <c:pt idx="9">
                  <c:v>Gabite</c:v>
                </c:pt>
                <c:pt idx="10">
                  <c:v>Garchomp</c:v>
                </c:pt>
                <c:pt idx="11">
                  <c:v>GarchompMega Garchomp</c:v>
                </c:pt>
                <c:pt idx="12">
                  <c:v>Gible</c:v>
                </c:pt>
                <c:pt idx="13">
                  <c:v>Goodra</c:v>
                </c:pt>
                <c:pt idx="14">
                  <c:v>Goomy</c:v>
                </c:pt>
                <c:pt idx="15">
                  <c:v>Haxorus</c:v>
                </c:pt>
                <c:pt idx="16">
                  <c:v>Kyurem</c:v>
                </c:pt>
                <c:pt idx="17">
                  <c:v>KyuremBlack Kyurem</c:v>
                </c:pt>
                <c:pt idx="18">
                  <c:v>KyuremWhite Kyurem</c:v>
                </c:pt>
                <c:pt idx="19">
                  <c:v>Latias</c:v>
                </c:pt>
                <c:pt idx="20">
                  <c:v>LatiasMega Latias</c:v>
                </c:pt>
                <c:pt idx="21">
                  <c:v>Latios</c:v>
                </c:pt>
                <c:pt idx="22">
                  <c:v>LatiosMega Latios</c:v>
                </c:pt>
                <c:pt idx="23">
                  <c:v>Rayquaza</c:v>
                </c:pt>
                <c:pt idx="24">
                  <c:v>RayquazaMega Rayquaza</c:v>
                </c:pt>
                <c:pt idx="25">
                  <c:v>Reshiram</c:v>
                </c:pt>
                <c:pt idx="26">
                  <c:v>Salamence</c:v>
                </c:pt>
                <c:pt idx="27">
                  <c:v>SalamenceMega Salamence</c:v>
                </c:pt>
                <c:pt idx="28">
                  <c:v>Shelgon</c:v>
                </c:pt>
                <c:pt idx="29">
                  <c:v>Sliggoo</c:v>
                </c:pt>
                <c:pt idx="30">
                  <c:v>Zekrom</c:v>
                </c:pt>
                <c:pt idx="31">
                  <c:v>Zygarde50% Forme</c:v>
                </c:pt>
              </c:strCache>
            </c:strRef>
          </c:cat>
          <c:val>
            <c:numRef>
              <c:f>'Type Analysis'!$AC$11:$AC$43</c:f>
              <c:numCache>
                <c:formatCode>General</c:formatCode>
                <c:ptCount val="32"/>
                <c:pt idx="0">
                  <c:v>490</c:v>
                </c:pt>
                <c:pt idx="1">
                  <c:v>590</c:v>
                </c:pt>
                <c:pt idx="2">
                  <c:v>320</c:v>
                </c:pt>
                <c:pt idx="3">
                  <c:v>300</c:v>
                </c:pt>
                <c:pt idx="4">
                  <c:v>420</c:v>
                </c:pt>
                <c:pt idx="5">
                  <c:v>600</c:v>
                </c:pt>
                <c:pt idx="6">
                  <c:v>300</c:v>
                </c:pt>
                <c:pt idx="7">
                  <c:v>485</c:v>
                </c:pt>
                <c:pt idx="8">
                  <c:v>410</c:v>
                </c:pt>
                <c:pt idx="9">
                  <c:v>410</c:v>
                </c:pt>
                <c:pt idx="10">
                  <c:v>600</c:v>
                </c:pt>
                <c:pt idx="11">
                  <c:v>700</c:v>
                </c:pt>
                <c:pt idx="12">
                  <c:v>300</c:v>
                </c:pt>
                <c:pt idx="13">
                  <c:v>600</c:v>
                </c:pt>
                <c:pt idx="14">
                  <c:v>300</c:v>
                </c:pt>
                <c:pt idx="15">
                  <c:v>540</c:v>
                </c:pt>
                <c:pt idx="16">
                  <c:v>660</c:v>
                </c:pt>
                <c:pt idx="17">
                  <c:v>700</c:v>
                </c:pt>
                <c:pt idx="18">
                  <c:v>700</c:v>
                </c:pt>
                <c:pt idx="19">
                  <c:v>600</c:v>
                </c:pt>
                <c:pt idx="20">
                  <c:v>700</c:v>
                </c:pt>
                <c:pt idx="21">
                  <c:v>600</c:v>
                </c:pt>
                <c:pt idx="22">
                  <c:v>700</c:v>
                </c:pt>
                <c:pt idx="23">
                  <c:v>680</c:v>
                </c:pt>
                <c:pt idx="24">
                  <c:v>780</c:v>
                </c:pt>
                <c:pt idx="25">
                  <c:v>680</c:v>
                </c:pt>
                <c:pt idx="26">
                  <c:v>600</c:v>
                </c:pt>
                <c:pt idx="27">
                  <c:v>700</c:v>
                </c:pt>
                <c:pt idx="28">
                  <c:v>420</c:v>
                </c:pt>
                <c:pt idx="29">
                  <c:v>452</c:v>
                </c:pt>
                <c:pt idx="30">
                  <c:v>680</c:v>
                </c:pt>
                <c:pt idx="31">
                  <c:v>600</c:v>
                </c:pt>
              </c:numCache>
            </c:numRef>
          </c:val>
          <c:smooth val="0"/>
          <c:extLst>
            <c:ext xmlns:c16="http://schemas.microsoft.com/office/drawing/2014/chart" uri="{C3380CC4-5D6E-409C-BE32-E72D297353CC}">
              <c16:uniqueId val="{00000000-228E-4815-81DC-845994634273}"/>
            </c:ext>
          </c:extLst>
        </c:ser>
        <c:dLbls>
          <c:showLegendKey val="0"/>
          <c:showVal val="0"/>
          <c:showCatName val="0"/>
          <c:showSerName val="0"/>
          <c:showPercent val="0"/>
          <c:showBubbleSize val="0"/>
        </c:dLbls>
        <c:marker val="1"/>
        <c:smooth val="0"/>
        <c:axId val="2029097423"/>
        <c:axId val="2017251263"/>
      </c:lineChart>
      <c:catAx>
        <c:axId val="202909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51263"/>
        <c:crosses val="autoZero"/>
        <c:auto val="1"/>
        <c:lblAlgn val="ctr"/>
        <c:lblOffset val="100"/>
        <c:noMultiLvlLbl val="0"/>
      </c:catAx>
      <c:valAx>
        <c:axId val="20172512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9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[Pokemon_Data_Analysis_Project.xlsx]Type Analysis!PivotTable2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1.9150745231108997E-2"/>
          <c:y val="0.14740855846537121"/>
          <c:w val="0.85817451391251021"/>
          <c:h val="0.81173673406568958"/>
        </c:manualLayout>
      </c:layout>
      <c:ofPieChart>
        <c:ofPieType val="bar"/>
        <c:varyColors val="1"/>
        <c:ser>
          <c:idx val="0"/>
          <c:order val="0"/>
          <c:tx>
            <c:strRef>
              <c:f>'Type Analysis'!$D$5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ADC-458D-A452-80D273160CB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ADC-458D-A452-80D273160CB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ADC-458D-A452-80D273160CB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ADC-458D-A452-80D273160CB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ADC-458D-A452-80D273160CB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ADC-458D-A452-80D273160CB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ADC-458D-A452-80D273160CB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ADC-458D-A452-80D273160CB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ADC-458D-A452-80D273160CB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ADC-458D-A452-80D273160CB3}"/>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ADC-458D-A452-80D273160CB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EADC-458D-A452-80D273160CB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EADC-458D-A452-80D273160CB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EADC-458D-A452-80D273160CB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EADC-458D-A452-80D273160CB3}"/>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EADC-458D-A452-80D273160CB3}"/>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EADC-458D-A452-80D273160CB3}"/>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EADC-458D-A452-80D273160CB3}"/>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EADC-458D-A452-80D273160C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'Type Analysis'!$C$6:$C$24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'Type Analysis'!$D$6:$D$24</c:f>
              <c:numCache>
                <c:formatCode>0.00%</c:formatCode>
                <c:ptCount val="18"/>
                <c:pt idx="0">
                  <c:v>7.5114484518015875E-2</c:v>
                </c:pt>
                <c:pt idx="1">
                  <c:v>3.9697542533081283E-2</c:v>
                </c:pt>
                <c:pt idx="2">
                  <c:v>5.0611637487718408E-2</c:v>
                </c:pt>
                <c:pt idx="3">
                  <c:v>5.605001120425647E-2</c:v>
                </c:pt>
                <c:pt idx="4">
                  <c:v>2.01791531880419E-2</c:v>
                </c:pt>
                <c:pt idx="5">
                  <c:v>3.2302733264001009E-2</c:v>
                </c:pt>
                <c:pt idx="6">
                  <c:v>6.8432151044868744E-2</c:v>
                </c:pt>
                <c:pt idx="7">
                  <c:v>5.5733993714124829E-3</c:v>
                </c:pt>
                <c:pt idx="8">
                  <c:v>4.0410018329014426E-2</c:v>
                </c:pt>
                <c:pt idx="9">
                  <c:v>8.4692687355278351E-2</c:v>
                </c:pt>
                <c:pt idx="10">
                  <c:v>4.0220407834935447E-2</c:v>
                </c:pt>
                <c:pt idx="11">
                  <c:v>2.9886635907630962E-2</c:v>
                </c:pt>
                <c:pt idx="12">
                  <c:v>0.1130911681730167</c:v>
                </c:pt>
                <c:pt idx="13">
                  <c:v>3.2107376997374183E-2</c:v>
                </c:pt>
                <c:pt idx="14">
                  <c:v>7.7938531725283117E-2</c:v>
                </c:pt>
                <c:pt idx="15">
                  <c:v>5.7357174458891873E-2</c:v>
                </c:pt>
                <c:pt idx="16">
                  <c:v>3.7830166455030713E-2</c:v>
                </c:pt>
                <c:pt idx="17">
                  <c:v>0.13850472015214807</c:v>
                </c:pt>
              </c:numCache>
            </c:numRef>
          </c:val>
          <c:extLst>
            <c:ext xmlns:c16="http://schemas.microsoft.com/office/drawing/2014/chart" uri="{C3380CC4-5D6E-409C-BE32-E72D297353CC}">
              <c16:uniqueId val="{00000000-0635-4BDA-A689-54EEDCDB3C8B}"/>
            </c:ext>
          </c:extLst>
        </c:ser>
        <c:dLbls>
          <c:dLblPos val="outEnd"/>
          <c:showLegendKey val="0"/>
          <c:showVal val="0"/>
          <c:showCatName val="0"/>
          <c:showSerName val="0"/>
          <c:showPercent val="1"/>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[Pokemon_Data_Analysis_Project.xlsx]Legendary Vs Non-Legendary!PivotTable36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LEGENDARY</a:t>
            </a:r>
            <a:r>
              <a:rPr lang="en-IN" baseline="0"/>
              <a:t> STATUS PER TYPE</a:t>
            </a:r>
          </a:p>
        </c:rich>
      </c:tx>
      <c:layout>
        <c:manualLayout>
          <c:xMode val="edge"/>
          <c:yMode val="edge"/>
          <c:x val="0.30570532957011748"/>
          <c:y val="5.729746866281648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942701069457208E-2"/>
          <c:y val="0.16818484645365289"/>
          <c:w val="0.74908386283887951"/>
          <c:h val="0.7003867436520661"/>
        </c:manualLayout>
      </c:layout>
      <c:barChart>
        <c:barDir val="col"/>
        <c:grouping val="clustered"/>
        <c:varyColors val="0"/>
        <c:ser>
          <c:idx val="0"/>
          <c:order val="0"/>
          <c:tx>
            <c:strRef>
              <c:f>'Legendary Vs Non-Legendary'!$AB$5:$AB$6</c:f>
              <c:strCache>
                <c:ptCount val="1"/>
                <c:pt idx="0">
                  <c:v>FALSE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Non-Legendary'!$AB$7:$AB$25</c:f>
              <c:numCache>
                <c:formatCode>0.00%</c:formatCode>
                <c:ptCount val="18"/>
                <c:pt idx="0">
                  <c:v>7.5114484518015875E-2</c:v>
                </c:pt>
                <c:pt idx="1">
                  <c:v>3.6020248102458616E-2</c:v>
                </c:pt>
                <c:pt idx="2">
                  <c:v>2.7398716394412811E-2</c:v>
                </c:pt>
                <c:pt idx="3">
                  <c:v>4.9384915048752878E-2</c:v>
                </c:pt>
                <c:pt idx="4">
                  <c:v>1.8225590521773603E-2</c:v>
                </c:pt>
                <c:pt idx="5">
                  <c:v>3.2302733264001009E-2</c:v>
                </c:pt>
                <c:pt idx="6">
                  <c:v>5.9698576772139897E-2</c:v>
                </c:pt>
                <c:pt idx="7">
                  <c:v>2.2408512936606889E-3</c:v>
                </c:pt>
                <c:pt idx="8">
                  <c:v>3.650289299647784E-2</c:v>
                </c:pt>
                <c:pt idx="9">
                  <c:v>7.9578949787693698E-2</c:v>
                </c:pt>
                <c:pt idx="10">
                  <c:v>3.2635988071776194E-2</c:v>
                </c:pt>
                <c:pt idx="11">
                  <c:v>2.6554087829879166E-2</c:v>
                </c:pt>
                <c:pt idx="12">
                  <c:v>0.1090978562522624</c:v>
                </c:pt>
                <c:pt idx="13">
                  <c:v>3.2107376997374183E-2</c:v>
                </c:pt>
                <c:pt idx="14">
                  <c:v>5.225492843640292E-2</c:v>
                </c:pt>
                <c:pt idx="15">
                  <c:v>5.028987422503893E-2</c:v>
                </c:pt>
                <c:pt idx="16">
                  <c:v>3.0820323946656247E-2</c:v>
                </c:pt>
                <c:pt idx="17">
                  <c:v>0.13074792721255338</c:v>
                </c:pt>
              </c:numCache>
            </c:numRef>
          </c:val>
          <c:extLst>
            <c:ext xmlns:c16="http://schemas.microsoft.com/office/drawing/2014/chart" uri="{C3380CC4-5D6E-409C-BE32-E72D297353CC}">
              <c16:uniqueId val="{00000000-9357-4D1A-B7A9-C4D74DC09218}"/>
            </c:ext>
          </c:extLst>
        </c:ser>
        <c:dLbls>
          <c:showLegendKey val="0"/>
          <c:showVal val="0"/>
          <c:showCatName val="0"/>
          <c:showSerName val="0"/>
          <c:showPercent val="0"/>
          <c:showBubbleSize val="0"/>
        </c:dLbls>
        <c:gapWidth val="269"/>
        <c:overlap val="-27"/>
        <c:axId val="357107472"/>
        <c:axId val="395861328"/>
      </c:barChart>
      <c:lineChart>
        <c:grouping val="standard"/>
        <c:varyColors val="0"/>
        <c:ser>
          <c:idx val="1"/>
          <c:order val="1"/>
          <c:tx>
            <c:strRef>
              <c:f>'Legendary Vs Non-Legendary'!$AC$5:$AC$6</c:f>
              <c:strCache>
                <c:ptCount val="1"/>
                <c:pt idx="0">
                  <c:v>TRUE</c:v>
                </c:pt>
              </c:strCache>
            </c:strRef>
          </c:tx>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Non-Legendary'!$AC$7:$AC$25</c:f>
              <c:numCache>
                <c:formatCode>0.00%</c:formatCode>
                <c:ptCount val="18"/>
                <c:pt idx="0">
                  <c:v>0</c:v>
                </c:pt>
                <c:pt idx="1">
                  <c:v>3.6772944306226693E-3</c:v>
                </c:pt>
                <c:pt idx="2">
                  <c:v>2.32129210933056E-2</c:v>
                </c:pt>
                <c:pt idx="3">
                  <c:v>6.665096155503588E-3</c:v>
                </c:pt>
                <c:pt idx="4">
                  <c:v>1.953562666268293E-3</c:v>
                </c:pt>
                <c:pt idx="5">
                  <c:v>0</c:v>
                </c:pt>
                <c:pt idx="6">
                  <c:v>8.7335742727288404E-3</c:v>
                </c:pt>
                <c:pt idx="7">
                  <c:v>3.332548077751794E-3</c:v>
                </c:pt>
                <c:pt idx="8">
                  <c:v>3.9071253325365859E-3</c:v>
                </c:pt>
                <c:pt idx="9">
                  <c:v>5.1137375675846496E-3</c:v>
                </c:pt>
                <c:pt idx="10">
                  <c:v>7.5844197631592556E-3</c:v>
                </c:pt>
                <c:pt idx="11">
                  <c:v>3.332548077751794E-3</c:v>
                </c:pt>
                <c:pt idx="12">
                  <c:v>3.9933119207543047E-3</c:v>
                </c:pt>
                <c:pt idx="13">
                  <c:v>0</c:v>
                </c:pt>
                <c:pt idx="14">
                  <c:v>2.5683603288880207E-2</c:v>
                </c:pt>
                <c:pt idx="15">
                  <c:v>7.0673002338529425E-3</c:v>
                </c:pt>
                <c:pt idx="16">
                  <c:v>7.0098425083744637E-3</c:v>
                </c:pt>
                <c:pt idx="17">
                  <c:v>7.756792939594693E-3</c:v>
                </c:pt>
              </c:numCache>
            </c:numRef>
          </c:val>
          <c:smooth val="0"/>
          <c:extLst>
            <c:ext xmlns:c16="http://schemas.microsoft.com/office/drawing/2014/chart" uri="{C3380CC4-5D6E-409C-BE32-E72D297353CC}">
              <c16:uniqueId val="{00000001-9357-4D1A-B7A9-C4D74DC09218}"/>
            </c:ext>
          </c:extLst>
        </c:ser>
        <c:dLbls>
          <c:showLegendKey val="0"/>
          <c:showVal val="0"/>
          <c:showCatName val="0"/>
          <c:showSerName val="0"/>
          <c:showPercent val="0"/>
          <c:showBubbleSize val="0"/>
        </c:dLbls>
        <c:marker val="1"/>
        <c:smooth val="0"/>
        <c:axId val="357107472"/>
        <c:axId val="395861328"/>
      </c:lineChart>
      <c:catAx>
        <c:axId val="3571074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61328"/>
        <c:crosses val="autoZero"/>
        <c:auto val="1"/>
        <c:lblAlgn val="ctr"/>
        <c:lblOffset val="100"/>
        <c:noMultiLvlLbl val="0"/>
      </c:catAx>
      <c:valAx>
        <c:axId val="395861328"/>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07472"/>
        <c:crosses val="autoZero"/>
        <c:crossBetween val="between"/>
      </c:valAx>
      <c:spPr>
        <a:noFill/>
        <a:ln>
          <a:noFill/>
        </a:ln>
        <a:effectLst/>
      </c:spPr>
    </c:plotArea>
    <c:legend>
      <c:legendPos val="r"/>
      <c:overlay val="0"/>
      <c:spPr>
        <a:noFill/>
        <a:ln w="38100">
          <a:noFill/>
          <a:prstDash val="sysDot"/>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1049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[Pokemon_Data_Analysis_Project.xlsx]Legendary Vs Non-Legendary!PivotTable39</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NON-LEGENDARY</a:t>
            </a:r>
            <a:r>
              <a:rPr lang="en-US" baseline="0"/>
              <a:t> TYPE OF POKEMONS</a:t>
            </a:r>
            <a:endParaRPr lang="en-US"/>
          </a:p>
        </c:rich>
      </c:tx>
      <c:layout>
        <c:manualLayout>
          <c:xMode val="edge"/>
          <c:yMode val="edge"/>
          <c:x val="0.27679152311438393"/>
          <c:y val="4.846153699389652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'Legendary Vs Non-Legendary'!$AB$56</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B7D-4D0F-9BD8-5A969685517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B7D-4D0F-9BD8-5A9696855172}"/>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9B7D-4D0F-9BD8-5A969685517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9B7D-4D0F-9BD8-5A9696855172}"/>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9B7D-4D0F-9BD8-5A9696855172}"/>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9B7D-4D0F-9BD8-5A9696855172}"/>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9B7D-4D0F-9BD8-5A9696855172}"/>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9B7D-4D0F-9BD8-5A9696855172}"/>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9B7D-4D0F-9BD8-5A9696855172}"/>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9B7D-4D0F-9BD8-5A9696855172}"/>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9B7D-4D0F-9BD8-5A9696855172}"/>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9B7D-4D0F-9BD8-5A9696855172}"/>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9B7D-4D0F-9BD8-5A9696855172}"/>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9B7D-4D0F-9BD8-5A9696855172}"/>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D-9B7D-4D0F-9BD8-5A9696855172}"/>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F-9B7D-4D0F-9BD8-5A9696855172}"/>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1-9B7D-4D0F-9BD8-5A9696855172}"/>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3-9B7D-4D0F-9BD8-5A9696855172}"/>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9B7D-4D0F-9BD8-5A9696855172}"/>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9B7D-4D0F-9BD8-5A9696855172}"/>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9B7D-4D0F-9BD8-5A9696855172}"/>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9B7D-4D0F-9BD8-5A9696855172}"/>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9B7D-4D0F-9BD8-5A9696855172}"/>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B-9B7D-4D0F-9BD8-5A9696855172}"/>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D-9B7D-4D0F-9BD8-5A9696855172}"/>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F-9B7D-4D0F-9BD8-5A9696855172}"/>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1-9B7D-4D0F-9BD8-5A9696855172}"/>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3-9B7D-4D0F-9BD8-5A9696855172}"/>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5-9B7D-4D0F-9BD8-5A9696855172}"/>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7-9B7D-4D0F-9BD8-5A9696855172}"/>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9-9B7D-4D0F-9BD8-5A9696855172}"/>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B-9B7D-4D0F-9BD8-5A9696855172}"/>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D-9B7D-4D0F-9BD8-5A9696855172}"/>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F-9B7D-4D0F-9BD8-5A9696855172}"/>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1-9B7D-4D0F-9BD8-5A9696855172}"/>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3-9B7D-4D0F-9BD8-5A969685517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'Legendary Vs Non-Legendary'!$AA$57:$AA$75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Non-Legendary'!$AB$57:$AB$75</c:f>
              <c:numCache>
                <c:formatCode>0.00%</c:formatCode>
                <c:ptCount val="18"/>
                <c:pt idx="0">
                  <c:v>8.5262773436990472E-2</c:v>
                </c:pt>
                <c:pt idx="1">
                  <c:v>4.0886738061385541E-2</c:v>
                </c:pt>
                <c:pt idx="2">
                  <c:v>3.1100400453934755E-2</c:v>
                </c:pt>
                <c:pt idx="3">
                  <c:v>5.605702881442156E-2</c:v>
                </c:pt>
                <c:pt idx="4">
                  <c:v>2.0687945945240861E-2</c:v>
                </c:pt>
                <c:pt idx="5">
                  <c:v>3.6666971029049214E-2</c:v>
                </c:pt>
                <c:pt idx="6">
                  <c:v>6.7764110457456658E-2</c:v>
                </c:pt>
                <c:pt idx="7">
                  <c:v>2.5435999113001058E-3</c:v>
                </c:pt>
                <c:pt idx="8">
                  <c:v>4.1434590349973259E-2</c:v>
                </c:pt>
                <c:pt idx="9">
                  <c:v>9.0330407106426827E-2</c:v>
                </c:pt>
                <c:pt idx="10">
                  <c:v>3.7045249990216925E-2</c:v>
                </c:pt>
                <c:pt idx="11">
                  <c:v>3.014165894890625E-2</c:v>
                </c:pt>
                <c:pt idx="12">
                  <c:v>0.12383744439951476</c:v>
                </c:pt>
                <c:pt idx="13">
                  <c:v>3.6445221293192283E-2</c:v>
                </c:pt>
                <c:pt idx="14">
                  <c:v>5.9314793316202076E-2</c:v>
                </c:pt>
                <c:pt idx="15">
                  <c:v>5.7084251855523523E-2</c:v>
                </c:pt>
                <c:pt idx="16">
                  <c:v>3.4984281856958378E-2</c:v>
                </c:pt>
                <c:pt idx="17">
                  <c:v>0.14841253277330654</c:v>
                </c:pt>
              </c:numCache>
            </c:numRef>
          </c:val>
          <c:extLst>
            <c:ext xmlns:c16="http://schemas.microsoft.com/office/drawing/2014/chart" uri="{C3380CC4-5D6E-409C-BE32-E72D297353CC}">
              <c16:uniqueId val="{00000024-9B7D-4D0F-9BD8-5A9696855172}"/>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[Pokemon_Data_Analysis_Project.xlsx]Legendary Vs Non-Legendary!PivotTable38</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Legendary</a:t>
            </a:r>
            <a:r>
              <a:rPr lang="en-US" baseline="0"/>
              <a:t> Type of Pokemons</a:t>
            </a:r>
            <a:endParaRPr lang="en-US"/>
          </a:p>
        </c:rich>
      </c:tx>
      <c:layout>
        <c:manualLayout>
          <c:xMode val="edge"/>
          <c:yMode val="edge"/>
          <c:x val="0.30742960131941011"/>
          <c:y val="2.582169836224035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'Legendary Vs Non-Legendary'!$AB$33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5CF-4323-A15E-53AFA9E5EF7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5CF-4323-A15E-53AFA9E5EF7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5CF-4323-A15E-53AFA9E5EF76}"/>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5CF-4323-A15E-53AFA9E5EF76}"/>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5CF-4323-A15E-53AFA9E5EF76}"/>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C5CF-4323-A15E-53AFA9E5EF76}"/>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C5CF-4323-A15E-53AFA9E5EF76}"/>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C5CF-4323-A15E-53AFA9E5EF76}"/>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C5CF-4323-A15E-53AFA9E5EF76}"/>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C5CF-4323-A15E-53AFA9E5EF76}"/>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C5CF-4323-A15E-53AFA9E5EF76}"/>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C5CF-4323-A15E-53AFA9E5EF76}"/>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C5CF-4323-A15E-53AFA9E5EF76}"/>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C5CF-4323-A15E-53AFA9E5EF76}"/>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D-C5CF-4323-A15E-53AFA9E5EF7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C5CF-4323-A15E-53AFA9E5EF7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5CF-4323-A15E-53AFA9E5EF7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C5CF-4323-A15E-53AFA9E5EF7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C5CF-4323-A15E-53AFA9E5EF7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C5CF-4323-A15E-53AFA9E5EF76}"/>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C5CF-4323-A15E-53AFA9E5EF76}"/>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C5CF-4323-A15E-53AFA9E5EF76}"/>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C5CF-4323-A15E-53AFA9E5EF76}"/>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1-C5CF-4323-A15E-53AFA9E5EF76}"/>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3-C5CF-4323-A15E-53AFA9E5EF76}"/>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5-C5CF-4323-A15E-53AFA9E5EF76}"/>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7-C5CF-4323-A15E-53AFA9E5EF76}"/>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9-C5CF-4323-A15E-53AFA9E5EF76}"/>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B-C5CF-4323-A15E-53AFA9E5EF76}"/>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D-C5CF-4323-A15E-53AFA9E5EF7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'Legendary Vs Non-Legendary'!$AA$34:$AA$49</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Non-Legendary'!$AB$34:$AB$49</c:f>
              <c:numCache>
                <c:formatCode>0.00%</c:formatCode>
                <c:ptCount val="15"/>
                <c:pt idx="0">
                  <c:v>3.0895486362539224E-2</c:v>
                </c:pt>
                <c:pt idx="1">
                  <c:v>0.19502775766352884</c:v>
                </c:pt>
                <c:pt idx="2">
                  <c:v>5.5998069032102339E-2</c:v>
                </c:pt>
                <c:pt idx="3">
                  <c:v>1.6413227130098962E-2</c:v>
                </c:pt>
                <c:pt idx="4">
                  <c:v>7.3376780111030659E-2</c:v>
                </c:pt>
                <c:pt idx="5">
                  <c:v>2.799903451605117E-2</c:v>
                </c:pt>
                <c:pt idx="6">
                  <c:v>3.2826454260197924E-2</c:v>
                </c:pt>
                <c:pt idx="7">
                  <c:v>4.2964035722906108E-2</c:v>
                </c:pt>
                <c:pt idx="8">
                  <c:v>6.3721940622737144E-2</c:v>
                </c:pt>
                <c:pt idx="9">
                  <c:v>2.799903451605117E-2</c:v>
                </c:pt>
                <c:pt idx="10">
                  <c:v>3.3550567221819934E-2</c:v>
                </c:pt>
                <c:pt idx="11">
                  <c:v>0.21578566256335988</c:v>
                </c:pt>
                <c:pt idx="12">
                  <c:v>5.9377262853005069E-2</c:v>
                </c:pt>
                <c:pt idx="13">
                  <c:v>5.8894520878590394E-2</c:v>
                </c:pt>
                <c:pt idx="14">
                  <c:v>6.5170166545981179E-2</c:v>
                </c:pt>
              </c:numCache>
            </c:numRef>
          </c:val>
          <c:extLst>
            <c:ext xmlns:c16="http://schemas.microsoft.com/office/drawing/2014/chart" uri="{C3380CC4-5D6E-409C-BE32-E72D297353CC}">
              <c16:uniqueId val="{0000001E-C5CF-4323-A15E-53AFA9E5EF76}"/>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r>
              <a:rPr lang="en-IN" sz="3200"/>
              <a:t>OVERALL BASE  STATS</a:t>
            </a:r>
          </a:p>
        </c:rich>
      </c:tx>
      <c:overlay val="0"/>
      <c:spPr>
        <a:noFill/>
        <a:ln>
          <a:noFill/>
        </a:ln>
        <a:effectLst/>
      </c:spPr>
      <c:txPr>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4.630850799810482E-2"/>
          <c:y val="0.12621723451777156"/>
          <c:w val="0.93585768111364298"/>
          <c:h val="0.83780250272531431"/>
        </c:manualLayout>
      </c:layout>
      <c:scatterChart>
        <c:scatterStyle val="smoothMarker"/>
        <c:varyColors val="0"/>
        <c:ser>
          <c:idx val="0"/>
          <c:order val="0"/>
          <c:tx>
            <c:strRef>
              <c:f>'Legendary Vs Non-Legendary'!$AA$100</c:f>
              <c:strCache>
                <c:ptCount val="1"/>
                <c:pt idx="0">
                  <c:v>HIT POINTS</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Non-Legendary'!$AB$100:$AN$100</c:f>
              <c:numCache>
                <c:formatCode>General</c:formatCode>
                <c:ptCount val="13"/>
                <c:pt idx="0">
                  <c:v>69.258750000000006</c:v>
                </c:pt>
                <c:pt idx="1">
                  <c:v>0.90222246316907617</c:v>
                </c:pt>
                <c:pt idx="2">
                  <c:v>65</c:v>
                </c:pt>
                <c:pt idx="3">
                  <c:v>60</c:v>
                </c:pt>
                <c:pt idx="4">
                  <c:v>25.518704873827357</c:v>
                </c:pt>
                <c:pt idx="5">
                  <c:v>651.20429843750003</c:v>
                </c:pt>
                <c:pt idx="6">
                  <c:v>7.2320783743751669</c:v>
                </c:pt>
                <c:pt idx="7">
                  <c:v>1.5652824223266655</c:v>
                </c:pt>
                <c:pt idx="8">
                  <c:v>254</c:v>
                </c:pt>
                <c:pt idx="9">
                  <c:v>1</c:v>
                </c:pt>
                <c:pt idx="10">
                  <c:v>255</c:v>
                </c:pt>
                <c:pt idx="11">
                  <c:v>55407</c:v>
                </c:pt>
                <c:pt idx="12">
                  <c:v>800</c:v>
                </c:pt>
              </c:numCache>
            </c:numRef>
          </c:yVal>
          <c:smooth val="1"/>
          <c:extLst>
            <c:ext xmlns:c16="http://schemas.microsoft.com/office/drawing/2014/chart" uri="{C3380CC4-5D6E-409C-BE32-E72D297353CC}">
              <c16:uniqueId val="{00000000-2A98-4612-BF65-B08613A0CF2C}"/>
            </c:ext>
          </c:extLst>
        </c:ser>
        <c:ser>
          <c:idx val="1"/>
          <c:order val="1"/>
          <c:tx>
            <c:strRef>
              <c:f>'Legendary Vs Non-Legendary'!$AA$101</c:f>
              <c:strCache>
                <c:ptCount val="1"/>
                <c:pt idx="0">
                  <c:v>ATTACK POINTS</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Non-Legendary'!$AB$101:$AN$101</c:f>
              <c:numCache>
                <c:formatCode>General</c:formatCode>
                <c:ptCount val="13"/>
                <c:pt idx="0">
                  <c:v>79.001249999999999</c:v>
                </c:pt>
                <c:pt idx="1">
                  <c:v>1.1468237377848765</c:v>
                </c:pt>
                <c:pt idx="2">
                  <c:v>75</c:v>
                </c:pt>
                <c:pt idx="3">
                  <c:v>100</c:v>
                </c:pt>
                <c:pt idx="4">
                  <c:v>32.437073672535568</c:v>
                </c:pt>
                <c:pt idx="5">
                  <c:v>1052.1637484375001</c:v>
                </c:pt>
                <c:pt idx="6">
                  <c:v>0.16971731492310305</c:v>
                </c:pt>
                <c:pt idx="7">
                  <c:v>0.55161374802698027</c:v>
                </c:pt>
                <c:pt idx="8">
                  <c:v>185</c:v>
                </c:pt>
                <c:pt idx="9">
                  <c:v>5</c:v>
                </c:pt>
                <c:pt idx="10">
                  <c:v>190</c:v>
                </c:pt>
                <c:pt idx="11">
                  <c:v>63201</c:v>
                </c:pt>
                <c:pt idx="12">
                  <c:v>800</c:v>
                </c:pt>
              </c:numCache>
            </c:numRef>
          </c:yVal>
          <c:smooth val="1"/>
          <c:extLst>
            <c:ext xmlns:c16="http://schemas.microsoft.com/office/drawing/2014/chart" uri="{C3380CC4-5D6E-409C-BE32-E72D297353CC}">
              <c16:uniqueId val="{00000001-2A98-4612-BF65-B08613A0CF2C}"/>
            </c:ext>
          </c:extLst>
        </c:ser>
        <c:ser>
          <c:idx val="2"/>
          <c:order val="2"/>
          <c:tx>
            <c:strRef>
              <c:f>'Legendary Vs Non-Legendary'!$AA$102</c:f>
              <c:strCache>
                <c:ptCount val="1"/>
                <c:pt idx="0">
                  <c:v>SPECIAL DEFENCE</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Non-Legendary'!$AB$102:$AN$102</c:f>
              <c:numCache>
                <c:formatCode>General</c:formatCode>
                <c:ptCount val="13"/>
                <c:pt idx="0">
                  <c:v>71.902500000000003</c:v>
                </c:pt>
                <c:pt idx="1">
                  <c:v>0.98328562340120695</c:v>
                </c:pt>
                <c:pt idx="2">
                  <c:v>70</c:v>
                </c:pt>
                <c:pt idx="3">
                  <c:v>80</c:v>
                </c:pt>
                <c:pt idx="4">
                  <c:v>27.811517286009408</c:v>
                </c:pt>
                <c:pt idx="5">
                  <c:v>773.48049375000005</c:v>
                </c:pt>
                <c:pt idx="6">
                  <c:v>1.6283940567847655</c:v>
                </c:pt>
                <c:pt idx="7">
                  <c:v>0.85401861154687908</c:v>
                </c:pt>
                <c:pt idx="8">
                  <c:v>210</c:v>
                </c:pt>
                <c:pt idx="9">
                  <c:v>20</c:v>
                </c:pt>
                <c:pt idx="10">
                  <c:v>230</c:v>
                </c:pt>
                <c:pt idx="11">
                  <c:v>57522</c:v>
                </c:pt>
                <c:pt idx="12">
                  <c:v>800</c:v>
                </c:pt>
              </c:numCache>
            </c:numRef>
          </c:yVal>
          <c:smooth val="1"/>
          <c:extLst>
            <c:ext xmlns:c16="http://schemas.microsoft.com/office/drawing/2014/chart" uri="{C3380CC4-5D6E-409C-BE32-E72D297353CC}">
              <c16:uniqueId val="{00000002-2A98-4612-BF65-B08613A0CF2C}"/>
            </c:ext>
          </c:extLst>
        </c:ser>
        <c:ser>
          <c:idx val="3"/>
          <c:order val="3"/>
          <c:tx>
            <c:strRef>
              <c:f>'Legendary Vs Non-Legendary'!$AA$103</c:f>
              <c:strCache>
                <c:ptCount val="1"/>
                <c:pt idx="0">
                  <c:v>SPECIAL ATTACK</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Non-Legendary'!$AB$103:$AN$103</c:f>
              <c:numCache>
                <c:formatCode>General</c:formatCode>
                <c:ptCount val="13"/>
                <c:pt idx="0">
                  <c:v>72.819999999999993</c:v>
                </c:pt>
                <c:pt idx="1">
                  <c:v>1.1561845116589307</c:v>
                </c:pt>
                <c:pt idx="2">
                  <c:v>65</c:v>
                </c:pt>
                <c:pt idx="3">
                  <c:v>60</c:v>
                </c:pt>
                <c:pt idx="4">
                  <c:v>32.70183633987547</c:v>
                </c:pt>
                <c:pt idx="5">
                  <c:v>1069.4101000000001</c:v>
                </c:pt>
                <c:pt idx="6">
                  <c:v>0.2978936607314755</c:v>
                </c:pt>
                <c:pt idx="7">
                  <c:v>0.74466249783005645</c:v>
                </c:pt>
                <c:pt idx="8">
                  <c:v>184</c:v>
                </c:pt>
                <c:pt idx="9">
                  <c:v>10</c:v>
                </c:pt>
                <c:pt idx="10">
                  <c:v>194</c:v>
                </c:pt>
                <c:pt idx="11">
                  <c:v>58256</c:v>
                </c:pt>
                <c:pt idx="12">
                  <c:v>800</c:v>
                </c:pt>
              </c:numCache>
            </c:numRef>
          </c:yVal>
          <c:smooth val="1"/>
          <c:extLst>
            <c:ext xmlns:c16="http://schemas.microsoft.com/office/drawing/2014/chart" uri="{C3380CC4-5D6E-409C-BE32-E72D297353CC}">
              <c16:uniqueId val="{00000003-2A98-4612-BF65-B08613A0CF2C}"/>
            </c:ext>
          </c:extLst>
        </c:ser>
        <c:ser>
          <c:idx val="4"/>
          <c:order val="4"/>
          <c:tx>
            <c:strRef>
              <c:f>'Legendary Vs Non-Legendary'!$AA$104</c:f>
              <c:strCache>
                <c:ptCount val="1"/>
                <c:pt idx="0">
                  <c:v>DEFENCE POINTS</c:v>
                </c:pt>
              </c:strCache>
            </c:strRef>
          </c:tx>
          <c:spPr>
            <a:ln w="22225" cap="rnd">
              <a:solidFill>
                <a:schemeClr val="accent5"/>
              </a:solid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Non-Legendary'!$AB$104:$AN$104</c:f>
              <c:numCache>
                <c:formatCode>General</c:formatCode>
                <c:ptCount val="13"/>
                <c:pt idx="0">
                  <c:v>73.842500000000001</c:v>
                </c:pt>
                <c:pt idx="1">
                  <c:v>1.101813955342507</c:v>
                </c:pt>
                <c:pt idx="2">
                  <c:v>70</c:v>
                </c:pt>
                <c:pt idx="3">
                  <c:v>70</c:v>
                </c:pt>
                <c:pt idx="4">
                  <c:v>31.164004777146342</c:v>
                </c:pt>
                <c:pt idx="5">
                  <c:v>971.19519375000004</c:v>
                </c:pt>
                <c:pt idx="6">
                  <c:v>2.7262603599393485</c:v>
                </c:pt>
                <c:pt idx="7">
                  <c:v>1.1559123029560876</c:v>
                </c:pt>
                <c:pt idx="8">
                  <c:v>225</c:v>
                </c:pt>
                <c:pt idx="9">
                  <c:v>5</c:v>
                </c:pt>
                <c:pt idx="10">
                  <c:v>230</c:v>
                </c:pt>
                <c:pt idx="11">
                  <c:v>59074</c:v>
                </c:pt>
                <c:pt idx="12">
                  <c:v>800</c:v>
                </c:pt>
              </c:numCache>
            </c:numRef>
          </c:yVal>
          <c:smooth val="1"/>
          <c:extLst>
            <c:ext xmlns:c16="http://schemas.microsoft.com/office/drawing/2014/chart" uri="{C3380CC4-5D6E-409C-BE32-E72D297353CC}">
              <c16:uniqueId val="{00000004-2A98-4612-BF65-B08613A0CF2C}"/>
            </c:ext>
          </c:extLst>
        </c:ser>
        <c:ser>
          <c:idx val="5"/>
          <c:order val="5"/>
          <c:tx>
            <c:strRef>
              <c:f>'Legendary Vs Non-Legendary'!$AA$105</c:f>
              <c:strCache>
                <c:ptCount val="1"/>
                <c:pt idx="0">
                  <c:v>SPEED POINTS</c:v>
                </c:pt>
              </c:strCache>
            </c:strRef>
          </c:tx>
          <c:spPr>
            <a:ln w="22225" cap="rnd">
              <a:solidFill>
                <a:schemeClr val="accent6"/>
              </a:solid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Non-Legendary'!$AB$105:$AN$105</c:f>
              <c:numCache>
                <c:formatCode>General</c:formatCode>
                <c:ptCount val="13"/>
                <c:pt idx="0">
                  <c:v>68.277500000000003</c:v>
                </c:pt>
                <c:pt idx="1">
                  <c:v>1.026800548883521</c:v>
                </c:pt>
                <c:pt idx="2">
                  <c:v>65</c:v>
                </c:pt>
                <c:pt idx="3">
                  <c:v>50</c:v>
                </c:pt>
                <c:pt idx="4">
                  <c:v>29.04230524166427</c:v>
                </c:pt>
                <c:pt idx="5">
                  <c:v>843.45549374999996</c:v>
                </c:pt>
                <c:pt idx="6">
                  <c:v>-0.236436672844063</c:v>
                </c:pt>
                <c:pt idx="7">
                  <c:v>0.35793329506082794</c:v>
                </c:pt>
                <c:pt idx="8">
                  <c:v>175</c:v>
                </c:pt>
                <c:pt idx="9">
                  <c:v>5</c:v>
                </c:pt>
                <c:pt idx="10">
                  <c:v>180</c:v>
                </c:pt>
                <c:pt idx="11">
                  <c:v>54622</c:v>
                </c:pt>
                <c:pt idx="12">
                  <c:v>800</c:v>
                </c:pt>
              </c:numCache>
            </c:numRef>
          </c:yVal>
          <c:smooth val="1"/>
          <c:extLst>
            <c:ext xmlns:c16="http://schemas.microsoft.com/office/drawing/2014/chart" uri="{C3380CC4-5D6E-409C-BE32-E72D297353CC}">
              <c16:uniqueId val="{00000005-2A98-4612-BF65-B08613A0CF2C}"/>
            </c:ext>
          </c:extLst>
        </c:ser>
        <c:dLbls>
          <c:showLegendKey val="0"/>
          <c:showVal val="0"/>
          <c:showCatName val="0"/>
          <c:showSerName val="0"/>
          <c:showPercent val="0"/>
          <c:showBubbleSize val="0"/>
        </c:dLbls>
        <c:axId val="378146304"/>
        <c:axId val="395831072"/>
      </c:scatterChart>
      <c:valAx>
        <c:axId val="378146304"/>
        <c:scaling>
          <c:orientation val="minMax"/>
        </c:scaling>
        <c:delete val="0"/>
        <c:axPos val="b"/>
        <c:majorGridlines>
          <c:spPr>
            <a:ln w="9525" cap="flat" cmpd="sng" algn="ctr">
              <a:no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0" i="0" u="none" strike="noStrike" kern="1200" baseline="0">
                <a:solidFill>
                  <a:schemeClr val="lt1">
                    <a:lumMod val="75000"/>
                  </a:schemeClr>
                </a:solidFill>
                <a:latin typeface="+mn-lt"/>
                <a:ea typeface="+mn-ea"/>
                <a:cs typeface="+mn-cs"/>
              </a:defRPr>
            </a:pPr>
            <a:endParaRPr lang="en-US"/>
          </a:p>
        </c:txPr>
        <c:crossAx val="395831072"/>
        <c:crosses val="autoZero"/>
        <c:crossBetween val="midCat"/>
      </c:valAx>
      <c:valAx>
        <c:axId val="39583107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37814630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[Pokemon_Data_Analysis_Project.xlsx]Legendary Vs Non-Legendary!PivotTable61</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'Legendary Vs Non-Legendary'!$G$5</c:f>
              <c:strCache>
                <c:ptCount val="1"/>
                <c:pt idx="0">
                  <c:v>Mean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Non-Legendary'!$G$6:$G$21</c:f>
              <c:numCache>
                <c:formatCode>General</c:formatCode>
                <c:ptCount val="15"/>
                <c:pt idx="0">
                  <c:v>98</c:v>
                </c:pt>
                <c:pt idx="1">
                  <c:v>101.08333333333333</c:v>
                </c:pt>
                <c:pt idx="2">
                  <c:v>84.5</c:v>
                </c:pt>
                <c:pt idx="3">
                  <c:v>126</c:v>
                </c:pt>
                <c:pt idx="4">
                  <c:v>96.4</c:v>
                </c:pt>
                <c:pt idx="5">
                  <c:v>79</c:v>
                </c:pt>
                <c:pt idx="6">
                  <c:v>150</c:v>
                </c:pt>
                <c:pt idx="7">
                  <c:v>97</c:v>
                </c:pt>
                <c:pt idx="8">
                  <c:v>94.5</c:v>
                </c:pt>
                <c:pt idx="9">
                  <c:v>85</c:v>
                </c:pt>
                <c:pt idx="10">
                  <c:v>115</c:v>
                </c:pt>
                <c:pt idx="11">
                  <c:v>79.571428571428569</c:v>
                </c:pt>
                <c:pt idx="12">
                  <c:v>67.75</c:v>
                </c:pt>
                <c:pt idx="13">
                  <c:v>92.75</c:v>
                </c:pt>
                <c:pt idx="14">
                  <c:v>97.5</c:v>
                </c:pt>
              </c:numCache>
            </c:numRef>
          </c:val>
          <c:extLst>
            <c:ext xmlns:c16="http://schemas.microsoft.com/office/drawing/2014/chart" uri="{C3380CC4-5D6E-409C-BE32-E72D297353CC}">
              <c16:uniqueId val="{00000000-B211-4A40-9092-4C9C9DB3F907}"/>
            </c:ext>
          </c:extLst>
        </c:ser>
        <c:ser>
          <c:idx val="1"/>
          <c:order val="1"/>
          <c:tx>
            <c:strRef>
              <c:f>'Legendary Vs Non-Legendary'!$H$5</c:f>
              <c:strCache>
                <c:ptCount val="1"/>
                <c:pt idx="0">
                  <c:v>Standard Deviation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Non-Legendary'!$H$6:$H$21</c:f>
              <c:numCache>
                <c:formatCode>General</c:formatCode>
                <c:ptCount val="15"/>
                <c:pt idx="0">
                  <c:v>28</c:v>
                </c:pt>
                <c:pt idx="1">
                  <c:v>17.260061477938663</c:v>
                </c:pt>
                <c:pt idx="2">
                  <c:v>5.5</c:v>
                </c:pt>
                <c:pt idx="3">
                  <c:v>0</c:v>
                </c:pt>
                <c:pt idx="4">
                  <c:v>12.467557900406959</c:v>
                </c:pt>
                <c:pt idx="5">
                  <c:v>0</c:v>
                </c:pt>
                <c:pt idx="6">
                  <c:v>0</c:v>
                </c:pt>
                <c:pt idx="7">
                  <c:v>4.2426406871192848</c:v>
                </c:pt>
                <c:pt idx="8">
                  <c:v>5.5</c:v>
                </c:pt>
                <c:pt idx="9">
                  <c:v>5</c:v>
                </c:pt>
                <c:pt idx="10">
                  <c:v>5</c:v>
                </c:pt>
                <c:pt idx="11">
                  <c:v>21.960075090016968</c:v>
                </c:pt>
                <c:pt idx="12">
                  <c:v>18.171062159378575</c:v>
                </c:pt>
                <c:pt idx="13">
                  <c:v>8.2272413359521668</c:v>
                </c:pt>
                <c:pt idx="14">
                  <c:v>4.3301270189221936</c:v>
                </c:pt>
              </c:numCache>
            </c:numRef>
          </c:val>
          <c:extLst>
            <c:ext xmlns:c16="http://schemas.microsoft.com/office/drawing/2014/chart" uri="{C3380CC4-5D6E-409C-BE32-E72D297353CC}">
              <c16:uniqueId val="{00000001-B211-4A40-9092-4C9C9DB3F907}"/>
            </c:ext>
          </c:extLst>
        </c:ser>
        <c:ser>
          <c:idx val="2"/>
          <c:order val="2"/>
          <c:tx>
            <c:strRef>
              <c:f>'Legendary Vs Non-Legendary'!$I$5</c:f>
              <c:strCache>
                <c:ptCount val="1"/>
                <c:pt idx="0">
                  <c:v>Standard Variance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Non-Legendary'!$I$6:$I$21</c:f>
              <c:numCache>
                <c:formatCode>General</c:formatCode>
                <c:ptCount val="15"/>
                <c:pt idx="0">
                  <c:v>784</c:v>
                </c:pt>
                <c:pt idx="1">
                  <c:v>297.90972222222223</c:v>
                </c:pt>
                <c:pt idx="2">
                  <c:v>30.25</c:v>
                </c:pt>
                <c:pt idx="3">
                  <c:v>0</c:v>
                </c:pt>
                <c:pt idx="4">
                  <c:v>155.44</c:v>
                </c:pt>
                <c:pt idx="5">
                  <c:v>0</c:v>
                </c:pt>
                <c:pt idx="6">
                  <c:v>0</c:v>
                </c:pt>
                <c:pt idx="7">
                  <c:v>18</c:v>
                </c:pt>
                <c:pt idx="8">
                  <c:v>30.25</c:v>
                </c:pt>
                <c:pt idx="9">
                  <c:v>25</c:v>
                </c:pt>
                <c:pt idx="10">
                  <c:v>25</c:v>
                </c:pt>
                <c:pt idx="11">
                  <c:v>482.24489795918367</c:v>
                </c:pt>
                <c:pt idx="12">
                  <c:v>330.1875</c:v>
                </c:pt>
                <c:pt idx="13">
                  <c:v>67.6875</c:v>
                </c:pt>
                <c:pt idx="14">
                  <c:v>18.75</c:v>
                </c:pt>
              </c:numCache>
            </c:numRef>
          </c:val>
          <c:extLst>
            <c:ext xmlns:c16="http://schemas.microsoft.com/office/drawing/2014/chart" uri="{C3380CC4-5D6E-409C-BE32-E72D297353CC}">
              <c16:uniqueId val="{00000002-B211-4A40-9092-4C9C9DB3F907}"/>
            </c:ext>
          </c:extLst>
        </c:ser>
        <c:ser>
          <c:idx val="3"/>
          <c:order val="3"/>
          <c:tx>
            <c:strRef>
              <c:f>'Legendary Vs Non-Legendary'!$J$5</c:f>
              <c:strCache>
                <c:ptCount val="1"/>
                <c:pt idx="0">
                  <c:v>Minimum</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Non-Legendary'!$J$6:$J$21</c:f>
              <c:numCache>
                <c:formatCode>General</c:formatCode>
                <c:ptCount val="15"/>
                <c:pt idx="0">
                  <c:v>70</c:v>
                </c:pt>
                <c:pt idx="1">
                  <c:v>80</c:v>
                </c:pt>
                <c:pt idx="2">
                  <c:v>79</c:v>
                </c:pt>
                <c:pt idx="3">
                  <c:v>126</c:v>
                </c:pt>
                <c:pt idx="4">
                  <c:v>80</c:v>
                </c:pt>
                <c:pt idx="5">
                  <c:v>79</c:v>
                </c:pt>
                <c:pt idx="6">
                  <c:v>150</c:v>
                </c:pt>
                <c:pt idx="7">
                  <c:v>91</c:v>
                </c:pt>
                <c:pt idx="8">
                  <c:v>89</c:v>
                </c:pt>
                <c:pt idx="9">
                  <c:v>80</c:v>
                </c:pt>
                <c:pt idx="10">
                  <c:v>110</c:v>
                </c:pt>
                <c:pt idx="11">
                  <c:v>50</c:v>
                </c:pt>
                <c:pt idx="12">
                  <c:v>50</c:v>
                </c:pt>
                <c:pt idx="13">
                  <c:v>80</c:v>
                </c:pt>
                <c:pt idx="14">
                  <c:v>90</c:v>
                </c:pt>
              </c:numCache>
            </c:numRef>
          </c:val>
          <c:extLst>
            <c:ext xmlns:c16="http://schemas.microsoft.com/office/drawing/2014/chart" uri="{C3380CC4-5D6E-409C-BE32-E72D297353CC}">
              <c16:uniqueId val="{00000003-B211-4A40-9092-4C9C9DB3F907}"/>
            </c:ext>
          </c:extLst>
        </c:ser>
        <c:ser>
          <c:idx val="4"/>
          <c:order val="4"/>
          <c:tx>
            <c:strRef>
              <c:f>'Legendary Vs Non-Legendary'!$K$5</c:f>
              <c:strCache>
                <c:ptCount val="1"/>
                <c:pt idx="0">
                  <c:v>Maximum</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Non-Legendary'!$K$6:$K$21</c:f>
              <c:numCache>
                <c:formatCode>General</c:formatCode>
                <c:ptCount val="15"/>
                <c:pt idx="0">
                  <c:v>126</c:v>
                </c:pt>
                <c:pt idx="1">
                  <c:v>125</c:v>
                </c:pt>
                <c:pt idx="2">
                  <c:v>90</c:v>
                </c:pt>
                <c:pt idx="3">
                  <c:v>126</c:v>
                </c:pt>
                <c:pt idx="4">
                  <c:v>115</c:v>
                </c:pt>
                <c:pt idx="5">
                  <c:v>79</c:v>
                </c:pt>
                <c:pt idx="6">
                  <c:v>150</c:v>
                </c:pt>
                <c:pt idx="7">
                  <c:v>100</c:v>
                </c:pt>
                <c:pt idx="8">
                  <c:v>100</c:v>
                </c:pt>
                <c:pt idx="9">
                  <c:v>90</c:v>
                </c:pt>
                <c:pt idx="10">
                  <c:v>120</c:v>
                </c:pt>
                <c:pt idx="11">
                  <c:v>106</c:v>
                </c:pt>
                <c:pt idx="12">
                  <c:v>91</c:v>
                </c:pt>
                <c:pt idx="13">
                  <c:v>100</c:v>
                </c:pt>
                <c:pt idx="14">
                  <c:v>100</c:v>
                </c:pt>
              </c:numCache>
            </c:numRef>
          </c:val>
          <c:extLst>
            <c:ext xmlns:c16="http://schemas.microsoft.com/office/drawing/2014/chart" uri="{C3380CC4-5D6E-409C-BE32-E72D297353CC}">
              <c16:uniqueId val="{00000004-B211-4A40-9092-4C9C9DB3F907}"/>
            </c:ext>
          </c:extLst>
        </c:ser>
        <c:ser>
          <c:idx val="5"/>
          <c:order val="5"/>
          <c:tx>
            <c:strRef>
              <c:f>'Legendary Vs Non-Legendary'!$L$5</c:f>
              <c:strCache>
                <c:ptCount val="1"/>
                <c:pt idx="0">
                  <c:v>Sum</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Non-Legendary'!$L$6:$L$21</c:f>
              <c:numCache>
                <c:formatCode>General</c:formatCode>
                <c:ptCount val="15"/>
                <c:pt idx="0">
                  <c:v>196</c:v>
                </c:pt>
                <c:pt idx="1">
                  <c:v>1213</c:v>
                </c:pt>
                <c:pt idx="2">
                  <c:v>338</c:v>
                </c:pt>
                <c:pt idx="3">
                  <c:v>126</c:v>
                </c:pt>
                <c:pt idx="4">
                  <c:v>482</c:v>
                </c:pt>
                <c:pt idx="5">
                  <c:v>158</c:v>
                </c:pt>
                <c:pt idx="6">
                  <c:v>300</c:v>
                </c:pt>
                <c:pt idx="7">
                  <c:v>291</c:v>
                </c:pt>
                <c:pt idx="8">
                  <c:v>378</c:v>
                </c:pt>
                <c:pt idx="9">
                  <c:v>170</c:v>
                </c:pt>
                <c:pt idx="10">
                  <c:v>230</c:v>
                </c:pt>
                <c:pt idx="11">
                  <c:v>1114</c:v>
                </c:pt>
                <c:pt idx="12">
                  <c:v>271</c:v>
                </c:pt>
                <c:pt idx="13">
                  <c:v>371</c:v>
                </c:pt>
                <c:pt idx="14">
                  <c:v>390</c:v>
                </c:pt>
              </c:numCache>
            </c:numRef>
          </c:val>
          <c:extLst>
            <c:ext xmlns:c16="http://schemas.microsoft.com/office/drawing/2014/chart" uri="{C3380CC4-5D6E-409C-BE32-E72D297353CC}">
              <c16:uniqueId val="{00000005-B211-4A40-9092-4C9C9DB3F907}"/>
            </c:ext>
          </c:extLst>
        </c:ser>
        <c:ser>
          <c:idx val="6"/>
          <c:order val="6"/>
          <c:tx>
            <c:strRef>
              <c:f>'Legendary Vs Non-Legendary'!$M$5</c:f>
              <c:strCache>
                <c:ptCount val="1"/>
                <c:pt idx="0">
                  <c:v>Count</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Non-Legendary'!$M$6:$M$21</c:f>
              <c:numCache>
                <c:formatCode>General</c:formatCode>
                <c:ptCount val="15"/>
                <c:pt idx="0">
                  <c:v>2</c:v>
                </c:pt>
                <c:pt idx="1">
                  <c:v>12</c:v>
                </c:pt>
                <c:pt idx="2">
                  <c:v>4</c:v>
                </c:pt>
                <c:pt idx="3">
                  <c:v>1</c:v>
                </c:pt>
                <c:pt idx="4">
                  <c:v>5</c:v>
                </c:pt>
                <c:pt idx="5">
                  <c:v>2</c:v>
                </c:pt>
                <c:pt idx="6">
                  <c:v>2</c:v>
                </c:pt>
                <c:pt idx="7">
                  <c:v>3</c:v>
                </c:pt>
                <c:pt idx="8">
                  <c:v>4</c:v>
                </c:pt>
                <c:pt idx="9">
                  <c:v>2</c:v>
                </c:pt>
                <c:pt idx="10">
                  <c:v>2</c:v>
                </c:pt>
                <c:pt idx="11">
                  <c:v>14</c:v>
                </c:pt>
                <c:pt idx="12">
                  <c:v>4</c:v>
                </c:pt>
                <c:pt idx="13">
                  <c:v>4</c:v>
                </c:pt>
                <c:pt idx="14">
                  <c:v>4</c:v>
                </c:pt>
              </c:numCache>
            </c:numRef>
          </c:val>
          <c:extLst>
            <c:ext xmlns:c16="http://schemas.microsoft.com/office/drawing/2014/chart" uri="{C3380CC4-5D6E-409C-BE32-E72D297353CC}">
              <c16:uniqueId val="{00000006-B211-4A40-9092-4C9C9DB3F907}"/>
            </c:ext>
          </c:extLst>
        </c:ser>
        <c:ser>
          <c:idx val="7"/>
          <c:order val="7"/>
          <c:tx>
            <c:strRef>
              <c:f>'Legendary Vs Non-Legendary'!$N$5</c:f>
              <c:strCache>
                <c:ptCount val="1"/>
                <c:pt idx="0">
                  <c:v>Median</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Non-Legendary'!$N$6:$N$21</c:f>
              <c:numCache>
                <c:formatCode>General</c:formatCode>
                <c:ptCount val="15"/>
                <c:pt idx="0">
                  <c:v>196</c:v>
                </c:pt>
                <c:pt idx="1">
                  <c:v>1213</c:v>
                </c:pt>
                <c:pt idx="2">
                  <c:v>338</c:v>
                </c:pt>
                <c:pt idx="3">
                  <c:v>126</c:v>
                </c:pt>
                <c:pt idx="4">
                  <c:v>482</c:v>
                </c:pt>
                <c:pt idx="5">
                  <c:v>158</c:v>
                </c:pt>
                <c:pt idx="6">
                  <c:v>300</c:v>
                </c:pt>
                <c:pt idx="7">
                  <c:v>291</c:v>
                </c:pt>
                <c:pt idx="8">
                  <c:v>378</c:v>
                </c:pt>
                <c:pt idx="9">
                  <c:v>170</c:v>
                </c:pt>
                <c:pt idx="10">
                  <c:v>230</c:v>
                </c:pt>
                <c:pt idx="11">
                  <c:v>1114</c:v>
                </c:pt>
                <c:pt idx="12">
                  <c:v>271</c:v>
                </c:pt>
                <c:pt idx="13">
                  <c:v>371</c:v>
                </c:pt>
                <c:pt idx="14">
                  <c:v>390</c:v>
                </c:pt>
              </c:numCache>
            </c:numRef>
          </c:val>
          <c:extLst>
            <c:ext xmlns:c16="http://schemas.microsoft.com/office/drawing/2014/chart" uri="{C3380CC4-5D6E-409C-BE32-E72D297353CC}">
              <c16:uniqueId val="{00000007-B211-4A40-9092-4C9C9DB3F907}"/>
            </c:ext>
          </c:extLst>
        </c:ser>
        <c:dLbls>
          <c:showLegendKey val="0"/>
          <c:showVal val="0"/>
          <c:showCatName val="0"/>
          <c:showSerName val="0"/>
          <c:showPercent val="0"/>
          <c:showBubbleSize val="0"/>
        </c:dLbls>
        <c:axId val="378190464"/>
        <c:axId val="517918288"/>
      </c:radarChart>
      <c:catAx>
        <c:axId val="378190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7918288"/>
        <c:crosses val="autoZero"/>
        <c:auto val="1"/>
        <c:lblAlgn val="ctr"/>
        <c:lblOffset val="100"/>
        <c:noMultiLvlLbl val="0"/>
      </c:catAx>
      <c:valAx>
        <c:axId val="517918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819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[Pokemon_Data_Analysis_Project.xlsx]Legendary Vs Non-Legendary!PivotTable63</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'Legendary Vs Non-Legendary'!$G$74</c:f>
              <c:strCache>
                <c:ptCount val="1"/>
                <c:pt idx="0">
                  <c:v>Mean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Non-Legendary'!$G$75:$G$93</c:f>
              <c:numCache>
                <c:formatCode>General</c:formatCode>
                <c:ptCount val="18"/>
                <c:pt idx="0">
                  <c:v>56.884057971014492</c:v>
                </c:pt>
                <c:pt idx="1">
                  <c:v>64.65517241379311</c:v>
                </c:pt>
                <c:pt idx="2">
                  <c:v>72.650000000000006</c:v>
                </c:pt>
                <c:pt idx="3">
                  <c:v>57.325000000000003</c:v>
                </c:pt>
                <c:pt idx="4">
                  <c:v>70.875</c:v>
                </c:pt>
                <c:pt idx="5">
                  <c:v>69.851851851851848</c:v>
                </c:pt>
                <c:pt idx="6">
                  <c:v>67.085106382978722</c:v>
                </c:pt>
                <c:pt idx="7">
                  <c:v>62.5</c:v>
                </c:pt>
                <c:pt idx="8">
                  <c:v>58.733333333333334</c:v>
                </c:pt>
                <c:pt idx="9">
                  <c:v>65.940298507462686</c:v>
                </c:pt>
                <c:pt idx="10">
                  <c:v>70.821428571428569</c:v>
                </c:pt>
                <c:pt idx="11">
                  <c:v>70.818181818181813</c:v>
                </c:pt>
                <c:pt idx="12">
                  <c:v>76.489583333333329</c:v>
                </c:pt>
                <c:pt idx="13">
                  <c:v>67.25</c:v>
                </c:pt>
                <c:pt idx="14">
                  <c:v>67.720930232558146</c:v>
                </c:pt>
                <c:pt idx="15">
                  <c:v>65.125</c:v>
                </c:pt>
                <c:pt idx="16">
                  <c:v>60.434782608695649</c:v>
                </c:pt>
                <c:pt idx="17">
                  <c:v>71.120370370370367</c:v>
                </c:pt>
              </c:numCache>
            </c:numRef>
          </c:val>
          <c:extLst>
            <c:ext xmlns:c16="http://schemas.microsoft.com/office/drawing/2014/chart" uri="{C3380CC4-5D6E-409C-BE32-E72D297353CC}">
              <c16:uniqueId val="{00000000-247A-4053-B96E-794A6875A5AE}"/>
            </c:ext>
          </c:extLst>
        </c:ser>
        <c:ser>
          <c:idx val="1"/>
          <c:order val="1"/>
          <c:tx>
            <c:strRef>
              <c:f>'Legendary Vs Non-Legendary'!$H$74</c:f>
              <c:strCache>
                <c:ptCount val="1"/>
                <c:pt idx="0">
                  <c:v>Standard Deviation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Non-Legendary'!$H$75:$H$93</c:f>
              <c:numCache>
                <c:formatCode>General</c:formatCode>
                <c:ptCount val="18"/>
                <c:pt idx="0">
                  <c:v>16.210156265180384</c:v>
                </c:pt>
                <c:pt idx="1">
                  <c:v>18.270526221719759</c:v>
                </c:pt>
                <c:pt idx="2">
                  <c:v>19.892900743732675</c:v>
                </c:pt>
                <c:pt idx="3">
                  <c:v>15.868817693829619</c:v>
                </c:pt>
                <c:pt idx="4">
                  <c:v>19.432173707539771</c:v>
                </c:pt>
                <c:pt idx="5">
                  <c:v>25.369424151049031</c:v>
                </c:pt>
                <c:pt idx="6">
                  <c:v>17.589684824428357</c:v>
                </c:pt>
                <c:pt idx="7">
                  <c:v>22.5</c:v>
                </c:pt>
                <c:pt idx="8">
                  <c:v>22.734604070056339</c:v>
                </c:pt>
                <c:pt idx="9">
                  <c:v>18.711382597682711</c:v>
                </c:pt>
                <c:pt idx="10">
                  <c:v>25.587460058491502</c:v>
                </c:pt>
                <c:pt idx="11">
                  <c:v>21.32356008916037</c:v>
                </c:pt>
                <c:pt idx="12">
                  <c:v>35.996526103126335</c:v>
                </c:pt>
                <c:pt idx="13">
                  <c:v>19.310665076953867</c:v>
                </c:pt>
                <c:pt idx="14">
                  <c:v>29.333943812583122</c:v>
                </c:pt>
                <c:pt idx="15">
                  <c:v>20.807675867333192</c:v>
                </c:pt>
                <c:pt idx="16">
                  <c:v>11.158253279841288</c:v>
                </c:pt>
                <c:pt idx="17">
                  <c:v>27.403945915044382</c:v>
                </c:pt>
              </c:numCache>
            </c:numRef>
          </c:val>
          <c:extLst>
            <c:ext xmlns:c16="http://schemas.microsoft.com/office/drawing/2014/chart" uri="{C3380CC4-5D6E-409C-BE32-E72D297353CC}">
              <c16:uniqueId val="{00000001-247A-4053-B96E-794A6875A5AE}"/>
            </c:ext>
          </c:extLst>
        </c:ser>
        <c:ser>
          <c:idx val="2"/>
          <c:order val="2"/>
          <c:tx>
            <c:strRef>
              <c:f>'Legendary Vs Non-Legendary'!$I$74</c:f>
              <c:strCache>
                <c:ptCount val="1"/>
                <c:pt idx="0">
                  <c:v>Standard Variance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Non-Legendary'!$I$75:$I$93</c:f>
              <c:numCache>
                <c:formatCode>General</c:formatCode>
                <c:ptCount val="18"/>
                <c:pt idx="0">
                  <c:v>262.76916614156687</c:v>
                </c:pt>
                <c:pt idx="1">
                  <c:v>333.81212841854932</c:v>
                </c:pt>
                <c:pt idx="2">
                  <c:v>395.72750000000002</c:v>
                </c:pt>
                <c:pt idx="3">
                  <c:v>251.81937500000001</c:v>
                </c:pt>
                <c:pt idx="4">
                  <c:v>377.609375</c:v>
                </c:pt>
                <c:pt idx="5">
                  <c:v>643.60768175582996</c:v>
                </c:pt>
                <c:pt idx="6">
                  <c:v>309.39701222272521</c:v>
                </c:pt>
                <c:pt idx="7">
                  <c:v>506.25</c:v>
                </c:pt>
                <c:pt idx="8">
                  <c:v>516.86222222222227</c:v>
                </c:pt>
                <c:pt idx="9">
                  <c:v>350.11583871686344</c:v>
                </c:pt>
                <c:pt idx="10">
                  <c:v>654.71811224489795</c:v>
                </c:pt>
                <c:pt idx="11">
                  <c:v>454.69421487603307</c:v>
                </c:pt>
                <c:pt idx="12">
                  <c:v>1295.7498914930557</c:v>
                </c:pt>
                <c:pt idx="13">
                  <c:v>372.90178571428572</c:v>
                </c:pt>
                <c:pt idx="14">
                  <c:v>860.48025959978372</c:v>
                </c:pt>
                <c:pt idx="15">
                  <c:v>432.95937500000002</c:v>
                </c:pt>
                <c:pt idx="16">
                  <c:v>124.50661625708885</c:v>
                </c:pt>
                <c:pt idx="17">
                  <c:v>750.97625171467769</c:v>
                </c:pt>
              </c:numCache>
            </c:numRef>
          </c:val>
          <c:extLst>
            <c:ext xmlns:c16="http://schemas.microsoft.com/office/drawing/2014/chart" uri="{C3380CC4-5D6E-409C-BE32-E72D297353CC}">
              <c16:uniqueId val="{00000002-247A-4053-B96E-794A6875A5AE}"/>
            </c:ext>
          </c:extLst>
        </c:ser>
        <c:ser>
          <c:idx val="3"/>
          <c:order val="3"/>
          <c:tx>
            <c:strRef>
              <c:f>'Legendary Vs Non-Legendary'!$J$74</c:f>
              <c:strCache>
                <c:ptCount val="1"/>
                <c:pt idx="0">
                  <c:v>Minimum</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Non-Legendary'!$J$75:$J$93</c:f>
              <c:numCache>
                <c:formatCode>General</c:formatCode>
                <c:ptCount val="18"/>
                <c:pt idx="0">
                  <c:v>1</c:v>
                </c:pt>
                <c:pt idx="1">
                  <c:v>35</c:v>
                </c:pt>
                <c:pt idx="2">
                  <c:v>41</c:v>
                </c:pt>
                <c:pt idx="3">
                  <c:v>20</c:v>
                </c:pt>
                <c:pt idx="4">
                  <c:v>35</c:v>
                </c:pt>
                <c:pt idx="5">
                  <c:v>30</c:v>
                </c:pt>
                <c:pt idx="6">
                  <c:v>38</c:v>
                </c:pt>
                <c:pt idx="7">
                  <c:v>40</c:v>
                </c:pt>
                <c:pt idx="8">
                  <c:v>20</c:v>
                </c:pt>
                <c:pt idx="9">
                  <c:v>30</c:v>
                </c:pt>
                <c:pt idx="10">
                  <c:v>10</c:v>
                </c:pt>
                <c:pt idx="11">
                  <c:v>36</c:v>
                </c:pt>
                <c:pt idx="12">
                  <c:v>30</c:v>
                </c:pt>
                <c:pt idx="13">
                  <c:v>35</c:v>
                </c:pt>
                <c:pt idx="14">
                  <c:v>20</c:v>
                </c:pt>
                <c:pt idx="15">
                  <c:v>30</c:v>
                </c:pt>
                <c:pt idx="16">
                  <c:v>40</c:v>
                </c:pt>
                <c:pt idx="17">
                  <c:v>20</c:v>
                </c:pt>
              </c:numCache>
            </c:numRef>
          </c:val>
          <c:extLst>
            <c:ext xmlns:c16="http://schemas.microsoft.com/office/drawing/2014/chart" uri="{C3380CC4-5D6E-409C-BE32-E72D297353CC}">
              <c16:uniqueId val="{00000003-247A-4053-B96E-794A6875A5AE}"/>
            </c:ext>
          </c:extLst>
        </c:ser>
        <c:ser>
          <c:idx val="4"/>
          <c:order val="4"/>
          <c:tx>
            <c:strRef>
              <c:f>'Legendary Vs Non-Legendary'!$K$74</c:f>
              <c:strCache>
                <c:ptCount val="1"/>
                <c:pt idx="0">
                  <c:v>Maximum</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Non-Legendary'!$K$75:$K$93</c:f>
              <c:numCache>
                <c:formatCode>General</c:formatCode>
                <c:ptCount val="18"/>
                <c:pt idx="0">
                  <c:v>86</c:v>
                </c:pt>
                <c:pt idx="1">
                  <c:v>110</c:v>
                </c:pt>
                <c:pt idx="2">
                  <c:v>108</c:v>
                </c:pt>
                <c:pt idx="3">
                  <c:v>90</c:v>
                </c:pt>
                <c:pt idx="4">
                  <c:v>101</c:v>
                </c:pt>
                <c:pt idx="5">
                  <c:v>144</c:v>
                </c:pt>
                <c:pt idx="6">
                  <c:v>110</c:v>
                </c:pt>
                <c:pt idx="7">
                  <c:v>85</c:v>
                </c:pt>
                <c:pt idx="8">
                  <c:v>150</c:v>
                </c:pt>
                <c:pt idx="9">
                  <c:v>123</c:v>
                </c:pt>
                <c:pt idx="10">
                  <c:v>115</c:v>
                </c:pt>
                <c:pt idx="11">
                  <c:v>110</c:v>
                </c:pt>
                <c:pt idx="12">
                  <c:v>255</c:v>
                </c:pt>
                <c:pt idx="13">
                  <c:v>105</c:v>
                </c:pt>
                <c:pt idx="14">
                  <c:v>190</c:v>
                </c:pt>
                <c:pt idx="15">
                  <c:v>123</c:v>
                </c:pt>
                <c:pt idx="16">
                  <c:v>80</c:v>
                </c:pt>
                <c:pt idx="17">
                  <c:v>170</c:v>
                </c:pt>
              </c:numCache>
            </c:numRef>
          </c:val>
          <c:extLst>
            <c:ext xmlns:c16="http://schemas.microsoft.com/office/drawing/2014/chart" uri="{C3380CC4-5D6E-409C-BE32-E72D297353CC}">
              <c16:uniqueId val="{00000004-247A-4053-B96E-794A6875A5AE}"/>
            </c:ext>
          </c:extLst>
        </c:ser>
        <c:ser>
          <c:idx val="5"/>
          <c:order val="5"/>
          <c:tx>
            <c:strRef>
              <c:f>'Legendary Vs Non-Legendary'!$L$74</c:f>
              <c:strCache>
                <c:ptCount val="1"/>
                <c:pt idx="0">
                  <c:v>Sum</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Non-Legendary'!$L$75:$L$93</c:f>
              <c:numCache>
                <c:formatCode>General</c:formatCode>
                <c:ptCount val="18"/>
                <c:pt idx="0">
                  <c:v>3925</c:v>
                </c:pt>
                <c:pt idx="1">
                  <c:v>1875</c:v>
                </c:pt>
                <c:pt idx="2">
                  <c:v>1453</c:v>
                </c:pt>
                <c:pt idx="3">
                  <c:v>2293</c:v>
                </c:pt>
                <c:pt idx="4">
                  <c:v>1134</c:v>
                </c:pt>
                <c:pt idx="5">
                  <c:v>1886</c:v>
                </c:pt>
                <c:pt idx="6">
                  <c:v>3153</c:v>
                </c:pt>
                <c:pt idx="7">
                  <c:v>125</c:v>
                </c:pt>
                <c:pt idx="8">
                  <c:v>1762</c:v>
                </c:pt>
                <c:pt idx="9">
                  <c:v>4418</c:v>
                </c:pt>
                <c:pt idx="10">
                  <c:v>1983</c:v>
                </c:pt>
                <c:pt idx="11">
                  <c:v>1558</c:v>
                </c:pt>
                <c:pt idx="12">
                  <c:v>7343</c:v>
                </c:pt>
                <c:pt idx="13">
                  <c:v>1883</c:v>
                </c:pt>
                <c:pt idx="14">
                  <c:v>2912</c:v>
                </c:pt>
                <c:pt idx="15">
                  <c:v>2605</c:v>
                </c:pt>
                <c:pt idx="16">
                  <c:v>1390</c:v>
                </c:pt>
                <c:pt idx="17">
                  <c:v>7681</c:v>
                </c:pt>
              </c:numCache>
            </c:numRef>
          </c:val>
          <c:extLst>
            <c:ext xmlns:c16="http://schemas.microsoft.com/office/drawing/2014/chart" uri="{C3380CC4-5D6E-409C-BE32-E72D297353CC}">
              <c16:uniqueId val="{00000005-247A-4053-B96E-794A6875A5AE}"/>
            </c:ext>
          </c:extLst>
        </c:ser>
        <c:ser>
          <c:idx val="6"/>
          <c:order val="6"/>
          <c:tx>
            <c:strRef>
              <c:f>'Legendary Vs Non-Legendary'!$M$74</c:f>
              <c:strCache>
                <c:ptCount val="1"/>
                <c:pt idx="0">
                  <c:v>Count</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Non-Legendary'!$M$75:$M$93</c:f>
              <c:numCache>
                <c:formatCode>General</c:formatCode>
                <c:ptCount val="18"/>
                <c:pt idx="0">
                  <c:v>69</c:v>
                </c:pt>
                <c:pt idx="1">
                  <c:v>29</c:v>
                </c:pt>
                <c:pt idx="2">
                  <c:v>20</c:v>
                </c:pt>
                <c:pt idx="3">
                  <c:v>40</c:v>
                </c:pt>
                <c:pt idx="4">
                  <c:v>16</c:v>
                </c:pt>
                <c:pt idx="5">
                  <c:v>27</c:v>
                </c:pt>
                <c:pt idx="6">
                  <c:v>47</c:v>
                </c:pt>
                <c:pt idx="7">
                  <c:v>2</c:v>
                </c:pt>
                <c:pt idx="8">
                  <c:v>30</c:v>
                </c:pt>
                <c:pt idx="9">
                  <c:v>67</c:v>
                </c:pt>
                <c:pt idx="10">
                  <c:v>28</c:v>
                </c:pt>
                <c:pt idx="11">
                  <c:v>22</c:v>
                </c:pt>
                <c:pt idx="12">
                  <c:v>96</c:v>
                </c:pt>
                <c:pt idx="13">
                  <c:v>28</c:v>
                </c:pt>
                <c:pt idx="14">
                  <c:v>43</c:v>
                </c:pt>
                <c:pt idx="15">
                  <c:v>40</c:v>
                </c:pt>
                <c:pt idx="16">
                  <c:v>23</c:v>
                </c:pt>
                <c:pt idx="17">
                  <c:v>108</c:v>
                </c:pt>
              </c:numCache>
            </c:numRef>
          </c:val>
          <c:extLst>
            <c:ext xmlns:c16="http://schemas.microsoft.com/office/drawing/2014/chart" uri="{C3380CC4-5D6E-409C-BE32-E72D297353CC}">
              <c16:uniqueId val="{00000006-247A-4053-B96E-794A6875A5AE}"/>
            </c:ext>
          </c:extLst>
        </c:ser>
        <c:ser>
          <c:idx val="7"/>
          <c:order val="7"/>
          <c:tx>
            <c:strRef>
              <c:f>'Legendary Vs Non-Legendary'!$N$74</c:f>
              <c:strCache>
                <c:ptCount val="1"/>
                <c:pt idx="0">
                  <c:v>Median</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Non-Legendary'!$N$75:$N$93</c:f>
              <c:numCache>
                <c:formatCode>General</c:formatCode>
                <c:ptCount val="18"/>
                <c:pt idx="0">
                  <c:v>3925</c:v>
                </c:pt>
                <c:pt idx="1">
                  <c:v>1875</c:v>
                </c:pt>
                <c:pt idx="2">
                  <c:v>1453</c:v>
                </c:pt>
                <c:pt idx="3">
                  <c:v>2293</c:v>
                </c:pt>
                <c:pt idx="4">
                  <c:v>1134</c:v>
                </c:pt>
                <c:pt idx="5">
                  <c:v>1886</c:v>
                </c:pt>
                <c:pt idx="6">
                  <c:v>3153</c:v>
                </c:pt>
                <c:pt idx="7">
                  <c:v>125</c:v>
                </c:pt>
                <c:pt idx="8">
                  <c:v>1762</c:v>
                </c:pt>
                <c:pt idx="9">
                  <c:v>4418</c:v>
                </c:pt>
                <c:pt idx="10">
                  <c:v>1983</c:v>
                </c:pt>
                <c:pt idx="11">
                  <c:v>1558</c:v>
                </c:pt>
                <c:pt idx="12">
                  <c:v>7343</c:v>
                </c:pt>
                <c:pt idx="13">
                  <c:v>1883</c:v>
                </c:pt>
                <c:pt idx="14">
                  <c:v>2912</c:v>
                </c:pt>
                <c:pt idx="15">
                  <c:v>2605</c:v>
                </c:pt>
                <c:pt idx="16">
                  <c:v>1390</c:v>
                </c:pt>
                <c:pt idx="17">
                  <c:v>7681</c:v>
                </c:pt>
              </c:numCache>
            </c:numRef>
          </c:val>
          <c:extLst>
            <c:ext xmlns:c16="http://schemas.microsoft.com/office/drawing/2014/chart" uri="{C3380CC4-5D6E-409C-BE32-E72D297353CC}">
              <c16:uniqueId val="{00000007-247A-4053-B96E-794A6875A5AE}"/>
            </c:ext>
          </c:extLst>
        </c:ser>
        <c:dLbls>
          <c:showLegendKey val="0"/>
          <c:showVal val="0"/>
          <c:showCatName val="0"/>
          <c:showSerName val="0"/>
          <c:showPercent val="0"/>
          <c:showBubbleSize val="0"/>
        </c:dLbls>
        <c:axId val="378189024"/>
        <c:axId val="516020768"/>
      </c:radarChart>
      <c:catAx>
        <c:axId val="378189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6020768"/>
        <c:crosses val="autoZero"/>
        <c:auto val="1"/>
        <c:lblAlgn val="ctr"/>
        <c:lblOffset val="100"/>
        <c:noMultiLvlLbl val="0"/>
      </c:catAx>
      <c:valAx>
        <c:axId val="516020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818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[Pokemon_Data_Analysis_Project.xlsx]Legendary-Pokemon-Analysis!PivotTable1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Primary-Legendary-PokemonCountl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'Legendary-Pokemon-Analysis'!$D$4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A2C-43B7-BE34-8BCDAACB4BD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A2C-43B7-BE34-8BCDAACB4BD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A2C-43B7-BE34-8BCDAACB4BD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A2C-43B7-BE34-8BCDAACB4BD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A2C-43B7-BE34-8BCDAACB4BD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A2C-43B7-BE34-8BCDAACB4BDD}"/>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A2C-43B7-BE34-8BCDAACB4BDD}"/>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5A2C-43B7-BE34-8BCDAACB4BDD}"/>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5A2C-43B7-BE34-8BCDAACB4BDD}"/>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5A2C-43B7-BE34-8BCDAACB4BDD}"/>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5A2C-43B7-BE34-8BCDAACB4BDD}"/>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5A2C-43B7-BE34-8BCDAACB4BDD}"/>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5A2C-43B7-BE34-8BCDAACB4BDD}"/>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5A2C-43B7-BE34-8BCDAACB4BDD}"/>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5A2C-43B7-BE34-8BCDAACB4BDD}"/>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5A2C-43B7-BE34-8BCDAACB4BDD}"/>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5A2C-43B7-BE34-8BCDAACB4BDD}"/>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5A2C-43B7-BE34-8BCDAACB4BDD}"/>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5A2C-43B7-BE34-8BCDAACB4BDD}"/>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5A2C-43B7-BE34-8BCDAACB4BDD}"/>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5A2C-43B7-BE34-8BCDAACB4BDD}"/>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5A2C-43B7-BE34-8BCDAACB4BDD}"/>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5A2C-43B7-BE34-8BCDAACB4BDD}"/>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5A2C-43B7-BE34-8BCDAACB4BDD}"/>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5A2C-43B7-BE34-8BCDAACB4BDD}"/>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5A2C-43B7-BE34-8BCDAACB4BDD}"/>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5A2C-43B7-BE34-8BCDAACB4BDD}"/>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5A2C-43B7-BE34-8BCDAACB4BDD}"/>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5A2C-43B7-BE34-8BCDAACB4BDD}"/>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5A2C-43B7-BE34-8BCDAACB4BDD}"/>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5A2C-43B7-BE34-8BCDAACB4BDD}"/>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5A2C-43B7-BE34-8BCDAACB4BDD}"/>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5A2C-43B7-BE34-8BCDAACB4BDD}"/>
              </c:ext>
            </c:extLst>
          </c:dPt>
          <c:cat>
            <c:multiLvlStrRef>
              <c:f>'Legendary-Pokemon-Analysis'!$B$5:$C$56</c:f>
              <c:multiLvlStrCache>
                <c:ptCount val="33"/>
                <c:lvl>
                  <c:pt idx="0">
                    <c:v>FALSE</c:v>
                  </c:pt>
                  <c:pt idx="1">
                    <c:v>FALSE</c:v>
                  </c:pt>
                  <c:pt idx="2">
                    <c:v>TRUE</c:v>
                  </c:pt>
                  <c:pt idx="3">
                    <c:v>FALSE</c:v>
                  </c:pt>
                  <c:pt idx="4">
                    <c:v>TRUE</c:v>
                  </c:pt>
                  <c:pt idx="5">
                    <c:v>FALSE</c:v>
                  </c:pt>
                  <c:pt idx="6">
                    <c:v>TRUE</c:v>
                  </c:pt>
                  <c:pt idx="7">
                    <c:v>FALSE</c:v>
                  </c:pt>
                  <c:pt idx="8">
                    <c:v>TRUE</c:v>
                  </c:pt>
                  <c:pt idx="9">
                    <c:v>FALSE</c:v>
                  </c:pt>
                  <c:pt idx="10">
                    <c:v>FALSE</c:v>
                  </c:pt>
                  <c:pt idx="11">
                    <c:v>TRUE</c:v>
                  </c:pt>
                  <c:pt idx="12">
                    <c:v>TRUE</c:v>
                  </c:pt>
                  <c:pt idx="13">
                    <c:v>FALSE</c:v>
                  </c:pt>
                  <c:pt idx="14">
                    <c:v>FALSE</c:v>
                  </c:pt>
                  <c:pt idx="15">
                    <c:v>TRUE</c:v>
                  </c:pt>
                  <c:pt idx="16">
                    <c:v>FALSE</c:v>
                  </c:pt>
                  <c:pt idx="17">
                    <c:v>TRUE</c:v>
                  </c:pt>
                  <c:pt idx="18">
                    <c:v>FALSE</c:v>
                  </c:pt>
                  <c:pt idx="19">
                    <c:v>TRUE</c:v>
                  </c:pt>
                  <c:pt idx="20">
                    <c:v>FALSE</c:v>
                  </c:pt>
                  <c:pt idx="21">
                    <c:v>TRUE</c:v>
                  </c:pt>
                  <c:pt idx="22">
                    <c:v>FALSE</c:v>
                  </c:pt>
                  <c:pt idx="23">
                    <c:v>TRUE</c:v>
                  </c:pt>
                  <c:pt idx="24">
                    <c:v>FALSE</c:v>
                  </c:pt>
                  <c:pt idx="25">
                    <c:v>FALSE</c:v>
                  </c:pt>
                  <c:pt idx="26">
                    <c:v>TRUE</c:v>
                  </c:pt>
                  <c:pt idx="27">
                    <c:v>FALSE</c:v>
                  </c:pt>
                  <c:pt idx="28">
                    <c:v>TRUE</c:v>
                  </c:pt>
                  <c:pt idx="29">
                    <c:v>FALSE</c:v>
                  </c:pt>
                  <c:pt idx="30">
                    <c:v>TRUE</c:v>
                  </c:pt>
                  <c:pt idx="31">
                    <c:v>FALSE</c:v>
                  </c:pt>
                  <c:pt idx="32">
                    <c:v>TRUE</c:v>
                  </c:pt>
                </c:lvl>
                <c:lvl>
                  <c:pt idx="0">
                    <c:v>Bug</c:v>
                  </c:pt>
                  <c:pt idx="1">
                    <c:v>Dark</c:v>
                  </c:pt>
                  <c:pt idx="3">
                    <c:v>Dragon</c:v>
                  </c:pt>
                  <c:pt idx="5">
                    <c:v>Electric</c:v>
                  </c:pt>
                  <c:pt idx="7">
                    <c:v>Fairy</c:v>
                  </c:pt>
                  <c:pt idx="9">
                    <c:v>Fighting</c:v>
                  </c:pt>
                  <c:pt idx="10">
                    <c:v>Fire</c:v>
                  </c:pt>
                  <c:pt idx="12">
                    <c:v>Flying</c:v>
                  </c:pt>
                  <c:pt idx="14">
                    <c:v>Ghost</c:v>
                  </c:pt>
                  <c:pt idx="16">
                    <c:v>Grass</c:v>
                  </c:pt>
                  <c:pt idx="18">
                    <c:v>Ground</c:v>
                  </c:pt>
                  <c:pt idx="20">
                    <c:v>Ice</c:v>
                  </c:pt>
                  <c:pt idx="22">
                    <c:v>Normal</c:v>
                  </c:pt>
                  <c:pt idx="24">
                    <c:v>Poison</c:v>
                  </c:pt>
                  <c:pt idx="25">
                    <c:v>Psychic</c:v>
                  </c:pt>
                  <c:pt idx="27">
                    <c:v>Rock</c:v>
                  </c:pt>
                  <c:pt idx="29">
                    <c:v>Steel</c:v>
                  </c:pt>
                  <c:pt idx="31">
                    <c:v>Water</c:v>
                  </c:pt>
                </c:lvl>
              </c:multiLvlStrCache>
            </c:multiLvlStrRef>
          </c:cat>
          <c:val>
            <c:numRef>
              <c:f>'Legendary-Pokemon-Analysis'!$D$5:$D$56</c:f>
              <c:numCache>
                <c:formatCode>General</c:formatCode>
                <c:ptCount val="33"/>
                <c:pt idx="0">
                  <c:v>26146</c:v>
                </c:pt>
                <c:pt idx="1">
                  <c:v>12538</c:v>
                </c:pt>
                <c:pt idx="2">
                  <c:v>1280</c:v>
                </c:pt>
                <c:pt idx="3">
                  <c:v>9537</c:v>
                </c:pt>
                <c:pt idx="4">
                  <c:v>8080</c:v>
                </c:pt>
                <c:pt idx="5">
                  <c:v>17190</c:v>
                </c:pt>
                <c:pt idx="6">
                  <c:v>2320</c:v>
                </c:pt>
                <c:pt idx="7">
                  <c:v>6344</c:v>
                </c:pt>
                <c:pt idx="8">
                  <c:v>680</c:v>
                </c:pt>
                <c:pt idx="9">
                  <c:v>11244</c:v>
                </c:pt>
                <c:pt idx="10">
                  <c:v>20780</c:v>
                </c:pt>
                <c:pt idx="11">
                  <c:v>3040</c:v>
                </c:pt>
                <c:pt idx="12">
                  <c:v>1160</c:v>
                </c:pt>
                <c:pt idx="13">
                  <c:v>780</c:v>
                </c:pt>
                <c:pt idx="14">
                  <c:v>12706</c:v>
                </c:pt>
                <c:pt idx="15">
                  <c:v>1360</c:v>
                </c:pt>
                <c:pt idx="16">
                  <c:v>27700</c:v>
                </c:pt>
                <c:pt idx="17">
                  <c:v>1780</c:v>
                </c:pt>
                <c:pt idx="18">
                  <c:v>11360</c:v>
                </c:pt>
                <c:pt idx="19">
                  <c:v>2640</c:v>
                </c:pt>
                <c:pt idx="20">
                  <c:v>9243</c:v>
                </c:pt>
                <c:pt idx="21">
                  <c:v>1160</c:v>
                </c:pt>
                <c:pt idx="22">
                  <c:v>37975</c:v>
                </c:pt>
                <c:pt idx="23">
                  <c:v>1390</c:v>
                </c:pt>
                <c:pt idx="24">
                  <c:v>11176</c:v>
                </c:pt>
                <c:pt idx="25">
                  <c:v>18189</c:v>
                </c:pt>
                <c:pt idx="26">
                  <c:v>8940</c:v>
                </c:pt>
                <c:pt idx="27">
                  <c:v>17505</c:v>
                </c:pt>
                <c:pt idx="28">
                  <c:v>2460</c:v>
                </c:pt>
                <c:pt idx="29">
                  <c:v>10728</c:v>
                </c:pt>
                <c:pt idx="30">
                  <c:v>2440</c:v>
                </c:pt>
                <c:pt idx="31">
                  <c:v>45511</c:v>
                </c:pt>
                <c:pt idx="32">
                  <c:v>2700</c:v>
                </c:pt>
              </c:numCache>
            </c:numRef>
          </c:val>
          <c:extLst>
            <c:ext xmlns:c16="http://schemas.microsoft.com/office/drawing/2014/chart" uri="{C3380CC4-5D6E-409C-BE32-E72D297353CC}">
              <c16:uniqueId val="{00000000-ABEA-4E7D-AB51-962094337D1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[Pokemon_Data_Analysis_Project.xlsx]Legendary-Pokemon-Analysis!PivotTable25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Secondary-Legendary-Pokemon-Count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4476633129192185"/>
          <c:w val="0.77819044746463695"/>
          <c:h val="0.65773792273458731"/>
        </c:manualLayout>
      </c:layout>
      <c:pie3DChart>
        <c:varyColors val="1"/>
        <c:ser>
          <c:idx val="0"/>
          <c:order val="0"/>
          <c:tx>
            <c:strRef>
              <c:f>'Legendary-Pokemon-Analysis'!$Q$5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75D-418B-9750-E4C189439EA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75D-418B-9750-E4C189439EA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75D-418B-9750-E4C189439EA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75D-418B-9750-E4C189439EA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75D-418B-9750-E4C189439EA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75D-418B-9750-E4C189439EA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75D-418B-9750-E4C189439EA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75D-418B-9750-E4C189439EA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75D-418B-9750-E4C189439EA3}"/>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075D-418B-9750-E4C189439EA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075D-418B-9750-E4C189439EA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075D-418B-9750-E4C189439EA3}"/>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075D-418B-9750-E4C189439EA3}"/>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075D-418B-9750-E4C189439EA3}"/>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075D-418B-9750-E4C189439EA3}"/>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075D-418B-9750-E4C189439EA3}"/>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075D-418B-9750-E4C189439EA3}"/>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075D-418B-9750-E4C189439EA3}"/>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075D-418B-9750-E4C189439EA3}"/>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075D-418B-9750-E4C189439EA3}"/>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075D-418B-9750-E4C189439EA3}"/>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075D-418B-9750-E4C189439EA3}"/>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075D-418B-9750-E4C189439EA3}"/>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075D-418B-9750-E4C189439EA3}"/>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075D-418B-9750-E4C189439EA3}"/>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075D-418B-9750-E4C189439EA3}"/>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075D-418B-9750-E4C189439EA3}"/>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075D-418B-9750-E4C189439EA3}"/>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075D-418B-9750-E4C189439EA3}"/>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075D-418B-9750-E4C189439EA3}"/>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075D-418B-9750-E4C189439EA3}"/>
              </c:ext>
            </c:extLst>
          </c:dPt>
          <c:cat>
            <c:multiLvlStrRef>
              <c:f>'Legendary-Pokemon-Analysis'!$P$6:$P$55</c:f>
              <c:multiLvlStrCache>
                <c:ptCount val="31"/>
                <c:lvl>
                  <c:pt idx="0">
                    <c:v>FALSE</c:v>
                  </c:pt>
                  <c:pt idx="1">
                    <c:v>FALSE</c:v>
                  </c:pt>
                  <c:pt idx="2">
                    <c:v>TRUE</c:v>
                  </c:pt>
                  <c:pt idx="3">
                    <c:v>FALSE</c:v>
                  </c:pt>
                  <c:pt idx="4">
                    <c:v>TRUE</c:v>
                  </c:pt>
                  <c:pt idx="5">
                    <c:v>FALSE</c:v>
                  </c:pt>
                  <c:pt idx="6">
                    <c:v>TRUE</c:v>
                  </c:pt>
                  <c:pt idx="7">
                    <c:v>FALSE</c:v>
                  </c:pt>
                  <c:pt idx="8">
                    <c:v>TRUE</c:v>
                  </c:pt>
                  <c:pt idx="9">
                    <c:v>FALSE</c:v>
                  </c:pt>
                  <c:pt idx="10">
                    <c:v>TRUE</c:v>
                  </c:pt>
                  <c:pt idx="11">
                    <c:v>FALSE</c:v>
                  </c:pt>
                  <c:pt idx="12">
                    <c:v>TRUE</c:v>
                  </c:pt>
                  <c:pt idx="13">
                    <c:v>FALSE</c:v>
                  </c:pt>
                  <c:pt idx="14">
                    <c:v>TRUE</c:v>
                  </c:pt>
                  <c:pt idx="15">
                    <c:v>FALSE</c:v>
                  </c:pt>
                  <c:pt idx="16">
                    <c:v>TRUE</c:v>
                  </c:pt>
                  <c:pt idx="17">
                    <c:v>FALSE</c:v>
                  </c:pt>
                  <c:pt idx="18">
                    <c:v>FALSE</c:v>
                  </c:pt>
                  <c:pt idx="19">
                    <c:v>TRUE</c:v>
                  </c:pt>
                  <c:pt idx="20">
                    <c:v>FALSE</c:v>
                  </c:pt>
                  <c:pt idx="21">
                    <c:v>TRUE</c:v>
                  </c:pt>
                  <c:pt idx="22">
                    <c:v>FALSE</c:v>
                  </c:pt>
                  <c:pt idx="23">
                    <c:v>FALSE</c:v>
                  </c:pt>
                  <c:pt idx="24">
                    <c:v>FALSE</c:v>
                  </c:pt>
                  <c:pt idx="25">
                    <c:v>TRUE</c:v>
                  </c:pt>
                  <c:pt idx="26">
                    <c:v>FALSE</c:v>
                  </c:pt>
                  <c:pt idx="27">
                    <c:v>FALSE</c:v>
                  </c:pt>
                  <c:pt idx="28">
                    <c:v>TRUE</c:v>
                  </c:pt>
                  <c:pt idx="29">
                    <c:v>FALSE</c:v>
                  </c:pt>
                  <c:pt idx="30">
                    <c:v>TRUE</c:v>
                  </c:pt>
                </c:lvl>
                <c:lvl>
                  <c:pt idx="0">
                    <c:v>Bug</c:v>
                  </c:pt>
                  <c:pt idx="1">
                    <c:v>Dark</c:v>
                  </c:pt>
                  <c:pt idx="3">
                    <c:v>Dragon</c:v>
                  </c:pt>
                  <c:pt idx="5">
                    <c:v>Electric</c:v>
                  </c:pt>
                  <c:pt idx="7">
                    <c:v>Fairy</c:v>
                  </c:pt>
                  <c:pt idx="9">
                    <c:v>Fighting</c:v>
                  </c:pt>
                  <c:pt idx="11">
                    <c:v>Fire</c:v>
                  </c:pt>
                  <c:pt idx="13">
                    <c:v>Flying</c:v>
                  </c:pt>
                  <c:pt idx="15">
                    <c:v>Ghost</c:v>
                  </c:pt>
                  <c:pt idx="17">
                    <c:v>Grass</c:v>
                  </c:pt>
                  <c:pt idx="18">
                    <c:v>Ground</c:v>
                  </c:pt>
                  <c:pt idx="20">
                    <c:v>Ice</c:v>
                  </c:pt>
                  <c:pt idx="22">
                    <c:v>Normal</c:v>
                  </c:pt>
                  <c:pt idx="23">
                    <c:v>Poison</c:v>
                  </c:pt>
                  <c:pt idx="24">
                    <c:v>Psychic</c:v>
                  </c:pt>
                  <c:pt idx="26">
                    <c:v>Rock</c:v>
                  </c:pt>
                  <c:pt idx="27">
                    <c:v>Steel</c:v>
                  </c:pt>
                  <c:pt idx="29">
                    <c:v>Water</c:v>
                  </c:pt>
                </c:lvl>
              </c:multiLvlStrCache>
            </c:multiLvlStrRef>
          </c:cat>
          <c:val>
            <c:numRef>
              <c:f>'Legendary-Pokemon-Analysis'!$Q$6:$Q$55</c:f>
              <c:numCache>
                <c:formatCode>General</c:formatCode>
                <c:ptCount val="31"/>
                <c:pt idx="0">
                  <c:v>1180</c:v>
                </c:pt>
                <c:pt idx="1">
                  <c:v>9008</c:v>
                </c:pt>
                <c:pt idx="2">
                  <c:v>680</c:v>
                </c:pt>
                <c:pt idx="3">
                  <c:v>6751</c:v>
                </c:pt>
                <c:pt idx="4">
                  <c:v>2720</c:v>
                </c:pt>
                <c:pt idx="5">
                  <c:v>2052</c:v>
                </c:pt>
                <c:pt idx="6">
                  <c:v>680</c:v>
                </c:pt>
                <c:pt idx="7">
                  <c:v>8313</c:v>
                </c:pt>
                <c:pt idx="8">
                  <c:v>1300</c:v>
                </c:pt>
                <c:pt idx="9">
                  <c:v>11152</c:v>
                </c:pt>
                <c:pt idx="10">
                  <c:v>2520</c:v>
                </c:pt>
                <c:pt idx="11">
                  <c:v>4025</c:v>
                </c:pt>
                <c:pt idx="12">
                  <c:v>2050</c:v>
                </c:pt>
                <c:pt idx="13">
                  <c:v>35697</c:v>
                </c:pt>
                <c:pt idx="14">
                  <c:v>8200</c:v>
                </c:pt>
                <c:pt idx="15">
                  <c:v>5430</c:v>
                </c:pt>
                <c:pt idx="16">
                  <c:v>600</c:v>
                </c:pt>
                <c:pt idx="17">
                  <c:v>10223</c:v>
                </c:pt>
                <c:pt idx="18">
                  <c:v>14952</c:v>
                </c:pt>
                <c:pt idx="19">
                  <c:v>600</c:v>
                </c:pt>
                <c:pt idx="20">
                  <c:v>5300</c:v>
                </c:pt>
                <c:pt idx="21">
                  <c:v>2060</c:v>
                </c:pt>
                <c:pt idx="22">
                  <c:v>1646</c:v>
                </c:pt>
                <c:pt idx="23">
                  <c:v>13481</c:v>
                </c:pt>
                <c:pt idx="24">
                  <c:v>12609</c:v>
                </c:pt>
                <c:pt idx="25">
                  <c:v>3200</c:v>
                </c:pt>
                <c:pt idx="26">
                  <c:v>6085</c:v>
                </c:pt>
                <c:pt idx="27">
                  <c:v>10075</c:v>
                </c:pt>
                <c:pt idx="28">
                  <c:v>600</c:v>
                </c:pt>
                <c:pt idx="29">
                  <c:v>5255</c:v>
                </c:pt>
                <c:pt idx="30">
                  <c:v>600</c:v>
                </c:pt>
              </c:numCache>
            </c:numRef>
          </c:val>
          <c:extLst>
            <c:ext xmlns:c16="http://schemas.microsoft.com/office/drawing/2014/chart" uri="{C3380CC4-5D6E-409C-BE32-E72D297353CC}">
              <c16:uniqueId val="{00000000-9507-41C1-B936-9133E9DDE5A1}"/>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9714204013522039"/>
          <c:y val="0.24220343109100853"/>
          <c:w val="0.18864426536184206"/>
          <c:h val="0.602888732452253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[Pokemon_Data_Analysis_Project.xlsx]Pokemon-Generation-Analysis!PivotTable26</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41841644794401"/>
          <c:y val="9.3852070574511517E-2"/>
          <c:w val="0.55734383202099735"/>
          <c:h val="0.85248286672499274"/>
        </c:manualLayout>
      </c:layout>
      <c:radarChart>
        <c:radarStyle val="marker"/>
        <c:varyColors val="0"/>
        <c:ser>
          <c:idx val="0"/>
          <c:order val="0"/>
          <c:tx>
            <c:strRef>
              <c:f>'Pokemon-Generation-Analysis'!$D$5:$D$6</c:f>
              <c:strCache>
                <c:ptCount val="1"/>
                <c:pt idx="0">
                  <c:v>Bug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'Pokemon-Generation-Analysis'!$D$7:$D$13</c:f>
              <c:numCache>
                <c:formatCode>General</c:formatCode>
                <c:ptCount val="6"/>
                <c:pt idx="0">
                  <c:v>5130</c:v>
                </c:pt>
                <c:pt idx="1">
                  <c:v>5145</c:v>
                </c:pt>
                <c:pt idx="2">
                  <c:v>3826</c:v>
                </c:pt>
                <c:pt idx="3">
                  <c:v>3731</c:v>
                </c:pt>
                <c:pt idx="4">
                  <c:v>7490</c:v>
                </c:pt>
                <c:pt idx="5">
                  <c:v>824</c:v>
                </c:pt>
              </c:numCache>
            </c:numRef>
          </c:val>
          <c:extLst>
            <c:ext xmlns:c16="http://schemas.microsoft.com/office/drawing/2014/chart" uri="{C3380CC4-5D6E-409C-BE32-E72D297353CC}">
              <c16:uniqueId val="{00000000-801A-4575-847C-AA8A3C0EB892}"/>
            </c:ext>
          </c:extLst>
        </c:ser>
        <c:ser>
          <c:idx val="1"/>
          <c:order val="1"/>
          <c:tx>
            <c:strRef>
              <c:f>'Pokemon-Generation-Analysis'!$E$5:$E$6</c:f>
              <c:strCache>
                <c:ptCount val="1"/>
                <c:pt idx="0">
                  <c:v>Dark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'Pokemon-Generation-Analysis'!$E$7:$E$13</c:f>
              <c:numCache>
                <c:formatCode>General</c:formatCode>
                <c:ptCount val="6"/>
                <c:pt idx="1">
                  <c:v>2790</c:v>
                </c:pt>
                <c:pt idx="2">
                  <c:v>2530</c:v>
                </c:pt>
                <c:pt idx="3">
                  <c:v>1615</c:v>
                </c:pt>
                <c:pt idx="4">
                  <c:v>5433</c:v>
                </c:pt>
                <c:pt idx="5">
                  <c:v>1450</c:v>
                </c:pt>
              </c:numCache>
            </c:numRef>
          </c:val>
          <c:extLst>
            <c:ext xmlns:c16="http://schemas.microsoft.com/office/drawing/2014/chart" uri="{C3380CC4-5D6E-409C-BE32-E72D297353CC}">
              <c16:uniqueId val="{00000001-801A-4575-847C-AA8A3C0EB892}"/>
            </c:ext>
          </c:extLst>
        </c:ser>
        <c:ser>
          <c:idx val="2"/>
          <c:order val="2"/>
          <c:tx>
            <c:strRef>
              <c:f>'Pokemon-Generation-Analysis'!$F$5:$F$6</c:f>
              <c:strCache>
                <c:ptCount val="1"/>
                <c:pt idx="0">
                  <c:v>Dragon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'Pokemon-Generation-Analysis'!$F$7:$F$13</c:f>
              <c:numCache>
                <c:formatCode>General</c:formatCode>
                <c:ptCount val="6"/>
                <c:pt idx="0">
                  <c:v>1320</c:v>
                </c:pt>
                <c:pt idx="2">
                  <c:v>7160</c:v>
                </c:pt>
                <c:pt idx="3">
                  <c:v>2010</c:v>
                </c:pt>
                <c:pt idx="4">
                  <c:v>5175</c:v>
                </c:pt>
                <c:pt idx="5">
                  <c:v>1952</c:v>
                </c:pt>
              </c:numCache>
            </c:numRef>
          </c:val>
          <c:extLst>
            <c:ext xmlns:c16="http://schemas.microsoft.com/office/drawing/2014/chart" uri="{C3380CC4-5D6E-409C-BE32-E72D297353CC}">
              <c16:uniqueId val="{00000002-801A-4575-847C-AA8A3C0EB892}"/>
            </c:ext>
          </c:extLst>
        </c:ser>
        <c:ser>
          <c:idx val="3"/>
          <c:order val="3"/>
          <c:tx>
            <c:strRef>
              <c:f>'Pokemon-Generation-Analysis'!$G$5:$G$6</c:f>
              <c:strCache>
                <c:ptCount val="1"/>
                <c:pt idx="0">
                  <c:v>Electric</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'Pokemon-Generation-Analysis'!$G$7:$G$13</c:f>
              <c:numCache>
                <c:formatCode>General</c:formatCode>
                <c:ptCount val="6"/>
                <c:pt idx="0">
                  <c:v>4000</c:v>
                </c:pt>
                <c:pt idx="1">
                  <c:v>2910</c:v>
                </c:pt>
                <c:pt idx="2">
                  <c:v>2155</c:v>
                </c:pt>
                <c:pt idx="3">
                  <c:v>5669</c:v>
                </c:pt>
                <c:pt idx="4">
                  <c:v>3575</c:v>
                </c:pt>
                <c:pt idx="5">
                  <c:v>1201</c:v>
                </c:pt>
              </c:numCache>
            </c:numRef>
          </c:val>
          <c:extLst>
            <c:ext xmlns:c16="http://schemas.microsoft.com/office/drawing/2014/chart" uri="{C3380CC4-5D6E-409C-BE32-E72D297353CC}">
              <c16:uniqueId val="{00000003-801A-4575-847C-AA8A3C0EB892}"/>
            </c:ext>
          </c:extLst>
        </c:ser>
        <c:ser>
          <c:idx val="4"/>
          <c:order val="4"/>
          <c:tx>
            <c:strRef>
              <c:f>'Pokemon-Generation-Analysis'!$H$5:$H$6</c:f>
              <c:strCache>
                <c:ptCount val="1"/>
                <c:pt idx="0">
                  <c:v>Fairy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'Pokemon-Generation-Analysis'!$H$7:$H$13</c:f>
              <c:numCache>
                <c:formatCode>General</c:formatCode>
                <c:ptCount val="6"/>
                <c:pt idx="0">
                  <c:v>806</c:v>
                </c:pt>
                <c:pt idx="1">
                  <c:v>1618</c:v>
                </c:pt>
                <c:pt idx="3">
                  <c:v>545</c:v>
                </c:pt>
                <c:pt idx="5">
                  <c:v>4055</c:v>
                </c:pt>
              </c:numCache>
            </c:numRef>
          </c:val>
          <c:extLst>
            <c:ext xmlns:c16="http://schemas.microsoft.com/office/drawing/2014/chart" uri="{C3380CC4-5D6E-409C-BE32-E72D297353CC}">
              <c16:uniqueId val="{00000004-801A-4575-847C-AA8A3C0EB892}"/>
            </c:ext>
          </c:extLst>
        </c:ser>
        <c:ser>
          <c:idx val="5"/>
          <c:order val="5"/>
          <c:tx>
            <c:strRef>
              <c:f>'Pokemon-Generation-Analysis'!$I$5:$I$6</c:f>
              <c:strCache>
                <c:ptCount val="1"/>
                <c:pt idx="0">
                  <c:v>Fighting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'Pokemon-Generation-Analysis'!$I$7:$I$13</c:f>
              <c:numCache>
                <c:formatCode>General</c:formatCode>
                <c:ptCount val="6"/>
                <c:pt idx="0">
                  <c:v>2885</c:v>
                </c:pt>
                <c:pt idx="1">
                  <c:v>665</c:v>
                </c:pt>
                <c:pt idx="2">
                  <c:v>1911</c:v>
                </c:pt>
                <c:pt idx="3">
                  <c:v>1435</c:v>
                </c:pt>
                <c:pt idx="4">
                  <c:v>3005</c:v>
                </c:pt>
                <c:pt idx="5">
                  <c:v>1343</c:v>
                </c:pt>
              </c:numCache>
            </c:numRef>
          </c:val>
          <c:extLst>
            <c:ext xmlns:c16="http://schemas.microsoft.com/office/drawing/2014/chart" uri="{C3380CC4-5D6E-409C-BE32-E72D297353CC}">
              <c16:uniqueId val="{00000005-801A-4575-847C-AA8A3C0EB892}"/>
            </c:ext>
          </c:extLst>
        </c:ser>
        <c:ser>
          <c:idx val="6"/>
          <c:order val="6"/>
          <c:tx>
            <c:strRef>
              <c:f>'Pokemon-Generation-Analysis'!$J$5:$J$6</c:f>
              <c:strCache>
                <c:ptCount val="1"/>
                <c:pt idx="0">
                  <c:v>Fire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'Pokemon-Generation-Analysis'!$J$7:$J$13</c:f>
              <c:numCache>
                <c:formatCode>General</c:formatCode>
                <c:ptCount val="6"/>
                <c:pt idx="0">
                  <c:v>6735</c:v>
                </c:pt>
                <c:pt idx="1">
                  <c:v>3533</c:v>
                </c:pt>
                <c:pt idx="2">
                  <c:v>3670</c:v>
                </c:pt>
                <c:pt idx="3">
                  <c:v>2388</c:v>
                </c:pt>
                <c:pt idx="4">
                  <c:v>3887</c:v>
                </c:pt>
                <c:pt idx="5">
                  <c:v>3607</c:v>
                </c:pt>
              </c:numCache>
            </c:numRef>
          </c:val>
          <c:extLst>
            <c:ext xmlns:c16="http://schemas.microsoft.com/office/drawing/2014/chart" uri="{C3380CC4-5D6E-409C-BE32-E72D297353CC}">
              <c16:uniqueId val="{00000006-801A-4575-847C-AA8A3C0EB892}"/>
            </c:ext>
          </c:extLst>
        </c:ser>
        <c:ser>
          <c:idx val="7"/>
          <c:order val="7"/>
          <c:tx>
            <c:strRef>
              <c:f>'Pokemon-Generation-Analysis'!$K$5:$K$6</c:f>
              <c:strCache>
                <c:ptCount val="1"/>
                <c:pt idx="0">
                  <c:v>Flying</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'Pokemon-Generation-Analysis'!$K$7:$K$13</c:f>
              <c:numCache>
                <c:formatCode>General</c:formatCode>
                <c:ptCount val="6"/>
                <c:pt idx="4">
                  <c:v>1160</c:v>
                </c:pt>
                <c:pt idx="5">
                  <c:v>780</c:v>
                </c:pt>
              </c:numCache>
            </c:numRef>
          </c:val>
          <c:extLst>
            <c:ext xmlns:c16="http://schemas.microsoft.com/office/drawing/2014/chart" uri="{C3380CC4-5D6E-409C-BE32-E72D297353CC}">
              <c16:uniqueId val="{00000007-801A-4575-847C-AA8A3C0EB892}"/>
            </c:ext>
          </c:extLst>
        </c:ser>
        <c:ser>
          <c:idx val="8"/>
          <c:order val="8"/>
          <c:tx>
            <c:strRef>
              <c:f>'Pokemon-Generation-Analysis'!$L$5:$L$6</c:f>
              <c:strCache>
                <c:ptCount val="1"/>
                <c:pt idx="0">
                  <c:v>Ghost</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'Pokemon-Generation-Analysis'!$L$7:$L$13</c:f>
              <c:numCache>
                <c:formatCode>General</c:formatCode>
                <c:ptCount val="6"/>
                <c:pt idx="0">
                  <c:v>1815</c:v>
                </c:pt>
                <c:pt idx="1">
                  <c:v>435</c:v>
                </c:pt>
                <c:pt idx="2">
                  <c:v>2055</c:v>
                </c:pt>
                <c:pt idx="3">
                  <c:v>3711</c:v>
                </c:pt>
                <c:pt idx="4">
                  <c:v>1951</c:v>
                </c:pt>
                <c:pt idx="5">
                  <c:v>4099</c:v>
                </c:pt>
              </c:numCache>
            </c:numRef>
          </c:val>
          <c:extLst>
            <c:ext xmlns:c16="http://schemas.microsoft.com/office/drawing/2014/chart" uri="{C3380CC4-5D6E-409C-BE32-E72D297353CC}">
              <c16:uniqueId val="{00000008-801A-4575-847C-AA8A3C0EB892}"/>
            </c:ext>
          </c:extLst>
        </c:ser>
        <c:ser>
          <c:idx val="9"/>
          <c:order val="9"/>
          <c:tx>
            <c:strRef>
              <c:f>'Pokemon-Generation-Analysis'!$M$5:$M$6</c:f>
              <c:strCache>
                <c:ptCount val="1"/>
                <c:pt idx="0">
                  <c:v>Grass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'Pokemon-Generation-Analysis'!$M$7:$M$13</c:f>
              <c:numCache>
                <c:formatCode>General</c:formatCode>
                <c:ptCount val="6"/>
                <c:pt idx="0">
                  <c:v>5538</c:v>
                </c:pt>
                <c:pt idx="1">
                  <c:v>3393</c:v>
                </c:pt>
                <c:pt idx="2">
                  <c:v>5340</c:v>
                </c:pt>
                <c:pt idx="3">
                  <c:v>6904</c:v>
                </c:pt>
                <c:pt idx="4">
                  <c:v>6176</c:v>
                </c:pt>
                <c:pt idx="5">
                  <c:v>2129</c:v>
                </c:pt>
              </c:numCache>
            </c:numRef>
          </c:val>
          <c:extLst>
            <c:ext xmlns:c16="http://schemas.microsoft.com/office/drawing/2014/chart" uri="{C3380CC4-5D6E-409C-BE32-E72D297353CC}">
              <c16:uniqueId val="{00000009-801A-4575-847C-AA8A3C0EB892}"/>
            </c:ext>
          </c:extLst>
        </c:ser>
        <c:ser>
          <c:idx val="10"/>
          <c:order val="10"/>
          <c:tx>
            <c:strRef>
              <c:f>'Pokemon-Generation-Analysis'!$N$5:$N$6</c:f>
              <c:strCache>
                <c:ptCount val="1"/>
                <c:pt idx="0">
                  <c:v>Ground</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'Pokemon-Generation-Analysis'!$N$7:$N$13</c:f>
              <c:numCache>
                <c:formatCode>General</c:formatCode>
                <c:ptCount val="6"/>
                <c:pt idx="0">
                  <c:v>2995</c:v>
                </c:pt>
                <c:pt idx="1">
                  <c:v>1260</c:v>
                </c:pt>
                <c:pt idx="2">
                  <c:v>3390</c:v>
                </c:pt>
                <c:pt idx="3">
                  <c:v>1900</c:v>
                </c:pt>
                <c:pt idx="4">
                  <c:v>4455</c:v>
                </c:pt>
              </c:numCache>
            </c:numRef>
          </c:val>
          <c:extLst>
            <c:ext xmlns:c16="http://schemas.microsoft.com/office/drawing/2014/chart" uri="{C3380CC4-5D6E-409C-BE32-E72D297353CC}">
              <c16:uniqueId val="{0000000A-801A-4575-847C-AA8A3C0EB892}"/>
            </c:ext>
          </c:extLst>
        </c:ser>
        <c:ser>
          <c:idx val="11"/>
          <c:order val="11"/>
          <c:tx>
            <c:strRef>
              <c:f>'Pokemon-Generation-Analysis'!$O$5:$O$6</c:f>
              <c:strCache>
                <c:ptCount val="1"/>
                <c:pt idx="0">
                  <c:v>Ice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'Pokemon-Generation-Analysis'!$O$7:$O$13</c:f>
              <c:numCache>
                <c:formatCode>General</c:formatCode>
                <c:ptCount val="6"/>
                <c:pt idx="0">
                  <c:v>1035</c:v>
                </c:pt>
                <c:pt idx="1">
                  <c:v>1335</c:v>
                </c:pt>
                <c:pt idx="2">
                  <c:v>3170</c:v>
                </c:pt>
                <c:pt idx="3">
                  <c:v>1535</c:v>
                </c:pt>
                <c:pt idx="4">
                  <c:v>2510</c:v>
                </c:pt>
                <c:pt idx="5">
                  <c:v>818</c:v>
                </c:pt>
              </c:numCache>
            </c:numRef>
          </c:val>
          <c:extLst>
            <c:ext xmlns:c16="http://schemas.microsoft.com/office/drawing/2014/chart" uri="{C3380CC4-5D6E-409C-BE32-E72D297353CC}">
              <c16:uniqueId val="{0000000B-801A-4575-847C-AA8A3C0EB892}"/>
            </c:ext>
          </c:extLst>
        </c:ser>
        <c:ser>
          <c:idx val="12"/>
          <c:order val="12"/>
          <c:tx>
            <c:strRef>
              <c:f>'Pokemon-Generation-Analysis'!$P$5:$P$6</c:f>
              <c:strCache>
                <c:ptCount val="1"/>
                <c:pt idx="0">
                  <c:v>Normal</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'Pokemon-Generation-Analysis'!$P$7:$P$13</c:f>
              <c:numCache>
                <c:formatCode>General</c:formatCode>
                <c:ptCount val="6"/>
                <c:pt idx="0">
                  <c:v>9538</c:v>
                </c:pt>
                <c:pt idx="1">
                  <c:v>5864</c:v>
                </c:pt>
                <c:pt idx="2">
                  <c:v>6658</c:v>
                </c:pt>
                <c:pt idx="3">
                  <c:v>7845</c:v>
                </c:pt>
                <c:pt idx="4">
                  <c:v>8050</c:v>
                </c:pt>
                <c:pt idx="5">
                  <c:v>1410</c:v>
                </c:pt>
              </c:numCache>
            </c:numRef>
          </c:val>
          <c:extLst>
            <c:ext xmlns:c16="http://schemas.microsoft.com/office/drawing/2014/chart" uri="{C3380CC4-5D6E-409C-BE32-E72D297353CC}">
              <c16:uniqueId val="{0000000C-801A-4575-847C-AA8A3C0EB892}"/>
            </c:ext>
          </c:extLst>
        </c:ser>
        <c:ser>
          <c:idx val="13"/>
          <c:order val="13"/>
          <c:tx>
            <c:strRef>
              <c:f>'Pokemon-Generation-Analysis'!$Q$5:$Q$6</c:f>
              <c:strCache>
                <c:ptCount val="1"/>
                <c:pt idx="0">
                  <c:v>Poison</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'Pokemon-Generation-Analysis'!$Q$7:$Q$13</c:f>
              <c:numCache>
                <c:formatCode>General</c:formatCode>
                <c:ptCount val="6"/>
                <c:pt idx="0">
                  <c:v>5369</c:v>
                </c:pt>
                <c:pt idx="1">
                  <c:v>535</c:v>
                </c:pt>
                <c:pt idx="2">
                  <c:v>1227</c:v>
                </c:pt>
                <c:pt idx="3">
                  <c:v>2428</c:v>
                </c:pt>
                <c:pt idx="4">
                  <c:v>803</c:v>
                </c:pt>
                <c:pt idx="5">
                  <c:v>814</c:v>
                </c:pt>
              </c:numCache>
            </c:numRef>
          </c:val>
          <c:extLst>
            <c:ext xmlns:c16="http://schemas.microsoft.com/office/drawing/2014/chart" uri="{C3380CC4-5D6E-409C-BE32-E72D297353CC}">
              <c16:uniqueId val="{0000000D-801A-4575-847C-AA8A3C0EB892}"/>
            </c:ext>
          </c:extLst>
        </c:ser>
        <c:ser>
          <c:idx val="14"/>
          <c:order val="14"/>
          <c:tx>
            <c:strRef>
              <c:f>'Pokemon-Generation-Analysis'!$R$5:$R$6</c:f>
              <c:strCache>
                <c:ptCount val="1"/>
                <c:pt idx="0">
                  <c:v>Psychic</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'Pokemon-Generation-Analysis'!$R$7:$R$13</c:f>
              <c:numCache>
                <c:formatCode>General</c:formatCode>
                <c:ptCount val="6"/>
                <c:pt idx="0">
                  <c:v>5911</c:v>
                </c:pt>
                <c:pt idx="1">
                  <c:v>3336</c:v>
                </c:pt>
                <c:pt idx="2">
                  <c:v>5497</c:v>
                </c:pt>
                <c:pt idx="3">
                  <c:v>4071</c:v>
                </c:pt>
                <c:pt idx="4">
                  <c:v>5747</c:v>
                </c:pt>
                <c:pt idx="5">
                  <c:v>2567</c:v>
                </c:pt>
              </c:numCache>
            </c:numRef>
          </c:val>
          <c:extLst>
            <c:ext xmlns:c16="http://schemas.microsoft.com/office/drawing/2014/chart" uri="{C3380CC4-5D6E-409C-BE32-E72D297353CC}">
              <c16:uniqueId val="{0000000E-801A-4575-847C-AA8A3C0EB892}"/>
            </c:ext>
          </c:extLst>
        </c:ser>
        <c:ser>
          <c:idx val="15"/>
          <c:order val="15"/>
          <c:tx>
            <c:strRef>
              <c:f>'Pokemon-Generation-Analysis'!$S$5:$S$6</c:f>
              <c:strCache>
                <c:ptCount val="1"/>
                <c:pt idx="0">
                  <c:v>Rock</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'Pokemon-Generation-Analysis'!$S$7:$S$13</c:f>
              <c:numCache>
                <c:formatCode>General</c:formatCode>
                <c:ptCount val="6"/>
                <c:pt idx="0">
                  <c:v>4400</c:v>
                </c:pt>
                <c:pt idx="1">
                  <c:v>2420</c:v>
                </c:pt>
                <c:pt idx="2">
                  <c:v>3535</c:v>
                </c:pt>
                <c:pt idx="3">
                  <c:v>2505</c:v>
                </c:pt>
                <c:pt idx="4">
                  <c:v>2733</c:v>
                </c:pt>
                <c:pt idx="5">
                  <c:v>4372</c:v>
                </c:pt>
              </c:numCache>
            </c:numRef>
          </c:val>
          <c:extLst>
            <c:ext xmlns:c16="http://schemas.microsoft.com/office/drawing/2014/chart" uri="{C3380CC4-5D6E-409C-BE32-E72D297353CC}">
              <c16:uniqueId val="{0000000F-801A-4575-847C-AA8A3C0EB892}"/>
            </c:ext>
          </c:extLst>
        </c:ser>
        <c:ser>
          <c:idx val="16"/>
          <c:order val="16"/>
          <c:tx>
            <c:strRef>
              <c:f>'Pokemon-Generation-Analysis'!$T$5:$T$6</c:f>
              <c:strCache>
                <c:ptCount val="1"/>
                <c:pt idx="0">
                  <c:v>Steel</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'Pokemon-Generation-Analysis'!$T$7:$T$13</c:f>
              <c:numCache>
                <c:formatCode>General</c:formatCode>
                <c:ptCount val="6"/>
                <c:pt idx="1">
                  <c:v>1585</c:v>
                </c:pt>
                <c:pt idx="2">
                  <c:v>5980</c:v>
                </c:pt>
                <c:pt idx="3">
                  <c:v>1480</c:v>
                </c:pt>
                <c:pt idx="4">
                  <c:v>1840</c:v>
                </c:pt>
                <c:pt idx="5">
                  <c:v>2283</c:v>
                </c:pt>
              </c:numCache>
            </c:numRef>
          </c:val>
          <c:extLst>
            <c:ext xmlns:c16="http://schemas.microsoft.com/office/drawing/2014/chart" uri="{C3380CC4-5D6E-409C-BE32-E72D297353CC}">
              <c16:uniqueId val="{00000010-801A-4575-847C-AA8A3C0EB892}"/>
            </c:ext>
          </c:extLst>
        </c:ser>
        <c:ser>
          <c:idx val="17"/>
          <c:order val="17"/>
          <c:tx>
            <c:strRef>
              <c:f>'Pokemon-Generation-Analysis'!$U$5:$U$6</c:f>
              <c:strCache>
                <c:ptCount val="1"/>
                <c:pt idx="0">
                  <c:v>Water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'Pokemon-Generation-Analysis'!$U$7:$U$13</c:f>
              <c:numCache>
                <c:formatCode>General</c:formatCode>
                <c:ptCount val="6"/>
                <c:pt idx="0">
                  <c:v>13374</c:v>
                </c:pt>
                <c:pt idx="1">
                  <c:v>7514</c:v>
                </c:pt>
                <c:pt idx="2">
                  <c:v>11692</c:v>
                </c:pt>
                <c:pt idx="3">
                  <c:v>5769</c:v>
                </c:pt>
                <c:pt idx="4">
                  <c:v>7783</c:v>
                </c:pt>
                <c:pt idx="5">
                  <c:v>2079</c:v>
                </c:pt>
              </c:numCache>
            </c:numRef>
          </c:val>
          <c:extLst>
            <c:ext xmlns:c16="http://schemas.microsoft.com/office/drawing/2014/chart" uri="{C3380CC4-5D6E-409C-BE32-E72D297353CC}">
              <c16:uniqueId val="{00000011-801A-4575-847C-AA8A3C0EB892}"/>
            </c:ext>
          </c:extLst>
        </c:ser>
        <c:dLbls>
          <c:showLegendKey val="0"/>
          <c:showVal val="0"/>
          <c:showCatName val="0"/>
          <c:showSerName val="0"/>
          <c:showPercent val="0"/>
          <c:showBubbleSize val="0"/>
        </c:dLbls>
        <c:axId val="823851631"/>
        <c:axId val="294164767"/>
      </c:radarChart>
      <c:catAx>
        <c:axId val="82385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64767"/>
        <c:crosses val="autoZero"/>
        <c:auto val="1"/>
        <c:lblAlgn val="ctr"/>
        <c:lblOffset val="100"/>
        <c:noMultiLvlLbl val="0"/>
      </c:catAx>
      <c:valAx>
        <c:axId val="29416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85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[Pokemon_Data_Analysis_Project.xlsx]Pokemon-Generation-Analysis!PivotTable27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79908807019558"/>
          <c:y val="7.0583346785524262E-2"/>
          <c:w val="0.46678161580167443"/>
          <c:h val="0.87401933528240627"/>
        </c:manualLayout>
      </c:layout>
      <c:radarChart>
        <c:radarStyle val="marker"/>
        <c:varyColors val="0"/>
        <c:ser>
          <c:idx val="0"/>
          <c:order val="0"/>
          <c:tx>
            <c:strRef>
              <c:f>'Pokemon-Generation-Analysis'!$D$18:$D$19</c:f>
              <c:strCache>
                <c:ptCount val="1"/>
                <c:pt idx="0">
                  <c:v>Bug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'Pokemon-Generation-Analysis'!$D$20:$D$26</c:f>
              <c:numCache>
                <c:formatCode>General</c:formatCode>
                <c:ptCount val="6"/>
                <c:pt idx="2">
                  <c:v>850</c:v>
                </c:pt>
                <c:pt idx="3">
                  <c:v>330</c:v>
                </c:pt>
              </c:numCache>
            </c:numRef>
          </c:val>
          <c:extLst>
            <c:ext xmlns:c16="http://schemas.microsoft.com/office/drawing/2014/chart" uri="{C3380CC4-5D6E-409C-BE32-E72D297353CC}">
              <c16:uniqueId val="{00000000-64A5-409A-8DC4-0708B4939B97}"/>
            </c:ext>
          </c:extLst>
        </c:ser>
        <c:ser>
          <c:idx val="1"/>
          <c:order val="1"/>
          <c:tx>
            <c:strRef>
              <c:f>'Pokemon-Generation-Analysis'!$E$18:$E$19</c:f>
              <c:strCache>
                <c:ptCount val="1"/>
                <c:pt idx="0">
                  <c:v>Dark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'Pokemon-Generation-Analysis'!$E$20:$E$26</c:f>
              <c:numCache>
                <c:formatCode>General</c:formatCode>
                <c:ptCount val="6"/>
                <c:pt idx="0">
                  <c:v>640</c:v>
                </c:pt>
                <c:pt idx="1">
                  <c:v>1300</c:v>
                </c:pt>
                <c:pt idx="2">
                  <c:v>3088</c:v>
                </c:pt>
                <c:pt idx="3">
                  <c:v>1793</c:v>
                </c:pt>
                <c:pt idx="4">
                  <c:v>1162</c:v>
                </c:pt>
                <c:pt idx="5">
                  <c:v>1705</c:v>
                </c:pt>
              </c:numCache>
            </c:numRef>
          </c:val>
          <c:extLst>
            <c:ext xmlns:c16="http://schemas.microsoft.com/office/drawing/2014/chart" uri="{C3380CC4-5D6E-409C-BE32-E72D297353CC}">
              <c16:uniqueId val="{00000001-64A5-409A-8DC4-0708B4939B97}"/>
            </c:ext>
          </c:extLst>
        </c:ser>
        <c:ser>
          <c:idx val="2"/>
          <c:order val="2"/>
          <c:tx>
            <c:strRef>
              <c:f>'Pokemon-Generation-Analysis'!$F$18:$F$19</c:f>
              <c:strCache>
                <c:ptCount val="1"/>
                <c:pt idx="0">
                  <c:v>Dragon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'Pokemon-Generation-Analysis'!$F$20:$F$26</c:f>
              <c:numCache>
                <c:formatCode>General</c:formatCode>
                <c:ptCount val="6"/>
                <c:pt idx="0">
                  <c:v>634</c:v>
                </c:pt>
                <c:pt idx="1">
                  <c:v>1150</c:v>
                </c:pt>
                <c:pt idx="2">
                  <c:v>1490</c:v>
                </c:pt>
                <c:pt idx="3">
                  <c:v>2720</c:v>
                </c:pt>
                <c:pt idx="4">
                  <c:v>1320</c:v>
                </c:pt>
                <c:pt idx="5">
                  <c:v>2157</c:v>
                </c:pt>
              </c:numCache>
            </c:numRef>
          </c:val>
          <c:extLst>
            <c:ext xmlns:c16="http://schemas.microsoft.com/office/drawing/2014/chart" uri="{C3380CC4-5D6E-409C-BE32-E72D297353CC}">
              <c16:uniqueId val="{00000002-64A5-409A-8DC4-0708B4939B97}"/>
            </c:ext>
          </c:extLst>
        </c:ser>
        <c:ser>
          <c:idx val="3"/>
          <c:order val="3"/>
          <c:tx>
            <c:strRef>
              <c:f>'Pokemon-Generation-Analysis'!$G$18:$G$19</c:f>
              <c:strCache>
                <c:ptCount val="1"/>
                <c:pt idx="0">
                  <c:v>Electric</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'Pokemon-Generation-Analysis'!$G$20:$G$26</c:f>
              <c:numCache>
                <c:formatCode>General</c:formatCode>
                <c:ptCount val="6"/>
                <c:pt idx="1">
                  <c:v>790</c:v>
                </c:pt>
                <c:pt idx="4">
                  <c:v>1942</c:v>
                </c:pt>
              </c:numCache>
            </c:numRef>
          </c:val>
          <c:extLst>
            <c:ext xmlns:c16="http://schemas.microsoft.com/office/drawing/2014/chart" uri="{C3380CC4-5D6E-409C-BE32-E72D297353CC}">
              <c16:uniqueId val="{00000003-64A5-409A-8DC4-0708B4939B97}"/>
            </c:ext>
          </c:extLst>
        </c:ser>
        <c:ser>
          <c:idx val="4"/>
          <c:order val="4"/>
          <c:tx>
            <c:strRef>
              <c:f>'Pokemon-Generation-Analysis'!$H$18:$H$19</c:f>
              <c:strCache>
                <c:ptCount val="1"/>
                <c:pt idx="0">
                  <c:v>Fairy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'Pokemon-Generation-Analysis'!$H$20:$H$26</c:f>
              <c:numCache>
                <c:formatCode>General</c:formatCode>
                <c:ptCount val="6"/>
                <c:pt idx="0">
                  <c:v>1165</c:v>
                </c:pt>
                <c:pt idx="1">
                  <c:v>880</c:v>
                </c:pt>
                <c:pt idx="2">
                  <c:v>3252</c:v>
                </c:pt>
                <c:pt idx="3">
                  <c:v>310</c:v>
                </c:pt>
                <c:pt idx="4">
                  <c:v>1305</c:v>
                </c:pt>
                <c:pt idx="5">
                  <c:v>2701</c:v>
                </c:pt>
              </c:numCache>
            </c:numRef>
          </c:val>
          <c:extLst>
            <c:ext xmlns:c16="http://schemas.microsoft.com/office/drawing/2014/chart" uri="{C3380CC4-5D6E-409C-BE32-E72D297353CC}">
              <c16:uniqueId val="{00000004-64A5-409A-8DC4-0708B4939B97}"/>
            </c:ext>
          </c:extLst>
        </c:ser>
        <c:ser>
          <c:idx val="5"/>
          <c:order val="5"/>
          <c:tx>
            <c:strRef>
              <c:f>'Pokemon-Generation-Analysis'!$I$18:$I$19</c:f>
              <c:strCache>
                <c:ptCount val="1"/>
                <c:pt idx="0">
                  <c:v>Fighting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'Pokemon-Generation-Analysis'!$I$20:$I$26</c:f>
              <c:numCache>
                <c:formatCode>General</c:formatCode>
                <c:ptCount val="6"/>
                <c:pt idx="0">
                  <c:v>1290</c:v>
                </c:pt>
                <c:pt idx="1">
                  <c:v>1100</c:v>
                </c:pt>
                <c:pt idx="2">
                  <c:v>2025</c:v>
                </c:pt>
                <c:pt idx="3">
                  <c:v>3445</c:v>
                </c:pt>
                <c:pt idx="4">
                  <c:v>5282</c:v>
                </c:pt>
                <c:pt idx="5">
                  <c:v>530</c:v>
                </c:pt>
              </c:numCache>
            </c:numRef>
          </c:val>
          <c:extLst>
            <c:ext xmlns:c16="http://schemas.microsoft.com/office/drawing/2014/chart" uri="{C3380CC4-5D6E-409C-BE32-E72D297353CC}">
              <c16:uniqueId val="{00000005-64A5-409A-8DC4-0708B4939B97}"/>
            </c:ext>
          </c:extLst>
        </c:ser>
        <c:ser>
          <c:idx val="6"/>
          <c:order val="6"/>
          <c:tx>
            <c:strRef>
              <c:f>'Pokemon-Generation-Analysis'!$J$18:$J$19</c:f>
              <c:strCache>
                <c:ptCount val="1"/>
                <c:pt idx="0">
                  <c:v>Fire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'Pokemon-Generation-Analysis'!$J$20:$J$26</c:f>
              <c:numCache>
                <c:formatCode>General</c:formatCode>
                <c:ptCount val="6"/>
                <c:pt idx="1">
                  <c:v>1430</c:v>
                </c:pt>
                <c:pt idx="2">
                  <c:v>770</c:v>
                </c:pt>
                <c:pt idx="3">
                  <c:v>520</c:v>
                </c:pt>
                <c:pt idx="4">
                  <c:v>3355</c:v>
                </c:pt>
              </c:numCache>
            </c:numRef>
          </c:val>
          <c:extLst>
            <c:ext xmlns:c16="http://schemas.microsoft.com/office/drawing/2014/chart" uri="{C3380CC4-5D6E-409C-BE32-E72D297353CC}">
              <c16:uniqueId val="{00000006-64A5-409A-8DC4-0708B4939B97}"/>
            </c:ext>
          </c:extLst>
        </c:ser>
        <c:ser>
          <c:idx val="7"/>
          <c:order val="7"/>
          <c:tx>
            <c:strRef>
              <c:f>'Pokemon-Generation-Analysis'!$K$18:$K$19</c:f>
              <c:strCache>
                <c:ptCount val="1"/>
                <c:pt idx="0">
                  <c:v>Flying</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'Pokemon-Generation-Analysis'!$K$20:$K$26</c:f>
              <c:numCache>
                <c:formatCode>General</c:formatCode>
                <c:ptCount val="6"/>
                <c:pt idx="0">
                  <c:v>10857</c:v>
                </c:pt>
                <c:pt idx="1">
                  <c:v>7984</c:v>
                </c:pt>
                <c:pt idx="2">
                  <c:v>6685</c:v>
                </c:pt>
                <c:pt idx="3">
                  <c:v>7009</c:v>
                </c:pt>
                <c:pt idx="4">
                  <c:v>8612</c:v>
                </c:pt>
                <c:pt idx="5">
                  <c:v>2750</c:v>
                </c:pt>
              </c:numCache>
            </c:numRef>
          </c:val>
          <c:extLst>
            <c:ext xmlns:c16="http://schemas.microsoft.com/office/drawing/2014/chart" uri="{C3380CC4-5D6E-409C-BE32-E72D297353CC}">
              <c16:uniqueId val="{00000007-64A5-409A-8DC4-0708B4939B97}"/>
            </c:ext>
          </c:extLst>
        </c:ser>
        <c:ser>
          <c:idx val="8"/>
          <c:order val="8"/>
          <c:tx>
            <c:strRef>
              <c:f>'Pokemon-Generation-Analysis'!$L$18:$L$19</c:f>
              <c:strCache>
                <c:ptCount val="1"/>
                <c:pt idx="0">
                  <c:v>Ghost</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'Pokemon-Generation-Analysis'!$L$20:$L$26</c:f>
              <c:numCache>
                <c:formatCode>General</c:formatCode>
                <c:ptCount val="6"/>
                <c:pt idx="2">
                  <c:v>1096</c:v>
                </c:pt>
                <c:pt idx="3">
                  <c:v>920</c:v>
                </c:pt>
                <c:pt idx="4">
                  <c:v>1601</c:v>
                </c:pt>
                <c:pt idx="5">
                  <c:v>2413</c:v>
                </c:pt>
              </c:numCache>
            </c:numRef>
          </c:val>
          <c:extLst>
            <c:ext xmlns:c16="http://schemas.microsoft.com/office/drawing/2014/chart" uri="{C3380CC4-5D6E-409C-BE32-E72D297353CC}">
              <c16:uniqueId val="{00000008-64A5-409A-8DC4-0708B4939B97}"/>
            </c:ext>
          </c:extLst>
        </c:ser>
        <c:ser>
          <c:idx val="9"/>
          <c:order val="9"/>
          <c:tx>
            <c:strRef>
              <c:f>'Pokemon-Generation-Analysis'!$M$18:$M$19</c:f>
              <c:strCache>
                <c:ptCount val="1"/>
                <c:pt idx="0">
                  <c:v>Grass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'Pokemon-Generation-Analysis'!$M$20:$M$26</c:f>
              <c:numCache>
                <c:formatCode>General</c:formatCode>
                <c:ptCount val="6"/>
                <c:pt idx="0">
                  <c:v>690</c:v>
                </c:pt>
                <c:pt idx="1">
                  <c:v>600</c:v>
                </c:pt>
                <c:pt idx="2">
                  <c:v>1890</c:v>
                </c:pt>
                <c:pt idx="3">
                  <c:v>944</c:v>
                </c:pt>
                <c:pt idx="4">
                  <c:v>2000</c:v>
                </c:pt>
                <c:pt idx="5">
                  <c:v>4099</c:v>
                </c:pt>
              </c:numCache>
            </c:numRef>
          </c:val>
          <c:extLst>
            <c:ext xmlns:c16="http://schemas.microsoft.com/office/drawing/2014/chart" uri="{C3380CC4-5D6E-409C-BE32-E72D297353CC}">
              <c16:uniqueId val="{00000009-64A5-409A-8DC4-0708B4939B97}"/>
            </c:ext>
          </c:extLst>
        </c:ser>
        <c:ser>
          <c:idx val="10"/>
          <c:order val="10"/>
          <c:tx>
            <c:strRef>
              <c:f>'Pokemon-Generation-Analysis'!$N$18:$N$19</c:f>
              <c:strCache>
                <c:ptCount val="1"/>
                <c:pt idx="0">
                  <c:v>Ground</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'Pokemon-Generation-Analysis'!$N$20:$N$26</c:f>
              <c:numCache>
                <c:formatCode>General</c:formatCode>
                <c:ptCount val="6"/>
                <c:pt idx="0">
                  <c:v>2580</c:v>
                </c:pt>
                <c:pt idx="1">
                  <c:v>3170</c:v>
                </c:pt>
                <c:pt idx="2">
                  <c:v>3922</c:v>
                </c:pt>
                <c:pt idx="3">
                  <c:v>3964</c:v>
                </c:pt>
                <c:pt idx="4">
                  <c:v>893</c:v>
                </c:pt>
                <c:pt idx="5">
                  <c:v>1023</c:v>
                </c:pt>
              </c:numCache>
            </c:numRef>
          </c:val>
          <c:extLst>
            <c:ext xmlns:c16="http://schemas.microsoft.com/office/drawing/2014/chart" uri="{C3380CC4-5D6E-409C-BE32-E72D297353CC}">
              <c16:uniqueId val="{0000000A-64A5-409A-8DC4-0708B4939B97}"/>
            </c:ext>
          </c:extLst>
        </c:ser>
        <c:ser>
          <c:idx val="11"/>
          <c:order val="11"/>
          <c:tx>
            <c:strRef>
              <c:f>'Pokemon-Generation-Analysis'!$O$18:$O$19</c:f>
              <c:strCache>
                <c:ptCount val="1"/>
                <c:pt idx="0">
                  <c:v>Ice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'Pokemon-Generation-Analysis'!$O$20:$O$26</c:f>
              <c:numCache>
                <c:formatCode>General</c:formatCode>
                <c:ptCount val="6"/>
                <c:pt idx="0">
                  <c:v>1535</c:v>
                </c:pt>
                <c:pt idx="1">
                  <c:v>430</c:v>
                </c:pt>
                <c:pt idx="3">
                  <c:v>2452</c:v>
                </c:pt>
                <c:pt idx="4">
                  <c:v>2060</c:v>
                </c:pt>
                <c:pt idx="5">
                  <c:v>883</c:v>
                </c:pt>
              </c:numCache>
            </c:numRef>
          </c:val>
          <c:extLst>
            <c:ext xmlns:c16="http://schemas.microsoft.com/office/drawing/2014/chart" uri="{C3380CC4-5D6E-409C-BE32-E72D297353CC}">
              <c16:uniqueId val="{0000000B-64A5-409A-8DC4-0708B4939B97}"/>
            </c:ext>
          </c:extLst>
        </c:ser>
        <c:ser>
          <c:idx val="12"/>
          <c:order val="12"/>
          <c:tx>
            <c:strRef>
              <c:f>'Pokemon-Generation-Analysis'!$P$18:$P$19</c:f>
              <c:strCache>
                <c:ptCount val="1"/>
                <c:pt idx="0">
                  <c:v>Normal</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'Pokemon-Generation-Analysis'!$P$20:$P$26</c:f>
              <c:numCache>
                <c:formatCode>General</c:formatCode>
                <c:ptCount val="6"/>
                <c:pt idx="5">
                  <c:v>1646</c:v>
                </c:pt>
              </c:numCache>
            </c:numRef>
          </c:val>
          <c:extLst>
            <c:ext xmlns:c16="http://schemas.microsoft.com/office/drawing/2014/chart" uri="{C3380CC4-5D6E-409C-BE32-E72D297353CC}">
              <c16:uniqueId val="{0000000C-64A5-409A-8DC4-0708B4939B97}"/>
            </c:ext>
          </c:extLst>
        </c:ser>
        <c:ser>
          <c:idx val="13"/>
          <c:order val="13"/>
          <c:tx>
            <c:strRef>
              <c:f>'Pokemon-Generation-Analysis'!$Q$18:$Q$19</c:f>
              <c:strCache>
                <c:ptCount val="1"/>
                <c:pt idx="0">
                  <c:v>Poison</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'Pokemon-Generation-Analysis'!$Q$20:$Q$26</c:f>
              <c:numCache>
                <c:formatCode>General</c:formatCode>
                <c:ptCount val="6"/>
                <c:pt idx="0">
                  <c:v>8968</c:v>
                </c:pt>
                <c:pt idx="1">
                  <c:v>1070</c:v>
                </c:pt>
                <c:pt idx="2">
                  <c:v>785</c:v>
                </c:pt>
                <c:pt idx="3">
                  <c:v>795</c:v>
                </c:pt>
                <c:pt idx="4">
                  <c:v>1863</c:v>
                </c:pt>
              </c:numCache>
            </c:numRef>
          </c:val>
          <c:extLst>
            <c:ext xmlns:c16="http://schemas.microsoft.com/office/drawing/2014/chart" uri="{C3380CC4-5D6E-409C-BE32-E72D297353CC}">
              <c16:uniqueId val="{0000000D-64A5-409A-8DC4-0708B4939B97}"/>
            </c:ext>
          </c:extLst>
        </c:ser>
        <c:ser>
          <c:idx val="14"/>
          <c:order val="14"/>
          <c:tx>
            <c:strRef>
              <c:f>'Pokemon-Generation-Analysis'!$R$18:$R$19</c:f>
              <c:strCache>
                <c:ptCount val="1"/>
                <c:pt idx="0">
                  <c:v>Psychic</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'Pokemon-Generation-Analysis'!$R$20:$R$26</c:f>
              <c:numCache>
                <c:formatCode>General</c:formatCode>
                <c:ptCount val="6"/>
                <c:pt idx="0">
                  <c:v>3215</c:v>
                </c:pt>
                <c:pt idx="1">
                  <c:v>1250</c:v>
                </c:pt>
                <c:pt idx="2">
                  <c:v>8100</c:v>
                </c:pt>
                <c:pt idx="3">
                  <c:v>800</c:v>
                </c:pt>
                <c:pt idx="4">
                  <c:v>1140</c:v>
                </c:pt>
                <c:pt idx="5">
                  <c:v>1304</c:v>
                </c:pt>
              </c:numCache>
            </c:numRef>
          </c:val>
          <c:extLst>
            <c:ext xmlns:c16="http://schemas.microsoft.com/office/drawing/2014/chart" uri="{C3380CC4-5D6E-409C-BE32-E72D297353CC}">
              <c16:uniqueId val="{0000000E-64A5-409A-8DC4-0708B4939B97}"/>
            </c:ext>
          </c:extLst>
        </c:ser>
        <c:ser>
          <c:idx val="15"/>
          <c:order val="15"/>
          <c:tx>
            <c:strRef>
              <c:f>'Pokemon-Generation-Analysis'!$S$18:$S$19</c:f>
              <c:strCache>
                <c:ptCount val="1"/>
                <c:pt idx="0">
                  <c:v>Rock</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'Pokemon-Generation-Analysis'!$S$20:$S$26</c:f>
              <c:numCache>
                <c:formatCode>General</c:formatCode>
                <c:ptCount val="6"/>
                <c:pt idx="0">
                  <c:v>830</c:v>
                </c:pt>
                <c:pt idx="1">
                  <c:v>1295</c:v>
                </c:pt>
                <c:pt idx="2">
                  <c:v>1775</c:v>
                </c:pt>
                <c:pt idx="3">
                  <c:v>535</c:v>
                </c:pt>
                <c:pt idx="4">
                  <c:v>1650</c:v>
                </c:pt>
              </c:numCache>
            </c:numRef>
          </c:val>
          <c:extLst>
            <c:ext xmlns:c16="http://schemas.microsoft.com/office/drawing/2014/chart" uri="{C3380CC4-5D6E-409C-BE32-E72D297353CC}">
              <c16:uniqueId val="{0000000F-64A5-409A-8DC4-0708B4939B97}"/>
            </c:ext>
          </c:extLst>
        </c:ser>
        <c:ser>
          <c:idx val="16"/>
          <c:order val="16"/>
          <c:tx>
            <c:strRef>
              <c:f>'Pokemon-Generation-Analysis'!$T$18:$T$19</c:f>
              <c:strCache>
                <c:ptCount val="1"/>
                <c:pt idx="0">
                  <c:v>Steel</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'Pokemon-Generation-Analysis'!$T$20:$T$26</c:f>
              <c:numCache>
                <c:formatCode>General</c:formatCode>
                <c:ptCount val="6"/>
                <c:pt idx="0">
                  <c:v>790</c:v>
                </c:pt>
                <c:pt idx="1">
                  <c:v>1565</c:v>
                </c:pt>
                <c:pt idx="3">
                  <c:v>4609</c:v>
                </c:pt>
                <c:pt idx="4">
                  <c:v>3711</c:v>
                </c:pt>
              </c:numCache>
            </c:numRef>
          </c:val>
          <c:extLst>
            <c:ext xmlns:c16="http://schemas.microsoft.com/office/drawing/2014/chart" uri="{C3380CC4-5D6E-409C-BE32-E72D297353CC}">
              <c16:uniqueId val="{00000010-64A5-409A-8DC4-0708B4939B97}"/>
            </c:ext>
          </c:extLst>
        </c:ser>
        <c:ser>
          <c:idx val="17"/>
          <c:order val="17"/>
          <c:tx>
            <c:strRef>
              <c:f>'Pokemon-Generation-Analysis'!$U$18:$U$19</c:f>
              <c:strCache>
                <c:ptCount val="1"/>
                <c:pt idx="0">
                  <c:v>Water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'Pokemon-Generation-Analysis'!$U$20:$U$26</c:f>
              <c:numCache>
                <c:formatCode>General</c:formatCode>
                <c:ptCount val="6"/>
                <c:pt idx="0">
                  <c:v>1700</c:v>
                </c:pt>
                <c:pt idx="2">
                  <c:v>1499</c:v>
                </c:pt>
                <c:pt idx="3">
                  <c:v>930</c:v>
                </c:pt>
                <c:pt idx="5">
                  <c:v>1726</c:v>
                </c:pt>
              </c:numCache>
            </c:numRef>
          </c:val>
          <c:extLst>
            <c:ext xmlns:c16="http://schemas.microsoft.com/office/drawing/2014/chart" uri="{C3380CC4-5D6E-409C-BE32-E72D297353CC}">
              <c16:uniqueId val="{00000011-64A5-409A-8DC4-0708B4939B97}"/>
            </c:ext>
          </c:extLst>
        </c:ser>
        <c:dLbls>
          <c:showLegendKey val="0"/>
          <c:showVal val="0"/>
          <c:showCatName val="0"/>
          <c:showSerName val="0"/>
          <c:showPercent val="0"/>
          <c:showBubbleSize val="0"/>
        </c:dLbls>
        <c:axId val="369011359"/>
        <c:axId val="94792175"/>
      </c:radarChart>
      <c:catAx>
        <c:axId val="36901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92175"/>
        <c:crosses val="autoZero"/>
        <c:auto val="1"/>
        <c:lblAlgn val="ctr"/>
        <c:lblOffset val="100"/>
        <c:noMultiLvlLbl val="0"/>
      </c:catAx>
      <c:valAx>
        <c:axId val="9479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01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[Pokemon_Data_Analysis_Project.xlsx]Pokemon-Generation-Analysis!PivotTable1</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'Pokemon-Generation-Analysis'!$D$54</c:f>
              <c:strCache>
                <c:ptCount val="1"/>
                <c:pt idx="0">
                  <c:v>Total</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'Pokemon-Generation-Analysis'!$C$55:$C$61</c:f>
              <c:strCache>
                <c:ptCount val="6"/>
                <c:pt idx="0">
                  <c:v>1</c:v>
                </c:pt>
                <c:pt idx="1">
                  <c:v>2</c:v>
                </c:pt>
                <c:pt idx="2">
                  <c:v>3</c:v>
                </c:pt>
                <c:pt idx="3">
                  <c:v>4</c:v>
                </c:pt>
                <c:pt idx="4">
                  <c:v>5</c:v>
                </c:pt>
                <c:pt idx="5">
                  <c:v>6</c:v>
                </c:pt>
              </c:strCache>
            </c:strRef>
          </c:cat>
          <c:val>
            <c:numRef>
              <c:f>'Pokemon-Generation-Analysis'!$D$55:$D$61</c:f>
              <c:numCache>
                <c:formatCode>General</c:formatCode>
                <c:ptCount val="6"/>
                <c:pt idx="0">
                  <c:v>70851</c:v>
                </c:pt>
                <c:pt idx="1">
                  <c:v>44338</c:v>
                </c:pt>
                <c:pt idx="2">
                  <c:v>69796</c:v>
                </c:pt>
                <c:pt idx="3">
                  <c:v>55541</c:v>
                </c:pt>
                <c:pt idx="4">
                  <c:v>71773</c:v>
                </c:pt>
                <c:pt idx="5">
                  <c:v>35783</c:v>
                </c:pt>
              </c:numCache>
            </c:numRef>
          </c:val>
          <c:extLst>
            <c:ext xmlns:c16="http://schemas.microsoft.com/office/drawing/2014/chart" uri="{C3380CC4-5D6E-409C-BE32-E72D297353CC}">
              <c16:uniqueId val="{00000000-4ED8-414B-946C-BB8A7DAB1AB8}"/>
            </c:ext>
          </c:extLst>
        </c:ser>
        <c:dLbls>
          <c:showLegendKey val="0"/>
          <c:showVal val="1"/>
          <c:showCatName val="0"/>
          <c:showSerName val="0"/>
          <c:showPercent val="0"/>
          <c:showBubbleSize val="0"/>
        </c:dLbls>
        <c:gapWidth val="150"/>
        <c:shape val="box"/>
        <c:axId val="417761440"/>
        <c:axId val="1154042512"/>
        <c:axId val="0"/>
      </c:bar3DChart>
      <c:catAx>
        <c:axId val="4177614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Generation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4042512"/>
        <c:crosses val="autoZero"/>
        <c:auto val="1"/>
        <c:lblAlgn val="ctr"/>
        <c:lblOffset val="100"/>
        <c:noMultiLvlLbl val="0"/>
      </c:catAx>
      <c:valAx>
        <c:axId val="1154042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Pokemon_count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1776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[Pokemon_Data_Analysis_Project.xlsx]Min-Pokemon-Scorecard!PivotTable42</c:name>
    <c:fmtId val="0"/>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347066093836563E-2"/>
          <c:y val="3.7916672886593318E-2"/>
          <c:w val="0.70449100354768956"/>
          <c:h val="0.88211958815490743"/>
        </c:manualLayout>
      </c:layout>
      <c:bar3DChart>
        <c:barDir val="bar"/>
        <c:grouping val="stacked"/>
        <c:varyColors val="0"/>
        <c:ser>
          <c:idx val="0"/>
          <c:order val="0"/>
          <c:tx>
            <c:strRef>
              <c:f>'Min-Pokemon-Scorecard'!$D$5</c:f>
              <c:strCache>
                <c:ptCount val="1"/>
                <c:pt idx="0">
                  <c:v>Min of Hit_Points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'Min-Pokemon-Scorecard'!$D$6:$D$24</c:f>
              <c:numCache>
                <c:formatCode>General</c:formatCode>
                <c:ptCount val="18"/>
                <c:pt idx="0">
                  <c:v>30</c:v>
                </c:pt>
                <c:pt idx="1">
                  <c:v>1</c:v>
                </c:pt>
                <c:pt idx="2">
                  <c:v>30</c:v>
                </c:pt>
                <c:pt idx="3">
                  <c:v>10</c:v>
                </c:pt>
                <c:pt idx="4">
                  <c:v>30</c:v>
                </c:pt>
                <c:pt idx="5">
                  <c:v>35</c:v>
                </c:pt>
                <c:pt idx="6">
                  <c:v>20</c:v>
                </c:pt>
                <c:pt idx="7">
                  <c:v>20</c:v>
                </c:pt>
                <c:pt idx="8">
                  <c:v>35</c:v>
                </c:pt>
                <c:pt idx="9">
                  <c:v>20</c:v>
                </c:pt>
                <c:pt idx="10">
                  <c:v>38</c:v>
                </c:pt>
                <c:pt idx="11">
                  <c:v>40</c:v>
                </c:pt>
                <c:pt idx="12">
                  <c:v>30</c:v>
                </c:pt>
                <c:pt idx="13">
                  <c:v>36</c:v>
                </c:pt>
                <c:pt idx="14">
                  <c:v>35</c:v>
                </c:pt>
                <c:pt idx="15">
                  <c:v>20</c:v>
                </c:pt>
                <c:pt idx="16">
                  <c:v>41</c:v>
                </c:pt>
                <c:pt idx="17">
                  <c:v>40</c:v>
                </c:pt>
              </c:numCache>
            </c:numRef>
          </c:val>
          <c:extLst>
            <c:ext xmlns:c16="http://schemas.microsoft.com/office/drawing/2014/chart" uri="{C3380CC4-5D6E-409C-BE32-E72D297353CC}">
              <c16:uniqueId val="{00000000-2AEF-44EA-8880-7D0271C93209}"/>
            </c:ext>
          </c:extLst>
        </c:ser>
        <c:ser>
          <c:idx val="1"/>
          <c:order val="1"/>
          <c:tx>
            <c:strRef>
              <c:f>'Min-Pokemon-Scorecard'!$E$5</c:f>
              <c:strCache>
                <c:ptCount val="1"/>
                <c:pt idx="0">
                  <c:v>Min of Attack_Points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'Min-Pokemon-Scorecard'!$E$6:$E$24</c:f>
              <c:numCache>
                <c:formatCode>General</c:formatCode>
                <c:ptCount val="18"/>
                <c:pt idx="0">
                  <c:v>5</c:v>
                </c:pt>
                <c:pt idx="1">
                  <c:v>10</c:v>
                </c:pt>
                <c:pt idx="2">
                  <c:v>27</c:v>
                </c:pt>
                <c:pt idx="3">
                  <c:v>40</c:v>
                </c:pt>
                <c:pt idx="4">
                  <c:v>40</c:v>
                </c:pt>
                <c:pt idx="5">
                  <c:v>20</c:v>
                </c:pt>
                <c:pt idx="6">
                  <c:v>10</c:v>
                </c:pt>
                <c:pt idx="7">
                  <c:v>30</c:v>
                </c:pt>
                <c:pt idx="8">
                  <c:v>50</c:v>
                </c:pt>
                <c:pt idx="9">
                  <c:v>20</c:v>
                </c:pt>
                <c:pt idx="10">
                  <c:v>30</c:v>
                </c:pt>
                <c:pt idx="11">
                  <c:v>24</c:v>
                </c:pt>
                <c:pt idx="12">
                  <c:v>35</c:v>
                </c:pt>
                <c:pt idx="13">
                  <c:v>30</c:v>
                </c:pt>
                <c:pt idx="14">
                  <c:v>43</c:v>
                </c:pt>
                <c:pt idx="15">
                  <c:v>30</c:v>
                </c:pt>
                <c:pt idx="16">
                  <c:v>50</c:v>
                </c:pt>
                <c:pt idx="17">
                  <c:v>30</c:v>
                </c:pt>
              </c:numCache>
            </c:numRef>
          </c:val>
          <c:extLst>
            <c:ext xmlns:c16="http://schemas.microsoft.com/office/drawing/2014/chart" uri="{C3380CC4-5D6E-409C-BE32-E72D297353CC}">
              <c16:uniqueId val="{00000001-2AEF-44EA-8880-7D0271C93209}"/>
            </c:ext>
          </c:extLst>
        </c:ser>
        <c:ser>
          <c:idx val="2"/>
          <c:order val="2"/>
          <c:tx>
            <c:strRef>
              <c:f>'Min-Pokemon-Scorecard'!$F$5</c:f>
              <c:strCache>
                <c:ptCount val="1"/>
                <c:pt idx="0">
                  <c:v>Min of Defense_Points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'Min-Pokemon-Scorecard'!$F$6:$F$24</c:f>
              <c:numCache>
                <c:formatCode>General</c:formatCode>
                <c:ptCount val="18"/>
                <c:pt idx="0">
                  <c:v>5</c:v>
                </c:pt>
                <c:pt idx="1">
                  <c:v>30</c:v>
                </c:pt>
                <c:pt idx="2">
                  <c:v>30</c:v>
                </c:pt>
                <c:pt idx="3">
                  <c:v>25</c:v>
                </c:pt>
                <c:pt idx="4">
                  <c:v>40</c:v>
                </c:pt>
                <c:pt idx="5">
                  <c:v>28</c:v>
                </c:pt>
                <c:pt idx="6">
                  <c:v>20</c:v>
                </c:pt>
                <c:pt idx="7">
                  <c:v>30</c:v>
                </c:pt>
                <c:pt idx="8">
                  <c:v>30</c:v>
                </c:pt>
                <c:pt idx="9">
                  <c:v>15</c:v>
                </c:pt>
                <c:pt idx="10">
                  <c:v>37</c:v>
                </c:pt>
                <c:pt idx="11">
                  <c:v>50</c:v>
                </c:pt>
                <c:pt idx="12">
                  <c:v>30</c:v>
                </c:pt>
                <c:pt idx="13">
                  <c:v>15</c:v>
                </c:pt>
                <c:pt idx="14">
                  <c:v>35</c:v>
                </c:pt>
                <c:pt idx="15">
                  <c:v>15</c:v>
                </c:pt>
                <c:pt idx="16">
                  <c:v>35</c:v>
                </c:pt>
                <c:pt idx="17">
                  <c:v>35</c:v>
                </c:pt>
              </c:numCache>
            </c:numRef>
          </c:val>
          <c:extLst>
            <c:ext xmlns:c16="http://schemas.microsoft.com/office/drawing/2014/chart" uri="{C3380CC4-5D6E-409C-BE32-E72D297353CC}">
              <c16:uniqueId val="{00000002-2AEF-44EA-8880-7D0271C93209}"/>
            </c:ext>
          </c:extLst>
        </c:ser>
        <c:ser>
          <c:idx val="3"/>
          <c:order val="3"/>
          <c:tx>
            <c:strRef>
              <c:f>'Min-Pokemon-Scorecard'!$G$5</c:f>
              <c:strCache>
                <c:ptCount val="1"/>
                <c:pt idx="0">
                  <c:v>Min of Special_Attack_Points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'Min-Pokemon-Scorecard'!$G$6:$G$24</c:f>
              <c:numCache>
                <c:formatCode>General</c:formatCode>
                <c:ptCount val="18"/>
                <c:pt idx="0">
                  <c:v>15</c:v>
                </c:pt>
                <c:pt idx="1">
                  <c:v>10</c:v>
                </c:pt>
                <c:pt idx="2">
                  <c:v>24</c:v>
                </c:pt>
                <c:pt idx="3">
                  <c:v>20</c:v>
                </c:pt>
                <c:pt idx="4">
                  <c:v>10</c:v>
                </c:pt>
                <c:pt idx="5">
                  <c:v>40</c:v>
                </c:pt>
                <c:pt idx="6">
                  <c:v>10</c:v>
                </c:pt>
                <c:pt idx="7">
                  <c:v>30</c:v>
                </c:pt>
                <c:pt idx="8">
                  <c:v>30</c:v>
                </c:pt>
                <c:pt idx="9">
                  <c:v>23</c:v>
                </c:pt>
                <c:pt idx="10">
                  <c:v>15</c:v>
                </c:pt>
                <c:pt idx="11">
                  <c:v>24</c:v>
                </c:pt>
                <c:pt idx="12">
                  <c:v>20</c:v>
                </c:pt>
                <c:pt idx="13">
                  <c:v>30</c:v>
                </c:pt>
                <c:pt idx="14">
                  <c:v>30</c:v>
                </c:pt>
                <c:pt idx="15">
                  <c:v>35</c:v>
                </c:pt>
                <c:pt idx="16">
                  <c:v>30</c:v>
                </c:pt>
                <c:pt idx="17">
                  <c:v>45</c:v>
                </c:pt>
              </c:numCache>
            </c:numRef>
          </c:val>
          <c:extLst>
            <c:ext xmlns:c16="http://schemas.microsoft.com/office/drawing/2014/chart" uri="{C3380CC4-5D6E-409C-BE32-E72D297353CC}">
              <c16:uniqueId val="{00000003-2AEF-44EA-8880-7D0271C93209}"/>
            </c:ext>
          </c:extLst>
        </c:ser>
        <c:ser>
          <c:idx val="4"/>
          <c:order val="4"/>
          <c:tx>
            <c:strRef>
              <c:f>'Min-Pokemon-Scorecard'!$H$5</c:f>
              <c:strCache>
                <c:ptCount val="1"/>
                <c:pt idx="0">
                  <c:v>Min of Special_Defense_Points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'Min-Pokemon-Scorecard'!$H$6:$H$24</c:f>
              <c:numCache>
                <c:formatCode>General</c:formatCode>
                <c:ptCount val="18"/>
                <c:pt idx="0">
                  <c:v>20</c:v>
                </c:pt>
                <c:pt idx="1">
                  <c:v>20</c:v>
                </c:pt>
                <c:pt idx="2">
                  <c:v>30</c:v>
                </c:pt>
                <c:pt idx="3">
                  <c:v>30</c:v>
                </c:pt>
                <c:pt idx="4">
                  <c:v>25</c:v>
                </c:pt>
                <c:pt idx="5">
                  <c:v>40</c:v>
                </c:pt>
                <c:pt idx="6">
                  <c:v>20</c:v>
                </c:pt>
                <c:pt idx="7">
                  <c:v>33</c:v>
                </c:pt>
                <c:pt idx="8">
                  <c:v>30</c:v>
                </c:pt>
                <c:pt idx="9">
                  <c:v>20</c:v>
                </c:pt>
                <c:pt idx="10">
                  <c:v>40</c:v>
                </c:pt>
                <c:pt idx="11">
                  <c:v>37</c:v>
                </c:pt>
                <c:pt idx="12">
                  <c:v>30</c:v>
                </c:pt>
                <c:pt idx="13">
                  <c:v>30</c:v>
                </c:pt>
                <c:pt idx="14">
                  <c:v>40</c:v>
                </c:pt>
                <c:pt idx="15">
                  <c:v>32</c:v>
                </c:pt>
                <c:pt idx="16">
                  <c:v>30</c:v>
                </c:pt>
                <c:pt idx="17">
                  <c:v>40</c:v>
                </c:pt>
              </c:numCache>
            </c:numRef>
          </c:val>
          <c:extLst>
            <c:ext xmlns:c16="http://schemas.microsoft.com/office/drawing/2014/chart" uri="{C3380CC4-5D6E-409C-BE32-E72D297353CC}">
              <c16:uniqueId val="{00000004-2AEF-44EA-8880-7D0271C93209}"/>
            </c:ext>
          </c:extLst>
        </c:ser>
        <c:ser>
          <c:idx val="5"/>
          <c:order val="5"/>
          <c:tx>
            <c:strRef>
              <c:f>'Min-Pokemon-Scorecard'!$I$5</c:f>
              <c:strCache>
                <c:ptCount val="1"/>
                <c:pt idx="0">
                  <c:v>Min of Speed_Points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'Min-Pokemon-Scorecard'!$I$6:$I$24</c:f>
              <c:numCache>
                <c:formatCode>General</c:formatCode>
                <c:ptCount val="18"/>
                <c:pt idx="0">
                  <c:v>5</c:v>
                </c:pt>
                <c:pt idx="1">
                  <c:v>5</c:v>
                </c:pt>
                <c:pt idx="2">
                  <c:v>10</c:v>
                </c:pt>
                <c:pt idx="3">
                  <c:v>10</c:v>
                </c:pt>
                <c:pt idx="4">
                  <c:v>10</c:v>
                </c:pt>
                <c:pt idx="5">
                  <c:v>15</c:v>
                </c:pt>
                <c:pt idx="6">
                  <c:v>15</c:v>
                </c:pt>
                <c:pt idx="7">
                  <c:v>20</c:v>
                </c:pt>
                <c:pt idx="8">
                  <c:v>20</c:v>
                </c:pt>
                <c:pt idx="9">
                  <c:v>20</c:v>
                </c:pt>
                <c:pt idx="10">
                  <c:v>20</c:v>
                </c:pt>
                <c:pt idx="11">
                  <c:v>23</c:v>
                </c:pt>
                <c:pt idx="12">
                  <c:v>25</c:v>
                </c:pt>
                <c:pt idx="13">
                  <c:v>25</c:v>
                </c:pt>
                <c:pt idx="14">
                  <c:v>25</c:v>
                </c:pt>
                <c:pt idx="15">
                  <c:v>35</c:v>
                </c:pt>
                <c:pt idx="16">
                  <c:v>40</c:v>
                </c:pt>
                <c:pt idx="17">
                  <c:v>55</c:v>
                </c:pt>
              </c:numCache>
            </c:numRef>
          </c:val>
          <c:extLst>
            <c:ext xmlns:c16="http://schemas.microsoft.com/office/drawing/2014/chart" uri="{C3380CC4-5D6E-409C-BE32-E72D297353CC}">
              <c16:uniqueId val="{00000005-2AEF-44EA-8880-7D0271C93209}"/>
            </c:ext>
          </c:extLst>
        </c:ser>
        <c:dLbls>
          <c:showLegendKey val="0"/>
          <c:showVal val="1"/>
          <c:showCatName val="0"/>
          <c:showSerName val="0"/>
          <c:showPercent val="0"/>
          <c:showBubbleSize val="0"/>
        </c:dLbls>
        <c:gapWidth val="150"/>
        <c:shape val="box"/>
        <c:axId val="372524527"/>
        <c:axId val="620239391"/>
        <c:axId val="0"/>
      </c:bar3DChart>
      <c:catAx>
        <c:axId val="37252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239391"/>
        <c:crosses val="autoZero"/>
        <c:auto val="1"/>
        <c:lblAlgn val="ctr"/>
        <c:lblOffset val="100"/>
        <c:noMultiLvlLbl val="0"/>
      </c:catAx>
      <c:valAx>
        <c:axId val="62023939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524527"/>
        <c:crosses val="autoZero"/>
        <c:crossBetween val="between"/>
      </c:valAx>
      <c:spPr>
        <a:noFill/>
        <a:ln>
          <a:noFill/>
        </a:ln>
        <a:effectLst/>
      </c:spPr>
    </c:plotArea>
    <c:legend>
      <c:legendPos val="r"/>
      <c:layout>
        <c:manualLayout>
          <c:xMode val="edge"/>
          <c:yMode val="edge"/>
          <c:x val="0.78575910485428369"/>
          <c:y val="0.3254957733902038"/>
          <c:w val="0.20466103969592886"/>
          <c:h val="0.414500616790545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[Pokemon_Data_Analysis_Project.xlsx]Min-Pokemon-Scorecard!PivotTable43</c:name>
    <c:fmtId val="0"/>
  </c:pivotSource>
  <c:chart>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266439190297306E-2"/>
          <c:y val="3.7977085436752794E-2"/>
          <c:w val="0.71280375843335653"/>
          <c:h val="0.88193176955819896"/>
        </c:manualLayout>
      </c:layout>
      <c:bar3DChart>
        <c:barDir val="bar"/>
        <c:grouping val="stacked"/>
        <c:varyColors val="0"/>
        <c:ser>
          <c:idx val="0"/>
          <c:order val="0"/>
          <c:tx>
            <c:strRef>
              <c:f>'Min-Pokemon-Scorecard'!$D$28</c:f>
              <c:strCache>
                <c:ptCount val="1"/>
                <c:pt idx="0">
                  <c:v>Min of Hit_Points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'Min-Pokemon-Scorecard'!$D$29:$D$47</c:f>
              <c:numCache>
                <c:formatCode>General</c:formatCode>
                <c:ptCount val="18"/>
                <c:pt idx="0">
                  <c:v>44</c:v>
                </c:pt>
                <c:pt idx="1">
                  <c:v>48</c:v>
                </c:pt>
                <c:pt idx="2">
                  <c:v>40</c:v>
                </c:pt>
                <c:pt idx="3">
                  <c:v>30</c:v>
                </c:pt>
                <c:pt idx="4">
                  <c:v>40</c:v>
                </c:pt>
                <c:pt idx="5">
                  <c:v>45</c:v>
                </c:pt>
                <c:pt idx="6">
                  <c:v>50</c:v>
                </c:pt>
                <c:pt idx="7">
                  <c:v>50</c:v>
                </c:pt>
                <c:pt idx="8">
                  <c:v>30</c:v>
                </c:pt>
                <c:pt idx="9">
                  <c:v>35</c:v>
                </c:pt>
                <c:pt idx="10">
                  <c:v>45</c:v>
                </c:pt>
                <c:pt idx="11">
                  <c:v>1</c:v>
                </c:pt>
                <c:pt idx="12">
                  <c:v>20</c:v>
                </c:pt>
                <c:pt idx="13">
                  <c:v>31</c:v>
                </c:pt>
                <c:pt idx="14">
                  <c:v>30</c:v>
                </c:pt>
                <c:pt idx="15">
                  <c:v>30</c:v>
                </c:pt>
                <c:pt idx="16">
                  <c:v>25</c:v>
                </c:pt>
                <c:pt idx="17">
                  <c:v>20</c:v>
                </c:pt>
              </c:numCache>
            </c:numRef>
          </c:val>
          <c:extLst>
            <c:ext xmlns:c16="http://schemas.microsoft.com/office/drawing/2014/chart" uri="{C3380CC4-5D6E-409C-BE32-E72D297353CC}">
              <c16:uniqueId val="{00000000-A74F-4D51-A600-839EA420AAC3}"/>
            </c:ext>
          </c:extLst>
        </c:ser>
        <c:ser>
          <c:idx val="1"/>
          <c:order val="1"/>
          <c:tx>
            <c:strRef>
              <c:f>'Min-Pokemon-Scorecard'!$E$28</c:f>
              <c:strCache>
                <c:ptCount val="1"/>
                <c:pt idx="0">
                  <c:v>Min of 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'Min-Pokemon-Scorecard'!$E$29:$E$47</c:f>
              <c:numCache>
                <c:formatCode>General</c:formatCode>
                <c:ptCount val="18"/>
                <c:pt idx="0">
                  <c:v>38</c:v>
                </c:pt>
                <c:pt idx="1">
                  <c:v>61</c:v>
                </c:pt>
                <c:pt idx="2">
                  <c:v>50</c:v>
                </c:pt>
                <c:pt idx="3">
                  <c:v>20</c:v>
                </c:pt>
                <c:pt idx="4">
                  <c:v>30</c:v>
                </c:pt>
                <c:pt idx="5">
                  <c:v>63</c:v>
                </c:pt>
                <c:pt idx="6">
                  <c:v>38</c:v>
                </c:pt>
                <c:pt idx="7">
                  <c:v>59</c:v>
                </c:pt>
                <c:pt idx="8">
                  <c:v>30</c:v>
                </c:pt>
                <c:pt idx="9">
                  <c:v>30</c:v>
                </c:pt>
                <c:pt idx="10">
                  <c:v>30</c:v>
                </c:pt>
                <c:pt idx="11">
                  <c:v>40</c:v>
                </c:pt>
                <c:pt idx="12">
                  <c:v>20</c:v>
                </c:pt>
                <c:pt idx="13">
                  <c:v>45</c:v>
                </c:pt>
                <c:pt idx="14">
                  <c:v>25</c:v>
                </c:pt>
                <c:pt idx="15">
                  <c:v>24</c:v>
                </c:pt>
                <c:pt idx="16">
                  <c:v>35</c:v>
                </c:pt>
                <c:pt idx="17">
                  <c:v>10</c:v>
                </c:pt>
              </c:numCache>
            </c:numRef>
          </c:val>
          <c:extLst>
            <c:ext xmlns:c16="http://schemas.microsoft.com/office/drawing/2014/chart" uri="{C3380CC4-5D6E-409C-BE32-E72D297353CC}">
              <c16:uniqueId val="{00000001-A74F-4D51-A600-839EA420AAC3}"/>
            </c:ext>
          </c:extLst>
        </c:ser>
        <c:ser>
          <c:idx val="2"/>
          <c:order val="2"/>
          <c:tx>
            <c:strRef>
              <c:f>'Min-Pokemon-Scorecard'!$F$28</c:f>
              <c:strCache>
                <c:ptCount val="1"/>
                <c:pt idx="0">
                  <c:v>Min of Defense_Points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'Min-Pokemon-Scorecard'!$F$29:$F$47</c:f>
              <c:numCache>
                <c:formatCode>General</c:formatCode>
                <c:ptCount val="18"/>
                <c:pt idx="0">
                  <c:v>33</c:v>
                </c:pt>
                <c:pt idx="1">
                  <c:v>40</c:v>
                </c:pt>
                <c:pt idx="2">
                  <c:v>50</c:v>
                </c:pt>
                <c:pt idx="3">
                  <c:v>30</c:v>
                </c:pt>
                <c:pt idx="4">
                  <c:v>35</c:v>
                </c:pt>
                <c:pt idx="5">
                  <c:v>20</c:v>
                </c:pt>
                <c:pt idx="6">
                  <c:v>38</c:v>
                </c:pt>
                <c:pt idx="7">
                  <c:v>50</c:v>
                </c:pt>
                <c:pt idx="8">
                  <c:v>32</c:v>
                </c:pt>
                <c:pt idx="9">
                  <c:v>30</c:v>
                </c:pt>
                <c:pt idx="10">
                  <c:v>30</c:v>
                </c:pt>
                <c:pt idx="11">
                  <c:v>45</c:v>
                </c:pt>
                <c:pt idx="12">
                  <c:v>15</c:v>
                </c:pt>
                <c:pt idx="13">
                  <c:v>40</c:v>
                </c:pt>
                <c:pt idx="14">
                  <c:v>30</c:v>
                </c:pt>
                <c:pt idx="15">
                  <c:v>15</c:v>
                </c:pt>
                <c:pt idx="16">
                  <c:v>60</c:v>
                </c:pt>
                <c:pt idx="17">
                  <c:v>85</c:v>
                </c:pt>
              </c:numCache>
            </c:numRef>
          </c:val>
          <c:extLst>
            <c:ext xmlns:c16="http://schemas.microsoft.com/office/drawing/2014/chart" uri="{C3380CC4-5D6E-409C-BE32-E72D297353CC}">
              <c16:uniqueId val="{00000002-A74F-4D51-A600-839EA420AAC3}"/>
            </c:ext>
          </c:extLst>
        </c:ser>
        <c:ser>
          <c:idx val="3"/>
          <c:order val="3"/>
          <c:tx>
            <c:strRef>
              <c:f>'Min-Pokemon-Scorecard'!$G$28</c:f>
              <c:strCache>
                <c:ptCount val="1"/>
                <c:pt idx="0">
                  <c:v>Min of Special_Attack_Points</c:v>
                </c:pt>
              </c:strCache>
            </c:strRef>
          </c:tx>
          <c:spPr>
            <a:solidFill>
              <a:schemeClr val="accent2">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'Min-Pokemon-Scorecard'!$G$29:$G$47</c:f>
              <c:numCache>
                <c:formatCode>General</c:formatCode>
                <c:ptCount val="18"/>
                <c:pt idx="0">
                  <c:v>61</c:v>
                </c:pt>
                <c:pt idx="1">
                  <c:v>35</c:v>
                </c:pt>
                <c:pt idx="2">
                  <c:v>30</c:v>
                </c:pt>
                <c:pt idx="3">
                  <c:v>30</c:v>
                </c:pt>
                <c:pt idx="4">
                  <c:v>45</c:v>
                </c:pt>
                <c:pt idx="5">
                  <c:v>35</c:v>
                </c:pt>
                <c:pt idx="6">
                  <c:v>56</c:v>
                </c:pt>
                <c:pt idx="7">
                  <c:v>35</c:v>
                </c:pt>
                <c:pt idx="8">
                  <c:v>39</c:v>
                </c:pt>
                <c:pt idx="9">
                  <c:v>40</c:v>
                </c:pt>
                <c:pt idx="10">
                  <c:v>50</c:v>
                </c:pt>
                <c:pt idx="11">
                  <c:v>30</c:v>
                </c:pt>
                <c:pt idx="12">
                  <c:v>20</c:v>
                </c:pt>
                <c:pt idx="13">
                  <c:v>25</c:v>
                </c:pt>
                <c:pt idx="14">
                  <c:v>15</c:v>
                </c:pt>
                <c:pt idx="15">
                  <c:v>24</c:v>
                </c:pt>
                <c:pt idx="16">
                  <c:v>24</c:v>
                </c:pt>
                <c:pt idx="17">
                  <c:v>10</c:v>
                </c:pt>
              </c:numCache>
            </c:numRef>
          </c:val>
          <c:extLst>
            <c:ext xmlns:c16="http://schemas.microsoft.com/office/drawing/2014/chart" uri="{C3380CC4-5D6E-409C-BE32-E72D297353CC}">
              <c16:uniqueId val="{00000003-A74F-4D51-A600-839EA420AAC3}"/>
            </c:ext>
          </c:extLst>
        </c:ser>
        <c:ser>
          <c:idx val="4"/>
          <c:order val="4"/>
          <c:tx>
            <c:strRef>
              <c:f>'Min-Pokemon-Scorecard'!$H$28</c:f>
              <c:strCache>
                <c:ptCount val="1"/>
                <c:pt idx="0">
                  <c:v>Min of Special_Defense_Points</c:v>
                </c:pt>
              </c:strCache>
            </c:strRef>
          </c:tx>
          <c:spPr>
            <a:solidFill>
              <a:schemeClr val="accent4">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'Min-Pokemon-Scorecard'!$H$29:$H$47</c:f>
              <c:numCache>
                <c:formatCode>General</c:formatCode>
                <c:ptCount val="18"/>
                <c:pt idx="0">
                  <c:v>43</c:v>
                </c:pt>
                <c:pt idx="1">
                  <c:v>40</c:v>
                </c:pt>
                <c:pt idx="2">
                  <c:v>50</c:v>
                </c:pt>
                <c:pt idx="3">
                  <c:v>30</c:v>
                </c:pt>
                <c:pt idx="4">
                  <c:v>40</c:v>
                </c:pt>
                <c:pt idx="5">
                  <c:v>20</c:v>
                </c:pt>
                <c:pt idx="6">
                  <c:v>50</c:v>
                </c:pt>
                <c:pt idx="7">
                  <c:v>45</c:v>
                </c:pt>
                <c:pt idx="8">
                  <c:v>45</c:v>
                </c:pt>
                <c:pt idx="9">
                  <c:v>50</c:v>
                </c:pt>
                <c:pt idx="10">
                  <c:v>50</c:v>
                </c:pt>
                <c:pt idx="11">
                  <c:v>30</c:v>
                </c:pt>
                <c:pt idx="12">
                  <c:v>20</c:v>
                </c:pt>
                <c:pt idx="13">
                  <c:v>25</c:v>
                </c:pt>
                <c:pt idx="14">
                  <c:v>20</c:v>
                </c:pt>
                <c:pt idx="15">
                  <c:v>40</c:v>
                </c:pt>
                <c:pt idx="16">
                  <c:v>40</c:v>
                </c:pt>
                <c:pt idx="17">
                  <c:v>30</c:v>
                </c:pt>
              </c:numCache>
            </c:numRef>
          </c:val>
          <c:extLst>
            <c:ext xmlns:c16="http://schemas.microsoft.com/office/drawing/2014/chart" uri="{C3380CC4-5D6E-409C-BE32-E72D297353CC}">
              <c16:uniqueId val="{00000004-A74F-4D51-A600-839EA420AAC3}"/>
            </c:ext>
          </c:extLst>
        </c:ser>
        <c:ser>
          <c:idx val="5"/>
          <c:order val="5"/>
          <c:tx>
            <c:strRef>
              <c:f>'Min-Pokemon-Scorecard'!$I$28</c:f>
              <c:strCache>
                <c:ptCount val="1"/>
                <c:pt idx="0">
                  <c:v>Min of Speed_Points</c:v>
                </c:pt>
              </c:strCache>
            </c:strRef>
          </c:tx>
          <c:spPr>
            <a:solidFill>
              <a:schemeClr val="accent6">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'Min-Pokemon-Scorecard'!$I$29:$I$47</c:f>
              <c:numCache>
                <c:formatCode>General</c:formatCode>
                <c:ptCount val="18"/>
                <c:pt idx="0">
                  <c:v>70</c:v>
                </c:pt>
                <c:pt idx="1">
                  <c:v>48</c:v>
                </c:pt>
                <c:pt idx="2">
                  <c:v>45</c:v>
                </c:pt>
                <c:pt idx="3">
                  <c:v>40</c:v>
                </c:pt>
                <c:pt idx="4">
                  <c:v>38</c:v>
                </c:pt>
                <c:pt idx="5">
                  <c:v>35</c:v>
                </c:pt>
                <c:pt idx="6">
                  <c:v>32</c:v>
                </c:pt>
                <c:pt idx="7">
                  <c:v>30</c:v>
                </c:pt>
                <c:pt idx="8">
                  <c:v>25</c:v>
                </c:pt>
                <c:pt idx="9">
                  <c:v>23</c:v>
                </c:pt>
                <c:pt idx="10">
                  <c:v>20</c:v>
                </c:pt>
                <c:pt idx="11">
                  <c:v>20</c:v>
                </c:pt>
                <c:pt idx="12">
                  <c:v>15</c:v>
                </c:pt>
                <c:pt idx="13">
                  <c:v>15</c:v>
                </c:pt>
                <c:pt idx="14">
                  <c:v>15</c:v>
                </c:pt>
                <c:pt idx="15">
                  <c:v>15</c:v>
                </c:pt>
                <c:pt idx="16">
                  <c:v>10</c:v>
                </c:pt>
                <c:pt idx="17">
                  <c:v>5</c:v>
                </c:pt>
              </c:numCache>
            </c:numRef>
          </c:val>
          <c:extLst>
            <c:ext xmlns:c16="http://schemas.microsoft.com/office/drawing/2014/chart" uri="{C3380CC4-5D6E-409C-BE32-E72D297353CC}">
              <c16:uniqueId val="{00000005-A74F-4D51-A600-839EA420AAC3}"/>
            </c:ext>
          </c:extLst>
        </c:ser>
        <c:dLbls>
          <c:showLegendKey val="0"/>
          <c:showVal val="1"/>
          <c:showCatName val="0"/>
          <c:showSerName val="0"/>
          <c:showPercent val="0"/>
          <c:showBubbleSize val="0"/>
        </c:dLbls>
        <c:gapWidth val="150"/>
        <c:shape val="box"/>
        <c:axId val="1369336160"/>
        <c:axId val="507063775"/>
        <c:axId val="0"/>
      </c:bar3DChart>
      <c:catAx>
        <c:axId val="1369336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07063775"/>
        <c:crosses val="autoZero"/>
        <c:auto val="1"/>
        <c:lblAlgn val="ctr"/>
        <c:lblOffset val="100"/>
        <c:noMultiLvlLbl val="0"/>
      </c:catAx>
      <c:valAx>
        <c:axId val="507063775"/>
        <c:scaling>
          <c:orientation val="minMax"/>
        </c:scaling>
        <c:delete val="0"/>
        <c:axPos val="b"/>
        <c:majorGridlines>
          <c:spPr>
            <a:ln w="9525" cap="flat" cmpd="sng" algn="ctr">
              <a:noFill/>
              <a:round/>
            </a:ln>
            <a:effectLst/>
          </c:spPr>
        </c:majorGridlines>
        <c:minorGridlines>
          <c:spPr>
            <a:ln w="9525" cap="flat" cmpd="sng" algn="ctr">
              <a:no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336160"/>
        <c:crosses val="autoZero"/>
        <c:crossBetween val="between"/>
      </c:valAx>
      <c:spPr>
        <a:noFill/>
        <a:ln>
          <a:noFill/>
        </a:ln>
        <a:effectLst/>
      </c:spPr>
    </c:plotArea>
    <c:legend>
      <c:legendPos val="r"/>
      <c:layout>
        <c:manualLayout>
          <c:xMode val="edge"/>
          <c:yMode val="edge"/>
          <c:x val="0.79557352852165386"/>
          <c:y val="0.32521787211970854"/>
          <c:w val="0.20283165886380528"/>
          <c:h val="0.39099380350976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[Pokemon_Data_Analysis_Project.xlsx]Max-Pokemon-Scorecard!PivotTable44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'Max-Pokemon-Scorecard'!$D$5</c:f>
              <c:strCache>
                <c:ptCount val="1"/>
                <c:pt idx="0">
                  <c:v>Max of Hit_Points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'Max-Pokemon-Scorecard'!$D$6:$D$24</c:f>
              <c:numCache>
                <c:formatCode>General</c:formatCode>
                <c:ptCount val="18"/>
                <c:pt idx="0">
                  <c:v>86</c:v>
                </c:pt>
                <c:pt idx="1">
                  <c:v>126</c:v>
                </c:pt>
                <c:pt idx="2">
                  <c:v>125</c:v>
                </c:pt>
                <c:pt idx="3">
                  <c:v>90</c:v>
                </c:pt>
                <c:pt idx="4">
                  <c:v>126</c:v>
                </c:pt>
                <c:pt idx="5">
                  <c:v>144</c:v>
                </c:pt>
                <c:pt idx="6">
                  <c:v>115</c:v>
                </c:pt>
                <c:pt idx="7">
                  <c:v>85</c:v>
                </c:pt>
                <c:pt idx="8">
                  <c:v>150</c:v>
                </c:pt>
                <c:pt idx="9">
                  <c:v>123</c:v>
                </c:pt>
                <c:pt idx="10">
                  <c:v>115</c:v>
                </c:pt>
                <c:pt idx="11">
                  <c:v>110</c:v>
                </c:pt>
                <c:pt idx="12">
                  <c:v>255</c:v>
                </c:pt>
                <c:pt idx="13">
                  <c:v>105</c:v>
                </c:pt>
                <c:pt idx="14">
                  <c:v>190</c:v>
                </c:pt>
                <c:pt idx="15">
                  <c:v>123</c:v>
                </c:pt>
                <c:pt idx="16">
                  <c:v>100</c:v>
                </c:pt>
                <c:pt idx="17">
                  <c:v>170</c:v>
                </c:pt>
              </c:numCache>
            </c:numRef>
          </c:val>
          <c:extLst>
            <c:ext xmlns:c16="http://schemas.microsoft.com/office/drawing/2014/chart" uri="{C3380CC4-5D6E-409C-BE32-E72D297353CC}">
              <c16:uniqueId val="{00000000-EA24-4A99-B26B-282D5194CD58}"/>
            </c:ext>
          </c:extLst>
        </c:ser>
        <c:ser>
          <c:idx val="1"/>
          <c:order val="1"/>
          <c:tx>
            <c:strRef>
              <c:f>'Max-Pokemon-Scorecard'!$E$5</c:f>
              <c:strCache>
                <c:ptCount val="1"/>
                <c:pt idx="0">
                  <c:v>Max of Attack_Points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'Max-Pokemon-Scorecard'!$E$6:$E$24</c:f>
              <c:numCache>
                <c:formatCode>General</c:formatCode>
                <c:ptCount val="18"/>
                <c:pt idx="0">
                  <c:v>185</c:v>
                </c:pt>
                <c:pt idx="1">
                  <c:v>150</c:v>
                </c:pt>
                <c:pt idx="2">
                  <c:v>180</c:v>
                </c:pt>
                <c:pt idx="3">
                  <c:v>123</c:v>
                </c:pt>
                <c:pt idx="4">
                  <c:v>131</c:v>
                </c:pt>
                <c:pt idx="5">
                  <c:v>145</c:v>
                </c:pt>
                <c:pt idx="6">
                  <c:v>160</c:v>
                </c:pt>
                <c:pt idx="7">
                  <c:v>115</c:v>
                </c:pt>
                <c:pt idx="8">
                  <c:v>165</c:v>
                </c:pt>
                <c:pt idx="9">
                  <c:v>132</c:v>
                </c:pt>
                <c:pt idx="10">
                  <c:v>180</c:v>
                </c:pt>
                <c:pt idx="11">
                  <c:v>130</c:v>
                </c:pt>
                <c:pt idx="12">
                  <c:v>160</c:v>
                </c:pt>
                <c:pt idx="13">
                  <c:v>106</c:v>
                </c:pt>
                <c:pt idx="14">
                  <c:v>190</c:v>
                </c:pt>
                <c:pt idx="15">
                  <c:v>165</c:v>
                </c:pt>
                <c:pt idx="16">
                  <c:v>150</c:v>
                </c:pt>
                <c:pt idx="17">
                  <c:v>155</c:v>
                </c:pt>
              </c:numCache>
            </c:numRef>
          </c:val>
          <c:extLst>
            <c:ext xmlns:c16="http://schemas.microsoft.com/office/drawing/2014/chart" uri="{C3380CC4-5D6E-409C-BE32-E72D297353CC}">
              <c16:uniqueId val="{00000001-EA24-4A99-B26B-282D5194CD58}"/>
            </c:ext>
          </c:extLst>
        </c:ser>
        <c:ser>
          <c:idx val="2"/>
          <c:order val="2"/>
          <c:tx>
            <c:strRef>
              <c:f>'Max-Pokemon-Scorecard'!$F$5</c:f>
              <c:strCache>
                <c:ptCount val="1"/>
                <c:pt idx="0">
                  <c:v>Max of Defense_Points</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'Max-Pokemon-Scorecard'!$F$6:$F$24</c:f>
              <c:numCache>
                <c:formatCode>General</c:formatCode>
                <c:ptCount val="18"/>
                <c:pt idx="0">
                  <c:v>230</c:v>
                </c:pt>
                <c:pt idx="1">
                  <c:v>125</c:v>
                </c:pt>
                <c:pt idx="2">
                  <c:v>130</c:v>
                </c:pt>
                <c:pt idx="3">
                  <c:v>115</c:v>
                </c:pt>
                <c:pt idx="4">
                  <c:v>95</c:v>
                </c:pt>
                <c:pt idx="5">
                  <c:v>95</c:v>
                </c:pt>
                <c:pt idx="6">
                  <c:v>140</c:v>
                </c:pt>
                <c:pt idx="7">
                  <c:v>80</c:v>
                </c:pt>
                <c:pt idx="8">
                  <c:v>145</c:v>
                </c:pt>
                <c:pt idx="9">
                  <c:v>131</c:v>
                </c:pt>
                <c:pt idx="10">
                  <c:v>160</c:v>
                </c:pt>
                <c:pt idx="11">
                  <c:v>184</c:v>
                </c:pt>
                <c:pt idx="12">
                  <c:v>126</c:v>
                </c:pt>
                <c:pt idx="13">
                  <c:v>120</c:v>
                </c:pt>
                <c:pt idx="14">
                  <c:v>160</c:v>
                </c:pt>
                <c:pt idx="15">
                  <c:v>200</c:v>
                </c:pt>
                <c:pt idx="16">
                  <c:v>230</c:v>
                </c:pt>
                <c:pt idx="17">
                  <c:v>180</c:v>
                </c:pt>
              </c:numCache>
            </c:numRef>
          </c:val>
          <c:extLst>
            <c:ext xmlns:c16="http://schemas.microsoft.com/office/drawing/2014/chart" uri="{C3380CC4-5D6E-409C-BE32-E72D297353CC}">
              <c16:uniqueId val="{00000002-EA24-4A99-B26B-282D5194CD58}"/>
            </c:ext>
          </c:extLst>
        </c:ser>
        <c:ser>
          <c:idx val="3"/>
          <c:order val="3"/>
          <c:tx>
            <c:strRef>
              <c:f>'Max-Pokemon-Scorecard'!$G$5</c:f>
              <c:strCache>
                <c:ptCount val="1"/>
                <c:pt idx="0">
                  <c:v>Max of Special_Attack_Points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'Max-Pokemon-Scorecard'!$G$6:$G$24</c:f>
              <c:numCache>
                <c:formatCode>General</c:formatCode>
                <c:ptCount val="18"/>
                <c:pt idx="0">
                  <c:v>135</c:v>
                </c:pt>
                <c:pt idx="1">
                  <c:v>140</c:v>
                </c:pt>
                <c:pt idx="2">
                  <c:v>180</c:v>
                </c:pt>
                <c:pt idx="3">
                  <c:v>165</c:v>
                </c:pt>
                <c:pt idx="4">
                  <c:v>131</c:v>
                </c:pt>
                <c:pt idx="5">
                  <c:v>140</c:v>
                </c:pt>
                <c:pt idx="6">
                  <c:v>159</c:v>
                </c:pt>
                <c:pt idx="7">
                  <c:v>125</c:v>
                </c:pt>
                <c:pt idx="8">
                  <c:v>170</c:v>
                </c:pt>
                <c:pt idx="9">
                  <c:v>145</c:v>
                </c:pt>
                <c:pt idx="10">
                  <c:v>150</c:v>
                </c:pt>
                <c:pt idx="11">
                  <c:v>130</c:v>
                </c:pt>
                <c:pt idx="12">
                  <c:v>135</c:v>
                </c:pt>
                <c:pt idx="13">
                  <c:v>100</c:v>
                </c:pt>
                <c:pt idx="14">
                  <c:v>194</c:v>
                </c:pt>
                <c:pt idx="15">
                  <c:v>160</c:v>
                </c:pt>
                <c:pt idx="16">
                  <c:v>150</c:v>
                </c:pt>
                <c:pt idx="17">
                  <c:v>180</c:v>
                </c:pt>
              </c:numCache>
            </c:numRef>
          </c:val>
          <c:extLst>
            <c:ext xmlns:c16="http://schemas.microsoft.com/office/drawing/2014/chart" uri="{C3380CC4-5D6E-409C-BE32-E72D297353CC}">
              <c16:uniqueId val="{00000003-EA24-4A99-B26B-282D5194CD58}"/>
            </c:ext>
          </c:extLst>
        </c:ser>
        <c:ser>
          <c:idx val="4"/>
          <c:order val="4"/>
          <c:tx>
            <c:strRef>
              <c:f>'Max-Pokemon-Scorecard'!$H$5</c:f>
              <c:strCache>
                <c:ptCount val="1"/>
                <c:pt idx="0">
                  <c:v>Max of Special_Defense_Points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'Max-Pokemon-Scorecard'!$H$6:$H$24</c:f>
              <c:numCache>
                <c:formatCode>General</c:formatCode>
                <c:ptCount val="18"/>
                <c:pt idx="0">
                  <c:v>230</c:v>
                </c:pt>
                <c:pt idx="1">
                  <c:v>130</c:v>
                </c:pt>
                <c:pt idx="2">
                  <c:v>150</c:v>
                </c:pt>
                <c:pt idx="3">
                  <c:v>110</c:v>
                </c:pt>
                <c:pt idx="4">
                  <c:v>154</c:v>
                </c:pt>
                <c:pt idx="5">
                  <c:v>110</c:v>
                </c:pt>
                <c:pt idx="6">
                  <c:v>154</c:v>
                </c:pt>
                <c:pt idx="7">
                  <c:v>90</c:v>
                </c:pt>
                <c:pt idx="8">
                  <c:v>135</c:v>
                </c:pt>
                <c:pt idx="9">
                  <c:v>129</c:v>
                </c:pt>
                <c:pt idx="10">
                  <c:v>120</c:v>
                </c:pt>
                <c:pt idx="11">
                  <c:v>200</c:v>
                </c:pt>
                <c:pt idx="12">
                  <c:v>135</c:v>
                </c:pt>
                <c:pt idx="13">
                  <c:v>123</c:v>
                </c:pt>
                <c:pt idx="14">
                  <c:v>160</c:v>
                </c:pt>
                <c:pt idx="15">
                  <c:v>150</c:v>
                </c:pt>
                <c:pt idx="16">
                  <c:v>150</c:v>
                </c:pt>
                <c:pt idx="17">
                  <c:v>160</c:v>
                </c:pt>
              </c:numCache>
            </c:numRef>
          </c:val>
          <c:extLst>
            <c:ext xmlns:c16="http://schemas.microsoft.com/office/drawing/2014/chart" uri="{C3380CC4-5D6E-409C-BE32-E72D297353CC}">
              <c16:uniqueId val="{00000004-EA24-4A99-B26B-282D5194CD58}"/>
            </c:ext>
          </c:extLst>
        </c:ser>
        <c:ser>
          <c:idx val="5"/>
          <c:order val="5"/>
          <c:tx>
            <c:strRef>
              <c:f>'Max-Pokemon-Scorecard'!$I$5</c:f>
              <c:strCache>
                <c:ptCount val="1"/>
                <c:pt idx="0">
                  <c:v>Max of Speed_Points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'Max-Pokemon-Scorecard'!$I$6:$I$24</c:f>
              <c:numCache>
                <c:formatCode>General</c:formatCode>
                <c:ptCount val="18"/>
                <c:pt idx="0">
                  <c:v>160</c:v>
                </c:pt>
                <c:pt idx="1">
                  <c:v>125</c:v>
                </c:pt>
                <c:pt idx="2">
                  <c:v>120</c:v>
                </c:pt>
                <c:pt idx="3">
                  <c:v>140</c:v>
                </c:pt>
                <c:pt idx="4">
                  <c:v>99</c:v>
                </c:pt>
                <c:pt idx="5">
                  <c:v>118</c:v>
                </c:pt>
                <c:pt idx="6">
                  <c:v>126</c:v>
                </c:pt>
                <c:pt idx="7">
                  <c:v>123</c:v>
                </c:pt>
                <c:pt idx="8">
                  <c:v>130</c:v>
                </c:pt>
                <c:pt idx="9">
                  <c:v>145</c:v>
                </c:pt>
                <c:pt idx="10">
                  <c:v>120</c:v>
                </c:pt>
                <c:pt idx="11">
                  <c:v>110</c:v>
                </c:pt>
                <c:pt idx="12">
                  <c:v>135</c:v>
                </c:pt>
                <c:pt idx="13">
                  <c:v>130</c:v>
                </c:pt>
                <c:pt idx="14">
                  <c:v>180</c:v>
                </c:pt>
                <c:pt idx="15">
                  <c:v>150</c:v>
                </c:pt>
                <c:pt idx="16">
                  <c:v>110</c:v>
                </c:pt>
                <c:pt idx="17">
                  <c:v>122</c:v>
                </c:pt>
              </c:numCache>
            </c:numRef>
          </c:val>
          <c:extLst>
            <c:ext xmlns:c16="http://schemas.microsoft.com/office/drawing/2014/chart" uri="{C3380CC4-5D6E-409C-BE32-E72D297353CC}">
              <c16:uniqueId val="{00000005-EA24-4A99-B26B-282D5194CD58}"/>
            </c:ext>
          </c:extLst>
        </c:ser>
        <c:dLbls>
          <c:showLegendKey val="0"/>
          <c:showVal val="1"/>
          <c:showCatName val="0"/>
          <c:showSerName val="0"/>
          <c:showPercent val="0"/>
          <c:showBubbleSize val="0"/>
        </c:dLbls>
        <c:gapWidth val="150"/>
        <c:shape val="box"/>
        <c:axId val="131434176"/>
        <c:axId val="675326351"/>
        <c:axId val="0"/>
      </c:bar3DChart>
      <c:catAx>
        <c:axId val="131434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75326351"/>
        <c:crosses val="autoZero"/>
        <c:auto val="1"/>
        <c:lblAlgn val="ctr"/>
        <c:lblOffset val="100"/>
        <c:noMultiLvlLbl val="0"/>
      </c:catAx>
      <c:valAx>
        <c:axId val="675326351"/>
        <c:scaling>
          <c:orientation val="minMax"/>
        </c:scaling>
        <c:delete val="0"/>
        <c:axPos val="b"/>
        <c:majorGridlines>
          <c:spPr>
            <a:ln w="9525" cap="flat" cmpd="sng" algn="ctr">
              <a:noFill/>
              <a:round/>
            </a:ln>
            <a:effectLst/>
          </c:spPr>
        </c:majorGridlines>
        <c:minorGridlines>
          <c:spPr>
            <a:ln w="9525" cap="flat" cmpd="sng" algn="ctr">
              <a:no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3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[Pokemon_Data_Analysis_Project.xlsx]Max-Pokemon-Scorecard!PivotTable45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'Max-Pokemon-Scorecard'!$D$29</c:f>
              <c:strCache>
                <c:ptCount val="1"/>
                <c:pt idx="0">
                  <c:v>Max of Hit_Points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'Max-Pokemon-Scorecard'!$D$30:$D$48</c:f>
              <c:numCache>
                <c:formatCode>General</c:formatCode>
                <c:ptCount val="18"/>
                <c:pt idx="0">
                  <c:v>75</c:v>
                </c:pt>
                <c:pt idx="1">
                  <c:v>103</c:v>
                </c:pt>
                <c:pt idx="2">
                  <c:v>150</c:v>
                </c:pt>
                <c:pt idx="3">
                  <c:v>125</c:v>
                </c:pt>
                <c:pt idx="4">
                  <c:v>140</c:v>
                </c:pt>
                <c:pt idx="5">
                  <c:v>110</c:v>
                </c:pt>
                <c:pt idx="6">
                  <c:v>100</c:v>
                </c:pt>
                <c:pt idx="7">
                  <c:v>150</c:v>
                </c:pt>
                <c:pt idx="8">
                  <c:v>100</c:v>
                </c:pt>
                <c:pt idx="9">
                  <c:v>100</c:v>
                </c:pt>
                <c:pt idx="10">
                  <c:v>111</c:v>
                </c:pt>
                <c:pt idx="11">
                  <c:v>130</c:v>
                </c:pt>
                <c:pt idx="12">
                  <c:v>86</c:v>
                </c:pt>
                <c:pt idx="13">
                  <c:v>114</c:v>
                </c:pt>
                <c:pt idx="14">
                  <c:v>105</c:v>
                </c:pt>
                <c:pt idx="15">
                  <c:v>115</c:v>
                </c:pt>
                <c:pt idx="16">
                  <c:v>110</c:v>
                </c:pt>
                <c:pt idx="17">
                  <c:v>110</c:v>
                </c:pt>
              </c:numCache>
            </c:numRef>
          </c:val>
          <c:extLst>
            <c:ext xmlns:c16="http://schemas.microsoft.com/office/drawing/2014/chart" uri="{C3380CC4-5D6E-409C-BE32-E72D297353CC}">
              <c16:uniqueId val="{00000000-5CF0-41E4-88E3-B3C1EAFBE523}"/>
            </c:ext>
          </c:extLst>
        </c:ser>
        <c:ser>
          <c:idx val="1"/>
          <c:order val="1"/>
          <c:tx>
            <c:strRef>
              <c:f>'Max-Pokemon-Scorecard'!$E$29</c:f>
              <c:strCache>
                <c:ptCount val="1"/>
                <c:pt idx="0">
                  <c:v>Max of Attack_Points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'Max-Pokemon-Scorecard'!$E$30:$E$48</c:f>
              <c:numCache>
                <c:formatCode>General</c:formatCode>
                <c:ptCount val="18"/>
                <c:pt idx="0">
                  <c:v>125</c:v>
                </c:pt>
                <c:pt idx="1">
                  <c:v>164</c:v>
                </c:pt>
                <c:pt idx="2">
                  <c:v>130</c:v>
                </c:pt>
                <c:pt idx="3">
                  <c:v>150</c:v>
                </c:pt>
                <c:pt idx="4">
                  <c:v>160</c:v>
                </c:pt>
                <c:pt idx="5">
                  <c:v>190</c:v>
                </c:pt>
                <c:pt idx="6">
                  <c:v>180</c:v>
                </c:pt>
                <c:pt idx="7">
                  <c:v>180</c:v>
                </c:pt>
                <c:pt idx="8">
                  <c:v>150</c:v>
                </c:pt>
                <c:pt idx="9">
                  <c:v>110</c:v>
                </c:pt>
                <c:pt idx="10">
                  <c:v>170</c:v>
                </c:pt>
                <c:pt idx="11">
                  <c:v>170</c:v>
                </c:pt>
                <c:pt idx="12">
                  <c:v>68</c:v>
                </c:pt>
                <c:pt idx="13">
                  <c:v>150</c:v>
                </c:pt>
                <c:pt idx="14">
                  <c:v>145</c:v>
                </c:pt>
                <c:pt idx="15">
                  <c:v>140</c:v>
                </c:pt>
                <c:pt idx="16">
                  <c:v>150</c:v>
                </c:pt>
                <c:pt idx="17">
                  <c:v>115</c:v>
                </c:pt>
              </c:numCache>
            </c:numRef>
          </c:val>
          <c:extLst>
            <c:ext xmlns:c16="http://schemas.microsoft.com/office/drawing/2014/chart" uri="{C3380CC4-5D6E-409C-BE32-E72D297353CC}">
              <c16:uniqueId val="{00000001-5CF0-41E4-88E3-B3C1EAFBE523}"/>
            </c:ext>
          </c:extLst>
        </c:ser>
        <c:ser>
          <c:idx val="2"/>
          <c:order val="2"/>
          <c:tx>
            <c:strRef>
              <c:f>'Max-Pokemon-Scorecard'!$F$29</c:f>
              <c:strCache>
                <c:ptCount val="1"/>
                <c:pt idx="0">
                  <c:v>Max of Defense_Points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'Max-Pokemon-Scorecard'!$F$30:$F$48</c:f>
              <c:numCache>
                <c:formatCode>General</c:formatCode>
                <c:ptCount val="18"/>
                <c:pt idx="0">
                  <c:v>100</c:v>
                </c:pt>
                <c:pt idx="1">
                  <c:v>150</c:v>
                </c:pt>
                <c:pt idx="2">
                  <c:v>120</c:v>
                </c:pt>
                <c:pt idx="3">
                  <c:v>120</c:v>
                </c:pt>
                <c:pt idx="4">
                  <c:v>150</c:v>
                </c:pt>
                <c:pt idx="5">
                  <c:v>129</c:v>
                </c:pt>
                <c:pt idx="6">
                  <c:v>160</c:v>
                </c:pt>
                <c:pt idx="7">
                  <c:v>140</c:v>
                </c:pt>
                <c:pt idx="8">
                  <c:v>150</c:v>
                </c:pt>
                <c:pt idx="9">
                  <c:v>122</c:v>
                </c:pt>
                <c:pt idx="10">
                  <c:v>230</c:v>
                </c:pt>
                <c:pt idx="11">
                  <c:v>180</c:v>
                </c:pt>
                <c:pt idx="12">
                  <c:v>72</c:v>
                </c:pt>
                <c:pt idx="13">
                  <c:v>123</c:v>
                </c:pt>
                <c:pt idx="14">
                  <c:v>180</c:v>
                </c:pt>
                <c:pt idx="15">
                  <c:v>230</c:v>
                </c:pt>
                <c:pt idx="16">
                  <c:v>168</c:v>
                </c:pt>
                <c:pt idx="17">
                  <c:v>125</c:v>
                </c:pt>
              </c:numCache>
            </c:numRef>
          </c:val>
          <c:extLst>
            <c:ext xmlns:c16="http://schemas.microsoft.com/office/drawing/2014/chart" uri="{C3380CC4-5D6E-409C-BE32-E72D297353CC}">
              <c16:uniqueId val="{00000002-5CF0-41E4-88E3-B3C1EAFBE523}"/>
            </c:ext>
          </c:extLst>
        </c:ser>
        <c:ser>
          <c:idx val="3"/>
          <c:order val="3"/>
          <c:tx>
            <c:strRef>
              <c:f>'Max-Pokemon-Scorecard'!$G$29</c:f>
              <c:strCache>
                <c:ptCount val="1"/>
                <c:pt idx="0">
                  <c:v>Max of Special_Attack_Points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'Max-Pokemon-Scorecard'!$G$30:$G$48</c:f>
              <c:numCache>
                <c:formatCode>General</c:formatCode>
                <c:ptCount val="18"/>
                <c:pt idx="0">
                  <c:v>70</c:v>
                </c:pt>
                <c:pt idx="1">
                  <c:v>170</c:v>
                </c:pt>
                <c:pt idx="2">
                  <c:v>165</c:v>
                </c:pt>
                <c:pt idx="3">
                  <c:v>120</c:v>
                </c:pt>
                <c:pt idx="4">
                  <c:v>165</c:v>
                </c:pt>
                <c:pt idx="5">
                  <c:v>154</c:v>
                </c:pt>
                <c:pt idx="6">
                  <c:v>150</c:v>
                </c:pt>
                <c:pt idx="7">
                  <c:v>180</c:v>
                </c:pt>
                <c:pt idx="8">
                  <c:v>150</c:v>
                </c:pt>
                <c:pt idx="9">
                  <c:v>105</c:v>
                </c:pt>
                <c:pt idx="10">
                  <c:v>145</c:v>
                </c:pt>
                <c:pt idx="11">
                  <c:v>170</c:v>
                </c:pt>
                <c:pt idx="12">
                  <c:v>109</c:v>
                </c:pt>
                <c:pt idx="13">
                  <c:v>170</c:v>
                </c:pt>
                <c:pt idx="14">
                  <c:v>160</c:v>
                </c:pt>
                <c:pt idx="15">
                  <c:v>83</c:v>
                </c:pt>
                <c:pt idx="16">
                  <c:v>140</c:v>
                </c:pt>
                <c:pt idx="17">
                  <c:v>130</c:v>
                </c:pt>
              </c:numCache>
            </c:numRef>
          </c:val>
          <c:extLst>
            <c:ext xmlns:c16="http://schemas.microsoft.com/office/drawing/2014/chart" uri="{C3380CC4-5D6E-409C-BE32-E72D297353CC}">
              <c16:uniqueId val="{00000003-5CF0-41E4-88E3-B3C1EAFBE523}"/>
            </c:ext>
          </c:extLst>
        </c:ser>
        <c:ser>
          <c:idx val="4"/>
          <c:order val="4"/>
          <c:tx>
            <c:strRef>
              <c:f>'Max-Pokemon-Scorecard'!$H$29</c:f>
              <c:strCache>
                <c:ptCount val="1"/>
                <c:pt idx="0">
                  <c:v>Max of Special_Defense_Points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'Max-Pokemon-Scorecard'!$H$30:$H$48</c:f>
              <c:numCache>
                <c:formatCode>General</c:formatCode>
                <c:ptCount val="18"/>
                <c:pt idx="0">
                  <c:v>80</c:v>
                </c:pt>
                <c:pt idx="1">
                  <c:v>130</c:v>
                </c:pt>
                <c:pt idx="2">
                  <c:v>123</c:v>
                </c:pt>
                <c:pt idx="3">
                  <c:v>100</c:v>
                </c:pt>
                <c:pt idx="4">
                  <c:v>150</c:v>
                </c:pt>
                <c:pt idx="5">
                  <c:v>129</c:v>
                </c:pt>
                <c:pt idx="6">
                  <c:v>120</c:v>
                </c:pt>
                <c:pt idx="7">
                  <c:v>154</c:v>
                </c:pt>
                <c:pt idx="8">
                  <c:v>150</c:v>
                </c:pt>
                <c:pt idx="9">
                  <c:v>107</c:v>
                </c:pt>
                <c:pt idx="10">
                  <c:v>110</c:v>
                </c:pt>
                <c:pt idx="11">
                  <c:v>107</c:v>
                </c:pt>
                <c:pt idx="12">
                  <c:v>94</c:v>
                </c:pt>
                <c:pt idx="13">
                  <c:v>120</c:v>
                </c:pt>
                <c:pt idx="14">
                  <c:v>150</c:v>
                </c:pt>
                <c:pt idx="15">
                  <c:v>230</c:v>
                </c:pt>
                <c:pt idx="16">
                  <c:v>150</c:v>
                </c:pt>
                <c:pt idx="17">
                  <c:v>107</c:v>
                </c:pt>
              </c:numCache>
            </c:numRef>
          </c:val>
          <c:extLst>
            <c:ext xmlns:c16="http://schemas.microsoft.com/office/drawing/2014/chart" uri="{C3380CC4-5D6E-409C-BE32-E72D297353CC}">
              <c16:uniqueId val="{00000004-5CF0-41E4-88E3-B3C1EAFBE523}"/>
            </c:ext>
          </c:extLst>
        </c:ser>
        <c:ser>
          <c:idx val="5"/>
          <c:order val="5"/>
          <c:tx>
            <c:strRef>
              <c:f>'Max-Pokemon-Scorecard'!$I$29</c:f>
              <c:strCache>
                <c:ptCount val="1"/>
                <c:pt idx="0">
                  <c:v>Max of Speed_Points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'Max-Pokemon-Scorecard'!$I$30:$I$48</c:f>
              <c:numCache>
                <c:formatCode>General</c:formatCode>
                <c:ptCount val="18"/>
                <c:pt idx="0">
                  <c:v>75</c:v>
                </c:pt>
                <c:pt idx="1">
                  <c:v>122</c:v>
                </c:pt>
                <c:pt idx="2">
                  <c:v>145</c:v>
                </c:pt>
                <c:pt idx="3">
                  <c:v>108</c:v>
                </c:pt>
                <c:pt idx="4">
                  <c:v>116</c:v>
                </c:pt>
                <c:pt idx="5">
                  <c:v>135</c:v>
                </c:pt>
                <c:pt idx="6">
                  <c:v>115</c:v>
                </c:pt>
                <c:pt idx="7">
                  <c:v>160</c:v>
                </c:pt>
                <c:pt idx="8">
                  <c:v>110</c:v>
                </c:pt>
                <c:pt idx="9">
                  <c:v>100</c:v>
                </c:pt>
                <c:pt idx="10">
                  <c:v>102</c:v>
                </c:pt>
                <c:pt idx="11">
                  <c:v>125</c:v>
                </c:pt>
                <c:pt idx="12">
                  <c:v>109</c:v>
                </c:pt>
                <c:pt idx="13">
                  <c:v>145</c:v>
                </c:pt>
                <c:pt idx="14">
                  <c:v>115</c:v>
                </c:pt>
                <c:pt idx="15">
                  <c:v>55</c:v>
                </c:pt>
                <c:pt idx="16">
                  <c:v>112</c:v>
                </c:pt>
                <c:pt idx="17">
                  <c:v>86</c:v>
                </c:pt>
              </c:numCache>
            </c:numRef>
          </c:val>
          <c:extLst>
            <c:ext xmlns:c16="http://schemas.microsoft.com/office/drawing/2014/chart" uri="{C3380CC4-5D6E-409C-BE32-E72D297353CC}">
              <c16:uniqueId val="{00000005-5CF0-41E4-88E3-B3C1EAFBE523}"/>
            </c:ext>
          </c:extLst>
        </c:ser>
        <c:dLbls>
          <c:showLegendKey val="0"/>
          <c:showVal val="1"/>
          <c:showCatName val="0"/>
          <c:showSerName val="0"/>
          <c:showPercent val="0"/>
          <c:showBubbleSize val="0"/>
        </c:dLbls>
        <c:gapWidth val="150"/>
        <c:shape val="box"/>
        <c:axId val="1373744048"/>
        <c:axId val="294198495"/>
        <c:axId val="0"/>
      </c:bar3DChart>
      <c:catAx>
        <c:axId val="137374404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98495"/>
        <c:crosses val="autoZero"/>
        <c:auto val="1"/>
        <c:lblAlgn val="ctr"/>
        <c:lblOffset val="100"/>
        <c:noMultiLvlLbl val="0"/>
      </c:catAx>
      <c:valAx>
        <c:axId val="29419849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74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[Pokemon_Data_Analysis_Project.xlsx]Top-Pri-Pokemon-Scr-Analysis!PivotTable30</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01505237772608E-2"/>
          <c:y val="1.8350060316778718E-3"/>
          <c:w val="0.77456067619620683"/>
          <c:h val="0.97556844264093778"/>
        </c:manualLayout>
      </c:layout>
      <c:bar3DChart>
        <c:barDir val="bar"/>
        <c:grouping val="stacked"/>
        <c:varyColors val="0"/>
        <c:ser>
          <c:idx val="0"/>
          <c:order val="0"/>
          <c:tx>
            <c:strRef>
              <c:f>'Top-Pri-Pokemon-Scr-Analysis'!$D$6</c:f>
              <c:strCache>
                <c:ptCount val="1"/>
                <c:pt idx="0">
                  <c:v>Sum of Hit_Points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'Top-Pri-Pokemon-Scr-Analysis'!$D$7:$D$25</c:f>
              <c:numCache>
                <c:formatCode>General</c:formatCode>
                <c:ptCount val="18"/>
                <c:pt idx="0">
                  <c:v>283</c:v>
                </c:pt>
                <c:pt idx="1">
                  <c:v>1260</c:v>
                </c:pt>
                <c:pt idx="2">
                  <c:v>1728</c:v>
                </c:pt>
                <c:pt idx="3">
                  <c:v>1761</c:v>
                </c:pt>
                <c:pt idx="4">
                  <c:v>1883</c:v>
                </c:pt>
                <c:pt idx="5">
                  <c:v>1886</c:v>
                </c:pt>
                <c:pt idx="6">
                  <c:v>2062</c:v>
                </c:pt>
                <c:pt idx="7">
                  <c:v>2071</c:v>
                </c:pt>
                <c:pt idx="8">
                  <c:v>2361</c:v>
                </c:pt>
                <c:pt idx="9">
                  <c:v>2631</c:v>
                </c:pt>
                <c:pt idx="10">
                  <c:v>2666</c:v>
                </c:pt>
                <c:pt idx="11">
                  <c:v>2876</c:v>
                </c:pt>
                <c:pt idx="12">
                  <c:v>3635</c:v>
                </c:pt>
                <c:pt idx="13">
                  <c:v>3925</c:v>
                </c:pt>
                <c:pt idx="14">
                  <c:v>4026</c:v>
                </c:pt>
                <c:pt idx="15">
                  <c:v>4709</c:v>
                </c:pt>
                <c:pt idx="16">
                  <c:v>7573</c:v>
                </c:pt>
                <c:pt idx="17">
                  <c:v>8071</c:v>
                </c:pt>
              </c:numCache>
            </c:numRef>
          </c:val>
          <c:extLst>
            <c:ext xmlns:c16="http://schemas.microsoft.com/office/drawing/2014/chart" uri="{C3380CC4-5D6E-409C-BE32-E72D297353CC}">
              <c16:uniqueId val="{00000000-80B4-4733-868E-099AED0AEF1E}"/>
            </c:ext>
          </c:extLst>
        </c:ser>
        <c:ser>
          <c:idx val="1"/>
          <c:order val="1"/>
          <c:tx>
            <c:strRef>
              <c:f>'Top-Pri-Pokemon-Scr-Analysis'!$E$6</c:f>
              <c:strCache>
                <c:ptCount val="1"/>
                <c:pt idx="0">
                  <c:v>Sum of Attack_Points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'Top-Pri-Pokemon-Scr-Analysis'!$E$7:$E$25</c:f>
              <c:numCache>
                <c:formatCode>General</c:formatCode>
                <c:ptCount val="18"/>
                <c:pt idx="0">
                  <c:v>315</c:v>
                </c:pt>
                <c:pt idx="1">
                  <c:v>1046</c:v>
                </c:pt>
                <c:pt idx="2">
                  <c:v>1746</c:v>
                </c:pt>
                <c:pt idx="3">
                  <c:v>2503</c:v>
                </c:pt>
                <c:pt idx="4">
                  <c:v>2091</c:v>
                </c:pt>
                <c:pt idx="5">
                  <c:v>2613</c:v>
                </c:pt>
                <c:pt idx="6">
                  <c:v>2361</c:v>
                </c:pt>
                <c:pt idx="7">
                  <c:v>2740</c:v>
                </c:pt>
                <c:pt idx="8">
                  <c:v>3064</c:v>
                </c:pt>
                <c:pt idx="9">
                  <c:v>3040</c:v>
                </c:pt>
                <c:pt idx="10">
                  <c:v>3588</c:v>
                </c:pt>
                <c:pt idx="11">
                  <c:v>4086</c:v>
                </c:pt>
                <c:pt idx="12">
                  <c:v>4408</c:v>
                </c:pt>
                <c:pt idx="13">
                  <c:v>4897</c:v>
                </c:pt>
                <c:pt idx="14">
                  <c:v>4073</c:v>
                </c:pt>
                <c:pt idx="15">
                  <c:v>5125</c:v>
                </c:pt>
                <c:pt idx="16">
                  <c:v>7200</c:v>
                </c:pt>
                <c:pt idx="17">
                  <c:v>8305</c:v>
                </c:pt>
              </c:numCache>
            </c:numRef>
          </c:val>
          <c:extLst>
            <c:ext xmlns:c16="http://schemas.microsoft.com/office/drawing/2014/chart" uri="{C3380CC4-5D6E-409C-BE32-E72D297353CC}">
              <c16:uniqueId val="{00000001-80B4-4733-868E-099AED0AEF1E}"/>
            </c:ext>
          </c:extLst>
        </c:ser>
        <c:ser>
          <c:idx val="2"/>
          <c:order val="2"/>
          <c:tx>
            <c:strRef>
              <c:f>'Top-Pri-Pokemon-Scr-Analysis'!$F$6</c:f>
              <c:strCache>
                <c:ptCount val="1"/>
                <c:pt idx="0">
                  <c:v>Sum of Defense_Points</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'Top-Pri-Pokemon-Scr-Analysis'!$F$7:$F$25</c:f>
              <c:numCache>
                <c:formatCode>General</c:formatCode>
                <c:ptCount val="18"/>
                <c:pt idx="0">
                  <c:v>265</c:v>
                </c:pt>
                <c:pt idx="1">
                  <c:v>1117</c:v>
                </c:pt>
                <c:pt idx="2">
                  <c:v>1714</c:v>
                </c:pt>
                <c:pt idx="3">
                  <c:v>3412</c:v>
                </c:pt>
                <c:pt idx="4">
                  <c:v>1927</c:v>
                </c:pt>
                <c:pt idx="5">
                  <c:v>1780</c:v>
                </c:pt>
                <c:pt idx="6">
                  <c:v>2598</c:v>
                </c:pt>
                <c:pt idx="7">
                  <c:v>2177</c:v>
                </c:pt>
                <c:pt idx="8">
                  <c:v>2715</c:v>
                </c:pt>
                <c:pt idx="9">
                  <c:v>2917</c:v>
                </c:pt>
                <c:pt idx="10">
                  <c:v>2764</c:v>
                </c:pt>
                <c:pt idx="11">
                  <c:v>4435</c:v>
                </c:pt>
                <c:pt idx="12">
                  <c:v>3524</c:v>
                </c:pt>
                <c:pt idx="13">
                  <c:v>4880</c:v>
                </c:pt>
                <c:pt idx="14">
                  <c:v>3858</c:v>
                </c:pt>
                <c:pt idx="15">
                  <c:v>4956</c:v>
                </c:pt>
                <c:pt idx="16">
                  <c:v>5865</c:v>
                </c:pt>
                <c:pt idx="17">
                  <c:v>8170</c:v>
                </c:pt>
              </c:numCache>
            </c:numRef>
          </c:val>
          <c:extLst>
            <c:ext xmlns:c16="http://schemas.microsoft.com/office/drawing/2014/chart" uri="{C3380CC4-5D6E-409C-BE32-E72D297353CC}">
              <c16:uniqueId val="{00000002-80B4-4733-868E-099AED0AEF1E}"/>
            </c:ext>
          </c:extLst>
        </c:ser>
        <c:ser>
          <c:idx val="3"/>
          <c:order val="3"/>
          <c:tx>
            <c:strRef>
              <c:f>'Top-Pri-Pokemon-Scr-Analysis'!$G$6</c:f>
              <c:strCache>
                <c:ptCount val="1"/>
                <c:pt idx="0">
                  <c:v>Sum of Special_Attack_Points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'Top-Pri-Pokemon-Scr-Analysis'!$G$7:$G$25</c:f>
              <c:numCache>
                <c:formatCode>General</c:formatCode>
                <c:ptCount val="18"/>
                <c:pt idx="0">
                  <c:v>377</c:v>
                </c:pt>
                <c:pt idx="1">
                  <c:v>1335</c:v>
                </c:pt>
                <c:pt idx="2">
                  <c:v>1861</c:v>
                </c:pt>
                <c:pt idx="3">
                  <c:v>1823</c:v>
                </c:pt>
                <c:pt idx="4">
                  <c:v>1692</c:v>
                </c:pt>
                <c:pt idx="5">
                  <c:v>1434</c:v>
                </c:pt>
                <c:pt idx="6">
                  <c:v>2539</c:v>
                </c:pt>
                <c:pt idx="7">
                  <c:v>2314</c:v>
                </c:pt>
                <c:pt idx="8">
                  <c:v>1807</c:v>
                </c:pt>
                <c:pt idx="9">
                  <c:v>3961</c:v>
                </c:pt>
                <c:pt idx="10">
                  <c:v>3099</c:v>
                </c:pt>
                <c:pt idx="11">
                  <c:v>2787</c:v>
                </c:pt>
                <c:pt idx="12">
                  <c:v>4627</c:v>
                </c:pt>
                <c:pt idx="13">
                  <c:v>3717</c:v>
                </c:pt>
                <c:pt idx="14">
                  <c:v>5609</c:v>
                </c:pt>
                <c:pt idx="15">
                  <c:v>5425</c:v>
                </c:pt>
                <c:pt idx="16">
                  <c:v>5470</c:v>
                </c:pt>
                <c:pt idx="17">
                  <c:v>8379</c:v>
                </c:pt>
              </c:numCache>
            </c:numRef>
          </c:val>
          <c:extLst>
            <c:ext xmlns:c16="http://schemas.microsoft.com/office/drawing/2014/chart" uri="{C3380CC4-5D6E-409C-BE32-E72D297353CC}">
              <c16:uniqueId val="{00000003-80B4-4733-868E-099AED0AEF1E}"/>
            </c:ext>
          </c:extLst>
        </c:ser>
        <c:ser>
          <c:idx val="4"/>
          <c:order val="4"/>
          <c:tx>
            <c:strRef>
              <c:f>'Top-Pri-Pokemon-Scr-Analysis'!$H$6</c:f>
              <c:strCache>
                <c:ptCount val="1"/>
                <c:pt idx="0">
                  <c:v>Sum of Special_Defense_Points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'Top-Pri-Pokemon-Scr-Analysis'!$H$7:$H$25</c:f>
              <c:numCache>
                <c:formatCode>General</c:formatCode>
                <c:ptCount val="18"/>
                <c:pt idx="0">
                  <c:v>290</c:v>
                </c:pt>
                <c:pt idx="1">
                  <c:v>1440</c:v>
                </c:pt>
                <c:pt idx="2">
                  <c:v>1831</c:v>
                </c:pt>
                <c:pt idx="3">
                  <c:v>2177</c:v>
                </c:pt>
                <c:pt idx="4">
                  <c:v>1803</c:v>
                </c:pt>
                <c:pt idx="5">
                  <c:v>1747</c:v>
                </c:pt>
                <c:pt idx="6">
                  <c:v>2447</c:v>
                </c:pt>
                <c:pt idx="7">
                  <c:v>2155</c:v>
                </c:pt>
                <c:pt idx="8">
                  <c:v>2008</c:v>
                </c:pt>
                <c:pt idx="9">
                  <c:v>3243</c:v>
                </c:pt>
                <c:pt idx="10">
                  <c:v>2843</c:v>
                </c:pt>
                <c:pt idx="11">
                  <c:v>3321</c:v>
                </c:pt>
                <c:pt idx="12">
                  <c:v>3755</c:v>
                </c:pt>
                <c:pt idx="13">
                  <c:v>4471</c:v>
                </c:pt>
                <c:pt idx="14">
                  <c:v>4918</c:v>
                </c:pt>
                <c:pt idx="15">
                  <c:v>4930</c:v>
                </c:pt>
                <c:pt idx="16">
                  <c:v>6245</c:v>
                </c:pt>
                <c:pt idx="17">
                  <c:v>7898</c:v>
                </c:pt>
              </c:numCache>
            </c:numRef>
          </c:val>
          <c:extLst>
            <c:ext xmlns:c16="http://schemas.microsoft.com/office/drawing/2014/chart" uri="{C3380CC4-5D6E-409C-BE32-E72D297353CC}">
              <c16:uniqueId val="{00000004-80B4-4733-868E-099AED0AEF1E}"/>
            </c:ext>
          </c:extLst>
        </c:ser>
        <c:ser>
          <c:idx val="5"/>
          <c:order val="5"/>
          <c:tx>
            <c:strRef>
              <c:f>'Top-Pri-Pokemon-Scr-Analysis'!$I$6</c:f>
              <c:strCache>
                <c:ptCount val="1"/>
                <c:pt idx="0">
                  <c:v>Sum of Speed_Points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'Top-Pri-Pokemon-Scr-Analysis'!$I$7:$I$25</c:f>
              <c:numCache>
                <c:formatCode>General</c:formatCode>
                <c:ptCount val="18"/>
                <c:pt idx="0">
                  <c:v>410</c:v>
                </c:pt>
                <c:pt idx="1">
                  <c:v>826</c:v>
                </c:pt>
                <c:pt idx="2">
                  <c:v>1523</c:v>
                </c:pt>
                <c:pt idx="3">
                  <c:v>1492</c:v>
                </c:pt>
                <c:pt idx="4">
                  <c:v>1780</c:v>
                </c:pt>
                <c:pt idx="5">
                  <c:v>1784</c:v>
                </c:pt>
                <c:pt idx="6">
                  <c:v>2059</c:v>
                </c:pt>
                <c:pt idx="7">
                  <c:v>2361</c:v>
                </c:pt>
                <c:pt idx="8">
                  <c:v>2045</c:v>
                </c:pt>
                <c:pt idx="9">
                  <c:v>3718</c:v>
                </c:pt>
                <c:pt idx="10">
                  <c:v>2657</c:v>
                </c:pt>
                <c:pt idx="11">
                  <c:v>2460</c:v>
                </c:pt>
                <c:pt idx="12">
                  <c:v>3871</c:v>
                </c:pt>
                <c:pt idx="13">
                  <c:v>4256</c:v>
                </c:pt>
                <c:pt idx="14">
                  <c:v>4645</c:v>
                </c:pt>
                <c:pt idx="15">
                  <c:v>4335</c:v>
                </c:pt>
                <c:pt idx="16">
                  <c:v>7012</c:v>
                </c:pt>
                <c:pt idx="17">
                  <c:v>7388</c:v>
                </c:pt>
              </c:numCache>
            </c:numRef>
          </c:val>
          <c:extLst>
            <c:ext xmlns:c16="http://schemas.microsoft.com/office/drawing/2014/chart" uri="{C3380CC4-5D6E-409C-BE32-E72D297353CC}">
              <c16:uniqueId val="{00000005-80B4-4733-868E-099AED0AEF1E}"/>
            </c:ext>
          </c:extLst>
        </c:ser>
        <c:dLbls>
          <c:showLegendKey val="0"/>
          <c:showVal val="1"/>
          <c:showCatName val="0"/>
          <c:showSerName val="0"/>
          <c:showPercent val="0"/>
          <c:showBubbleSize val="0"/>
        </c:dLbls>
        <c:gapWidth val="79"/>
        <c:shape val="box"/>
        <c:axId val="291474815"/>
        <c:axId val="95407855"/>
        <c:axId val="0"/>
      </c:bar3DChart>
      <c:catAx>
        <c:axId val="29147481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95407855"/>
        <c:crosses val="autoZero"/>
        <c:auto val="1"/>
        <c:lblAlgn val="ctr"/>
        <c:lblOffset val="100"/>
        <c:noMultiLvlLbl val="0"/>
      </c:catAx>
      <c:valAx>
        <c:axId val="95407855"/>
        <c:scaling>
          <c:orientation val="minMax"/>
        </c:scaling>
        <c:delete val="1"/>
        <c:axPos val="b"/>
        <c:numFmt formatCode="General" sourceLinked="1"/>
        <c:majorTickMark val="none"/>
        <c:minorTickMark val="none"/>
        <c:tickLblPos val="nextTo"/>
        <c:crossAx val="29147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softEdge rad="1270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[Pokemon_Data_Analysis_Project.xlsx]Top-Pri-Pokemon-Scr-Analysis!PivotTable31</c:name>
    <c:fmtId val="0"/>
  </c:pivotSource>
  <c:chart>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953439625279027"/>
          <c:y val="6.3091730384895656E-2"/>
          <c:w val="0.31234113082186044"/>
          <c:h val="0.87365687301443729"/>
        </c:manualLayout>
      </c:layout>
      <c:radarChart>
        <c:radarStyle val="marker"/>
        <c:varyColors val="0"/>
        <c:ser>
          <c:idx val="0"/>
          <c:order val="0"/>
          <c:tx>
            <c:strRef>
              <c:f>'Top-Pri-Pokemon-Scr-Analysis'!$D$29</c:f>
              <c:strCache>
                <c:ptCount val="1"/>
                <c:pt idx="0">
                  <c:v>Sum of Mean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'Top-Pri-Pokemon-Scr-Analysis'!$C$30:$C$48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'Top-Pri-Pokemon-Scr-Analysis'!$D$30:$D$48</c:f>
              <c:numCache>
                <c:formatCode>0.00</c:formatCode>
                <c:ptCount val="18"/>
                <c:pt idx="0">
                  <c:v>4357.6666666666679</c:v>
                </c:pt>
                <c:pt idx="1">
                  <c:v>2303</c:v>
                </c:pt>
                <c:pt idx="2">
                  <c:v>2936.1666666666674</c:v>
                </c:pt>
                <c:pt idx="3">
                  <c:v>3251.6666666666665</c:v>
                </c:pt>
                <c:pt idx="4">
                  <c:v>1170.6666666666667</c:v>
                </c:pt>
                <c:pt idx="5">
                  <c:v>1873.9999999999998</c:v>
                </c:pt>
                <c:pt idx="6">
                  <c:v>3970.0000000000005</c:v>
                </c:pt>
                <c:pt idx="7">
                  <c:v>323.33333333333337</c:v>
                </c:pt>
                <c:pt idx="8">
                  <c:v>2344.3333333333326</c:v>
                </c:pt>
                <c:pt idx="9">
                  <c:v>4913.3333333333358</c:v>
                </c:pt>
                <c:pt idx="10">
                  <c:v>2333.333333333333</c:v>
                </c:pt>
                <c:pt idx="11">
                  <c:v>1733.8333333333333</c:v>
                </c:pt>
                <c:pt idx="12">
                  <c:v>6560.833333333333</c:v>
                </c:pt>
                <c:pt idx="13">
                  <c:v>1862.6666666666661</c:v>
                </c:pt>
                <c:pt idx="14">
                  <c:v>4521.4999999999991</c:v>
                </c:pt>
                <c:pt idx="15">
                  <c:v>3327.5</c:v>
                </c:pt>
                <c:pt idx="16">
                  <c:v>2194.6666666666665</c:v>
                </c:pt>
                <c:pt idx="17">
                  <c:v>8035.1666666666652</c:v>
                </c:pt>
              </c:numCache>
            </c:numRef>
          </c:val>
          <c:extLst>
            <c:ext xmlns:c16="http://schemas.microsoft.com/office/drawing/2014/chart" uri="{C3380CC4-5D6E-409C-BE32-E72D297353CC}">
              <c16:uniqueId val="{00000000-16A4-461A-8ED2-166B12F0E517}"/>
            </c:ext>
          </c:extLst>
        </c:ser>
        <c:ser>
          <c:idx val="1"/>
          <c:order val="1"/>
          <c:tx>
            <c:strRef>
              <c:f>'Top-Pri-Pokemon-Scr-Analysis'!$E$29</c:f>
              <c:strCache>
                <c:ptCount val="1"/>
                <c:pt idx="0">
                  <c:v>Sum of Std.deviation</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'Top-Pri-Pokemon-Scr-Analysis'!$C$30:$C$48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'Top-Pri-Pokemon-Scr-Analysis'!$E$30:$E$48</c:f>
              <c:numCache>
                <c:formatCode>0.00</c:formatCode>
                <c:ptCount val="18"/>
                <c:pt idx="0">
                  <c:v>1379.8796492284032</c:v>
                </c:pt>
                <c:pt idx="1">
                  <c:v>576.41140780641751</c:v>
                </c:pt>
                <c:pt idx="2">
                  <c:v>621.22272722158732</c:v>
                </c:pt>
                <c:pt idx="3">
                  <c:v>834.07951111995521</c:v>
                </c:pt>
                <c:pt idx="4">
                  <c:v>308.03672579358761</c:v>
                </c:pt>
                <c:pt idx="5">
                  <c:v>563.63678972248704</c:v>
                </c:pt>
                <c:pt idx="6">
                  <c:v>886.25257905527621</c:v>
                </c:pt>
                <c:pt idx="7">
                  <c:v>61.338979261146491</c:v>
                </c:pt>
                <c:pt idx="8">
                  <c:v>727.75258565238119</c:v>
                </c:pt>
                <c:pt idx="9">
                  <c:v>1120.1789526451957</c:v>
                </c:pt>
                <c:pt idx="10">
                  <c:v>720.71591421611333</c:v>
                </c:pt>
                <c:pt idx="11">
                  <c:v>452.00172799084254</c:v>
                </c:pt>
                <c:pt idx="12">
                  <c:v>1765.4609935234707</c:v>
                </c:pt>
                <c:pt idx="13">
                  <c:v>356.6429249134523</c:v>
                </c:pt>
                <c:pt idx="14">
                  <c:v>1376.2083331463346</c:v>
                </c:pt>
                <c:pt idx="15">
                  <c:v>1214.0987797543894</c:v>
                </c:pt>
                <c:pt idx="16">
                  <c:v>791.87019034892637</c:v>
                </c:pt>
                <c:pt idx="17">
                  <c:v>1998.0138553781994</c:v>
                </c:pt>
              </c:numCache>
            </c:numRef>
          </c:val>
          <c:extLst>
            <c:ext xmlns:c16="http://schemas.microsoft.com/office/drawing/2014/chart" uri="{C3380CC4-5D6E-409C-BE32-E72D297353CC}">
              <c16:uniqueId val="{00000001-16A4-461A-8ED2-166B12F0E517}"/>
            </c:ext>
          </c:extLst>
        </c:ser>
        <c:ser>
          <c:idx val="2"/>
          <c:order val="2"/>
          <c:tx>
            <c:strRef>
              <c:f>'Top-Pri-Pokemon-Scr-Analysis'!$F$29</c:f>
              <c:strCache>
                <c:ptCount val="1"/>
                <c:pt idx="0">
                  <c:v>Sum of Variance</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'Top-Pri-Pokemon-Scr-Analysis'!$C$30:$C$48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'Top-Pri-Pokemon-Scr-Analysis'!$F$30:$F$48</c:f>
              <c:numCache>
                <c:formatCode>0.00</c:formatCode>
                <c:ptCount val="18"/>
                <c:pt idx="0">
                  <c:v>40283.388888888891</c:v>
                </c:pt>
                <c:pt idx="1">
                  <c:v>12754.611111111113</c:v>
                </c:pt>
                <c:pt idx="2">
                  <c:v>13354.472222222223</c:v>
                </c:pt>
                <c:pt idx="3">
                  <c:v>17124.444444444445</c:v>
                </c:pt>
                <c:pt idx="4">
                  <c:v>6371.6111111111104</c:v>
                </c:pt>
                <c:pt idx="5">
                  <c:v>13668.277777777777</c:v>
                </c:pt>
                <c:pt idx="6">
                  <c:v>18539.333333333339</c:v>
                </c:pt>
                <c:pt idx="7">
                  <c:v>1031.7222222222222</c:v>
                </c:pt>
                <c:pt idx="8">
                  <c:v>19229.944444444449</c:v>
                </c:pt>
                <c:pt idx="9">
                  <c:v>21683.611111111113</c:v>
                </c:pt>
                <c:pt idx="10">
                  <c:v>18015.888888888891</c:v>
                </c:pt>
                <c:pt idx="11">
                  <c:v>12446.916666666666</c:v>
                </c:pt>
                <c:pt idx="12">
                  <c:v>47444.472222222219</c:v>
                </c:pt>
                <c:pt idx="13">
                  <c:v>5411.0555555555575</c:v>
                </c:pt>
                <c:pt idx="14">
                  <c:v>44157.416666666657</c:v>
                </c:pt>
                <c:pt idx="15">
                  <c:v>38770.694444444445</c:v>
                </c:pt>
                <c:pt idx="16">
                  <c:v>29825.388888888891</c:v>
                </c:pt>
                <c:pt idx="17">
                  <c:v>44986.361111111102</c:v>
                </c:pt>
              </c:numCache>
            </c:numRef>
          </c:val>
          <c:extLst>
            <c:ext xmlns:c16="http://schemas.microsoft.com/office/drawing/2014/chart" uri="{C3380CC4-5D6E-409C-BE32-E72D297353CC}">
              <c16:uniqueId val="{00000002-16A4-461A-8ED2-166B12F0E517}"/>
            </c:ext>
          </c:extLst>
        </c:ser>
        <c:dLbls>
          <c:showLegendKey val="0"/>
          <c:showVal val="0"/>
          <c:showCatName val="0"/>
          <c:showSerName val="0"/>
          <c:showPercent val="0"/>
          <c:showBubbleSize val="0"/>
        </c:dLbls>
        <c:axId val="2102313119"/>
        <c:axId val="287848751"/>
      </c:radarChart>
      <c:catAx>
        <c:axId val="2102313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848751"/>
        <c:crosses val="autoZero"/>
        <c:auto val="1"/>
        <c:lblAlgn val="ctr"/>
        <c:lblOffset val="100"/>
        <c:noMultiLvlLbl val="0"/>
      </c:catAx>
      <c:valAx>
        <c:axId val="28784875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31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[Pokemon_Data_Analysis_Project.xlsx]Top-Pri-Pokemon-Scr-Analysis!PivotTable32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'Top-Pri-Pokemon-Scr-Analysis'!$D$52:$D$53</c:f>
              <c:strCache>
                <c:ptCount val="1"/>
                <c:pt idx="0">
                  <c:v>Bug</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'Top-Pri-Pokemon-Scr-Analysis'!$D$54:$D$60</c:f>
              <c:numCache>
                <c:formatCode>General</c:formatCode>
                <c:ptCount val="6"/>
                <c:pt idx="0">
                  <c:v>14</c:v>
                </c:pt>
                <c:pt idx="1">
                  <c:v>12</c:v>
                </c:pt>
                <c:pt idx="2">
                  <c:v>12</c:v>
                </c:pt>
                <c:pt idx="3">
                  <c:v>10</c:v>
                </c:pt>
                <c:pt idx="4">
                  <c:v>18</c:v>
                </c:pt>
                <c:pt idx="5">
                  <c:v>3</c:v>
                </c:pt>
              </c:numCache>
            </c:numRef>
          </c:val>
          <c:extLst>
            <c:ext xmlns:c16="http://schemas.microsoft.com/office/drawing/2014/chart" uri="{C3380CC4-5D6E-409C-BE32-E72D297353CC}">
              <c16:uniqueId val="{00000000-F6BB-4C08-89C9-CCD733020F47}"/>
            </c:ext>
          </c:extLst>
        </c:ser>
        <c:ser>
          <c:idx val="1"/>
          <c:order val="1"/>
          <c:tx>
            <c:strRef>
              <c:f>'Top-Pri-Pokemon-Scr-Analysis'!$E$52:$E$53</c:f>
              <c:strCache>
                <c:ptCount val="1"/>
                <c:pt idx="0">
                  <c:v>Dark</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'Top-Pri-Pokemon-Scr-Analysis'!$E$54:$E$60</c:f>
              <c:numCache>
                <c:formatCode>General</c:formatCode>
                <c:ptCount val="6"/>
                <c:pt idx="1">
                  <c:v>6</c:v>
                </c:pt>
                <c:pt idx="2">
                  <c:v>6</c:v>
                </c:pt>
                <c:pt idx="3">
                  <c:v>3</c:v>
                </c:pt>
                <c:pt idx="4">
                  <c:v>13</c:v>
                </c:pt>
                <c:pt idx="5">
                  <c:v>3</c:v>
                </c:pt>
              </c:numCache>
            </c:numRef>
          </c:val>
          <c:extLst>
            <c:ext xmlns:c16="http://schemas.microsoft.com/office/drawing/2014/chart" uri="{C3380CC4-5D6E-409C-BE32-E72D297353CC}">
              <c16:uniqueId val="{00000001-F6BB-4C08-89C9-CCD733020F47}"/>
            </c:ext>
          </c:extLst>
        </c:ser>
        <c:ser>
          <c:idx val="2"/>
          <c:order val="2"/>
          <c:tx>
            <c:strRef>
              <c:f>'Top-Pri-Pokemon-Scr-Analysis'!$F$52:$F$53</c:f>
              <c:strCache>
                <c:ptCount val="1"/>
                <c:pt idx="0">
                  <c:v>Dragon</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'Top-Pri-Pokemon-Scr-Analysis'!$F$54:$F$60</c:f>
              <c:numCache>
                <c:formatCode>General</c:formatCode>
                <c:ptCount val="6"/>
                <c:pt idx="0">
                  <c:v>3</c:v>
                </c:pt>
                <c:pt idx="2">
                  <c:v>12</c:v>
                </c:pt>
                <c:pt idx="3">
                  <c:v>4</c:v>
                </c:pt>
                <c:pt idx="4">
                  <c:v>9</c:v>
                </c:pt>
                <c:pt idx="5">
                  <c:v>4</c:v>
                </c:pt>
              </c:numCache>
            </c:numRef>
          </c:val>
          <c:extLst>
            <c:ext xmlns:c16="http://schemas.microsoft.com/office/drawing/2014/chart" uri="{C3380CC4-5D6E-409C-BE32-E72D297353CC}">
              <c16:uniqueId val="{00000002-F6BB-4C08-89C9-CCD733020F47}"/>
            </c:ext>
          </c:extLst>
        </c:ser>
        <c:ser>
          <c:idx val="3"/>
          <c:order val="3"/>
          <c:tx>
            <c:strRef>
              <c:f>'Top-Pri-Pokemon-Scr-Analysis'!$G$52:$G$53</c:f>
              <c:strCache>
                <c:ptCount val="1"/>
                <c:pt idx="0">
                  <c:v>Electric</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'Top-Pri-Pokemon-Scr-Analysis'!$G$54:$G$60</c:f>
              <c:numCache>
                <c:formatCode>General</c:formatCode>
                <c:ptCount val="6"/>
                <c:pt idx="0">
                  <c:v>9</c:v>
                </c:pt>
                <c:pt idx="1">
                  <c:v>7</c:v>
                </c:pt>
                <c:pt idx="2">
                  <c:v>5</c:v>
                </c:pt>
                <c:pt idx="3">
                  <c:v>12</c:v>
                </c:pt>
                <c:pt idx="4">
                  <c:v>8</c:v>
                </c:pt>
                <c:pt idx="5">
                  <c:v>3</c:v>
                </c:pt>
              </c:numCache>
            </c:numRef>
          </c:val>
          <c:extLst>
            <c:ext xmlns:c16="http://schemas.microsoft.com/office/drawing/2014/chart" uri="{C3380CC4-5D6E-409C-BE32-E72D297353CC}">
              <c16:uniqueId val="{00000003-F6BB-4C08-89C9-CCD733020F47}"/>
            </c:ext>
          </c:extLst>
        </c:ser>
        <c:ser>
          <c:idx val="4"/>
          <c:order val="4"/>
          <c:tx>
            <c:strRef>
              <c:f>'Top-Pri-Pokemon-Scr-Analysis'!$H$52:$H$53</c:f>
              <c:strCache>
                <c:ptCount val="1"/>
                <c:pt idx="0">
                  <c:v>Fairy</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'Top-Pri-Pokemon-Scr-Analysis'!$H$54:$H$60</c:f>
              <c:numCache>
                <c:formatCode>General</c:formatCode>
                <c:ptCount val="6"/>
                <c:pt idx="0">
                  <c:v>2</c:v>
                </c:pt>
                <c:pt idx="1">
                  <c:v>5</c:v>
                </c:pt>
                <c:pt idx="3">
                  <c:v>1</c:v>
                </c:pt>
                <c:pt idx="5">
                  <c:v>9</c:v>
                </c:pt>
              </c:numCache>
            </c:numRef>
          </c:val>
          <c:extLst>
            <c:ext xmlns:c16="http://schemas.microsoft.com/office/drawing/2014/chart" uri="{C3380CC4-5D6E-409C-BE32-E72D297353CC}">
              <c16:uniqueId val="{00000004-F6BB-4C08-89C9-CCD733020F47}"/>
            </c:ext>
          </c:extLst>
        </c:ser>
        <c:ser>
          <c:idx val="5"/>
          <c:order val="5"/>
          <c:tx>
            <c:strRef>
              <c:f>'Top-Pri-Pokemon-Scr-Analysis'!$I$52:$I$53</c:f>
              <c:strCache>
                <c:ptCount val="1"/>
                <c:pt idx="0">
                  <c:v>Fighting</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'Top-Pri-Pokemon-Scr-Analysis'!$I$54:$I$60</c:f>
              <c:numCache>
                <c:formatCode>General</c:formatCode>
                <c:ptCount val="6"/>
                <c:pt idx="0">
                  <c:v>7</c:v>
                </c:pt>
                <c:pt idx="1">
                  <c:v>2</c:v>
                </c:pt>
                <c:pt idx="2">
                  <c:v>5</c:v>
                </c:pt>
                <c:pt idx="3">
                  <c:v>3</c:v>
                </c:pt>
                <c:pt idx="4">
                  <c:v>7</c:v>
                </c:pt>
                <c:pt idx="5">
                  <c:v>3</c:v>
                </c:pt>
              </c:numCache>
            </c:numRef>
          </c:val>
          <c:extLst>
            <c:ext xmlns:c16="http://schemas.microsoft.com/office/drawing/2014/chart" uri="{C3380CC4-5D6E-409C-BE32-E72D297353CC}">
              <c16:uniqueId val="{00000005-F6BB-4C08-89C9-CCD733020F47}"/>
            </c:ext>
          </c:extLst>
        </c:ser>
        <c:ser>
          <c:idx val="6"/>
          <c:order val="6"/>
          <c:tx>
            <c:strRef>
              <c:f>'Top-Pri-Pokemon-Scr-Analysis'!$J$52:$J$53</c:f>
              <c:strCache>
                <c:ptCount val="1"/>
                <c:pt idx="0">
                  <c:v>Fire</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'Top-Pri-Pokemon-Scr-Analysis'!$J$54:$J$60</c:f>
              <c:numCache>
                <c:formatCode>General</c:formatCode>
                <c:ptCount val="6"/>
                <c:pt idx="0">
                  <c:v>14</c:v>
                </c:pt>
                <c:pt idx="1">
                  <c:v>8</c:v>
                </c:pt>
                <c:pt idx="2">
                  <c:v>8</c:v>
                </c:pt>
                <c:pt idx="3">
                  <c:v>5</c:v>
                </c:pt>
                <c:pt idx="4">
                  <c:v>9</c:v>
                </c:pt>
                <c:pt idx="5">
                  <c:v>8</c:v>
                </c:pt>
              </c:numCache>
            </c:numRef>
          </c:val>
          <c:extLst>
            <c:ext xmlns:c16="http://schemas.microsoft.com/office/drawing/2014/chart" uri="{C3380CC4-5D6E-409C-BE32-E72D297353CC}">
              <c16:uniqueId val="{00000006-F6BB-4C08-89C9-CCD733020F47}"/>
            </c:ext>
          </c:extLst>
        </c:ser>
        <c:ser>
          <c:idx val="7"/>
          <c:order val="7"/>
          <c:tx>
            <c:strRef>
              <c:f>'Top-Pri-Pokemon-Scr-Analysis'!$K$52:$K$53</c:f>
              <c:strCache>
                <c:ptCount val="1"/>
                <c:pt idx="0">
                  <c:v>Flying</c:v>
                </c:pt>
              </c:strCache>
            </c:strRef>
          </c:tx>
          <c:spPr>
            <a:solidFill>
              <a:schemeClr val="accent2">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'Top-Pri-Pokemon-Scr-Analysis'!$K$54:$K$60</c:f>
              <c:numCache>
                <c:formatCode>General</c:formatCode>
                <c:ptCount val="6"/>
                <c:pt idx="4">
                  <c:v>2</c:v>
                </c:pt>
                <c:pt idx="5">
                  <c:v>2</c:v>
                </c:pt>
              </c:numCache>
            </c:numRef>
          </c:val>
          <c:extLst>
            <c:ext xmlns:c16="http://schemas.microsoft.com/office/drawing/2014/chart" uri="{C3380CC4-5D6E-409C-BE32-E72D297353CC}">
              <c16:uniqueId val="{00000007-F6BB-4C08-89C9-CCD733020F47}"/>
            </c:ext>
          </c:extLst>
        </c:ser>
        <c:ser>
          <c:idx val="8"/>
          <c:order val="8"/>
          <c:tx>
            <c:strRef>
              <c:f>'Top-Pri-Pokemon-Scr-Analysis'!$L$52:$L$53</c:f>
              <c:strCache>
                <c:ptCount val="1"/>
                <c:pt idx="0">
                  <c:v>Ghost</c:v>
                </c:pt>
              </c:strCache>
            </c:strRef>
          </c:tx>
          <c:spPr>
            <a:solidFill>
              <a:schemeClr val="accent3">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'Top-Pri-Pokemon-Scr-Analysis'!$L$54:$L$60</c:f>
              <c:numCache>
                <c:formatCode>General</c:formatCode>
                <c:ptCount val="6"/>
                <c:pt idx="0">
                  <c:v>4</c:v>
                </c:pt>
                <c:pt idx="1">
                  <c:v>1</c:v>
                </c:pt>
                <c:pt idx="2">
                  <c:v>5</c:v>
                </c:pt>
                <c:pt idx="3">
                  <c:v>7</c:v>
                </c:pt>
                <c:pt idx="4">
                  <c:v>5</c:v>
                </c:pt>
                <c:pt idx="5">
                  <c:v>10</c:v>
                </c:pt>
              </c:numCache>
            </c:numRef>
          </c:val>
          <c:extLst>
            <c:ext xmlns:c16="http://schemas.microsoft.com/office/drawing/2014/chart" uri="{C3380CC4-5D6E-409C-BE32-E72D297353CC}">
              <c16:uniqueId val="{00000008-F6BB-4C08-89C9-CCD733020F47}"/>
            </c:ext>
          </c:extLst>
        </c:ser>
        <c:ser>
          <c:idx val="9"/>
          <c:order val="9"/>
          <c:tx>
            <c:strRef>
              <c:f>'Top-Pri-Pokemon-Scr-Analysis'!$M$52:$M$53</c:f>
              <c:strCache>
                <c:ptCount val="1"/>
                <c:pt idx="0">
                  <c:v>Grass</c:v>
                </c:pt>
              </c:strCache>
            </c:strRef>
          </c:tx>
          <c:spPr>
            <a:solidFill>
              <a:schemeClr val="accent4">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'Top-Pri-Pokemon-Scr-Analysis'!$M$54:$M$60</c:f>
              <c:numCache>
                <c:formatCode>General</c:formatCode>
                <c:ptCount val="6"/>
                <c:pt idx="0">
                  <c:v>13</c:v>
                </c:pt>
                <c:pt idx="1">
                  <c:v>9</c:v>
                </c:pt>
                <c:pt idx="2">
                  <c:v>13</c:v>
                </c:pt>
                <c:pt idx="3">
                  <c:v>15</c:v>
                </c:pt>
                <c:pt idx="4">
                  <c:v>15</c:v>
                </c:pt>
                <c:pt idx="5">
                  <c:v>5</c:v>
                </c:pt>
              </c:numCache>
            </c:numRef>
          </c:val>
          <c:extLst>
            <c:ext xmlns:c16="http://schemas.microsoft.com/office/drawing/2014/chart" uri="{C3380CC4-5D6E-409C-BE32-E72D297353CC}">
              <c16:uniqueId val="{00000009-F6BB-4C08-89C9-CCD733020F47}"/>
            </c:ext>
          </c:extLst>
        </c:ser>
        <c:ser>
          <c:idx val="10"/>
          <c:order val="10"/>
          <c:tx>
            <c:strRef>
              <c:f>'Top-Pri-Pokemon-Scr-Analysis'!$N$52:$N$53</c:f>
              <c:strCache>
                <c:ptCount val="1"/>
                <c:pt idx="0">
                  <c:v>Ground</c:v>
                </c:pt>
              </c:strCache>
            </c:strRef>
          </c:tx>
          <c:spPr>
            <a:solidFill>
              <a:schemeClr val="accent5">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'Top-Pri-Pokemon-Scr-Analysis'!$N$54:$N$60</c:f>
              <c:numCache>
                <c:formatCode>General</c:formatCode>
                <c:ptCount val="6"/>
                <c:pt idx="0">
                  <c:v>8</c:v>
                </c:pt>
                <c:pt idx="1">
                  <c:v>3</c:v>
                </c:pt>
                <c:pt idx="2">
                  <c:v>7</c:v>
                </c:pt>
                <c:pt idx="3">
                  <c:v>4</c:v>
                </c:pt>
                <c:pt idx="4">
                  <c:v>10</c:v>
                </c:pt>
              </c:numCache>
            </c:numRef>
          </c:val>
          <c:extLst>
            <c:ext xmlns:c16="http://schemas.microsoft.com/office/drawing/2014/chart" uri="{C3380CC4-5D6E-409C-BE32-E72D297353CC}">
              <c16:uniqueId val="{0000000A-F6BB-4C08-89C9-CCD733020F47}"/>
            </c:ext>
          </c:extLst>
        </c:ser>
        <c:ser>
          <c:idx val="11"/>
          <c:order val="11"/>
          <c:tx>
            <c:strRef>
              <c:f>'Top-Pri-Pokemon-Scr-Analysis'!$O$52:$O$53</c:f>
              <c:strCache>
                <c:ptCount val="1"/>
                <c:pt idx="0">
                  <c:v>Ice</c:v>
                </c:pt>
              </c:strCache>
            </c:strRef>
          </c:tx>
          <c:spPr>
            <a:solidFill>
              <a:schemeClr val="accent6">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'Top-Pri-Pokemon-Scr-Analysis'!$O$54:$O$60</c:f>
              <c:numCache>
                <c:formatCode>General</c:formatCode>
                <c:ptCount val="6"/>
                <c:pt idx="0">
                  <c:v>2</c:v>
                </c:pt>
                <c:pt idx="1">
                  <c:v>4</c:v>
                </c:pt>
                <c:pt idx="2">
                  <c:v>7</c:v>
                </c:pt>
                <c:pt idx="3">
                  <c:v>3</c:v>
                </c:pt>
                <c:pt idx="4">
                  <c:v>6</c:v>
                </c:pt>
                <c:pt idx="5">
                  <c:v>2</c:v>
                </c:pt>
              </c:numCache>
            </c:numRef>
          </c:val>
          <c:extLst>
            <c:ext xmlns:c16="http://schemas.microsoft.com/office/drawing/2014/chart" uri="{C3380CC4-5D6E-409C-BE32-E72D297353CC}">
              <c16:uniqueId val="{0000000B-F6BB-4C08-89C9-CCD733020F47}"/>
            </c:ext>
          </c:extLst>
        </c:ser>
        <c:ser>
          <c:idx val="12"/>
          <c:order val="12"/>
          <c:tx>
            <c:strRef>
              <c:f>'Top-Pri-Pokemon-Scr-Analysis'!$P$52:$P$53</c:f>
              <c:strCache>
                <c:ptCount val="1"/>
                <c:pt idx="0">
                  <c:v>Normal</c:v>
                </c:pt>
              </c:strCache>
            </c:strRef>
          </c:tx>
          <c:spPr>
            <a:solidFill>
              <a:schemeClr val="accent1">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'Top-Pri-Pokemon-Scr-Analysis'!$P$54:$P$60</c:f>
              <c:numCache>
                <c:formatCode>General</c:formatCode>
                <c:ptCount val="6"/>
                <c:pt idx="0">
                  <c:v>24</c:v>
                </c:pt>
                <c:pt idx="1">
                  <c:v>15</c:v>
                </c:pt>
                <c:pt idx="2">
                  <c:v>18</c:v>
                </c:pt>
                <c:pt idx="3">
                  <c:v>18</c:v>
                </c:pt>
                <c:pt idx="4">
                  <c:v>19</c:v>
                </c:pt>
                <c:pt idx="5">
                  <c:v>4</c:v>
                </c:pt>
              </c:numCache>
            </c:numRef>
          </c:val>
          <c:extLst>
            <c:ext xmlns:c16="http://schemas.microsoft.com/office/drawing/2014/chart" uri="{C3380CC4-5D6E-409C-BE32-E72D297353CC}">
              <c16:uniqueId val="{0000000C-F6BB-4C08-89C9-CCD733020F47}"/>
            </c:ext>
          </c:extLst>
        </c:ser>
        <c:ser>
          <c:idx val="13"/>
          <c:order val="13"/>
          <c:tx>
            <c:strRef>
              <c:f>'Top-Pri-Pokemon-Scr-Analysis'!$Q$52:$Q$53</c:f>
              <c:strCache>
                <c:ptCount val="1"/>
                <c:pt idx="0">
                  <c:v>Poison</c:v>
                </c:pt>
              </c:strCache>
            </c:strRef>
          </c:tx>
          <c:spPr>
            <a:solidFill>
              <a:schemeClr val="accent2">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'Top-Pri-Pokemon-Scr-Analysis'!$Q$54:$Q$60</c:f>
              <c:numCache>
                <c:formatCode>General</c:formatCode>
                <c:ptCount val="6"/>
                <c:pt idx="0">
                  <c:v>14</c:v>
                </c:pt>
                <c:pt idx="1">
                  <c:v>1</c:v>
                </c:pt>
                <c:pt idx="2">
                  <c:v>3</c:v>
                </c:pt>
                <c:pt idx="3">
                  <c:v>6</c:v>
                </c:pt>
                <c:pt idx="4">
                  <c:v>2</c:v>
                </c:pt>
                <c:pt idx="5">
                  <c:v>2</c:v>
                </c:pt>
              </c:numCache>
            </c:numRef>
          </c:val>
          <c:extLst>
            <c:ext xmlns:c16="http://schemas.microsoft.com/office/drawing/2014/chart" uri="{C3380CC4-5D6E-409C-BE32-E72D297353CC}">
              <c16:uniqueId val="{0000000D-F6BB-4C08-89C9-CCD733020F47}"/>
            </c:ext>
          </c:extLst>
        </c:ser>
        <c:ser>
          <c:idx val="14"/>
          <c:order val="14"/>
          <c:tx>
            <c:strRef>
              <c:f>'Top-Pri-Pokemon-Scr-Analysis'!$R$52:$R$53</c:f>
              <c:strCache>
                <c:ptCount val="1"/>
                <c:pt idx="0">
                  <c:v>Psychic</c:v>
                </c:pt>
              </c:strCache>
            </c:strRef>
          </c:tx>
          <c:spPr>
            <a:solidFill>
              <a:schemeClr val="accent3">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'Top-Pri-Pokemon-Scr-Analysis'!$R$54:$R$60</c:f>
              <c:numCache>
                <c:formatCode>General</c:formatCode>
                <c:ptCount val="6"/>
                <c:pt idx="0">
                  <c:v>11</c:v>
                </c:pt>
                <c:pt idx="1">
                  <c:v>7</c:v>
                </c:pt>
                <c:pt idx="2">
                  <c:v>12</c:v>
                </c:pt>
                <c:pt idx="3">
                  <c:v>8</c:v>
                </c:pt>
                <c:pt idx="4">
                  <c:v>14</c:v>
                </c:pt>
                <c:pt idx="5">
                  <c:v>5</c:v>
                </c:pt>
              </c:numCache>
            </c:numRef>
          </c:val>
          <c:extLst>
            <c:ext xmlns:c16="http://schemas.microsoft.com/office/drawing/2014/chart" uri="{C3380CC4-5D6E-409C-BE32-E72D297353CC}">
              <c16:uniqueId val="{0000000E-F6BB-4C08-89C9-CCD733020F47}"/>
            </c:ext>
          </c:extLst>
        </c:ser>
        <c:ser>
          <c:idx val="15"/>
          <c:order val="15"/>
          <c:tx>
            <c:strRef>
              <c:f>'Top-Pri-Pokemon-Scr-Analysis'!$S$52:$S$53</c:f>
              <c:strCache>
                <c:ptCount val="1"/>
                <c:pt idx="0">
                  <c:v>Rock</c:v>
                </c:pt>
              </c:strCache>
            </c:strRef>
          </c:tx>
          <c:spPr>
            <a:solidFill>
              <a:schemeClr val="accent4">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'Top-Pri-Pokemon-Scr-Analysis'!$S$54:$S$60</c:f>
              <c:numCache>
                <c:formatCode>General</c:formatCode>
                <c:ptCount val="6"/>
                <c:pt idx="0">
                  <c:v>10</c:v>
                </c:pt>
                <c:pt idx="1">
                  <c:v>5</c:v>
                </c:pt>
                <c:pt idx="2">
                  <c:v>8</c:v>
                </c:pt>
                <c:pt idx="3">
                  <c:v>6</c:v>
                </c:pt>
                <c:pt idx="4">
                  <c:v>6</c:v>
                </c:pt>
                <c:pt idx="5">
                  <c:v>9</c:v>
                </c:pt>
              </c:numCache>
            </c:numRef>
          </c:val>
          <c:extLst>
            <c:ext xmlns:c16="http://schemas.microsoft.com/office/drawing/2014/chart" uri="{C3380CC4-5D6E-409C-BE32-E72D297353CC}">
              <c16:uniqueId val="{0000000F-F6BB-4C08-89C9-CCD733020F47}"/>
            </c:ext>
          </c:extLst>
        </c:ser>
        <c:ser>
          <c:idx val="16"/>
          <c:order val="16"/>
          <c:tx>
            <c:strRef>
              <c:f>'Top-Pri-Pokemon-Scr-Analysis'!$T$52:$T$53</c:f>
              <c:strCache>
                <c:ptCount val="1"/>
                <c:pt idx="0">
                  <c:v>Steel</c:v>
                </c:pt>
              </c:strCache>
            </c:strRef>
          </c:tx>
          <c:spPr>
            <a:solidFill>
              <a:schemeClr val="accent5">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'Top-Pri-Pokemon-Scr-Analysis'!$T$54:$T$60</c:f>
              <c:numCache>
                <c:formatCode>General</c:formatCode>
                <c:ptCount val="6"/>
                <c:pt idx="1">
                  <c:v>3</c:v>
                </c:pt>
                <c:pt idx="2">
                  <c:v>12</c:v>
                </c:pt>
                <c:pt idx="3">
                  <c:v>3</c:v>
                </c:pt>
                <c:pt idx="4">
                  <c:v>4</c:v>
                </c:pt>
                <c:pt idx="5">
                  <c:v>5</c:v>
                </c:pt>
              </c:numCache>
            </c:numRef>
          </c:val>
          <c:extLst>
            <c:ext xmlns:c16="http://schemas.microsoft.com/office/drawing/2014/chart" uri="{C3380CC4-5D6E-409C-BE32-E72D297353CC}">
              <c16:uniqueId val="{00000010-F6BB-4C08-89C9-CCD733020F47}"/>
            </c:ext>
          </c:extLst>
        </c:ser>
        <c:ser>
          <c:idx val="17"/>
          <c:order val="17"/>
          <c:tx>
            <c:strRef>
              <c:f>'Top-Pri-Pokemon-Scr-Analysis'!$U$52:$U$53</c:f>
              <c:strCache>
                <c:ptCount val="1"/>
                <c:pt idx="0">
                  <c:v>Water</c:v>
                </c:pt>
              </c:strCache>
            </c:strRef>
          </c:tx>
          <c:spPr>
            <a:solidFill>
              <a:schemeClr val="accent6">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'Top-Pri-Pokemon-Scr-Analysis'!$U$54:$U$60</c:f>
              <c:numCache>
                <c:formatCode>General</c:formatCode>
                <c:ptCount val="6"/>
                <c:pt idx="0">
                  <c:v>31</c:v>
                </c:pt>
                <c:pt idx="1">
                  <c:v>18</c:v>
                </c:pt>
                <c:pt idx="2">
                  <c:v>27</c:v>
                </c:pt>
                <c:pt idx="3">
                  <c:v>13</c:v>
                </c:pt>
                <c:pt idx="4">
                  <c:v>18</c:v>
                </c:pt>
                <c:pt idx="5">
                  <c:v>5</c:v>
                </c:pt>
              </c:numCache>
            </c:numRef>
          </c:val>
          <c:extLst>
            <c:ext xmlns:c16="http://schemas.microsoft.com/office/drawing/2014/chart" uri="{C3380CC4-5D6E-409C-BE32-E72D297353CC}">
              <c16:uniqueId val="{00000011-F6BB-4C08-89C9-CCD733020F47}"/>
            </c:ext>
          </c:extLst>
        </c:ser>
        <c:dLbls>
          <c:showLegendKey val="0"/>
          <c:showVal val="1"/>
          <c:showCatName val="0"/>
          <c:showSerName val="0"/>
          <c:showPercent val="0"/>
          <c:showBubbleSize val="0"/>
        </c:dLbls>
        <c:gapWidth val="79"/>
        <c:shape val="box"/>
        <c:axId val="131402624"/>
        <c:axId val="617980591"/>
        <c:axId val="0"/>
      </c:bar3DChart>
      <c:catAx>
        <c:axId val="13140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17980591"/>
        <c:crosses val="autoZero"/>
        <c:auto val="1"/>
        <c:lblAlgn val="ctr"/>
        <c:lblOffset val="100"/>
        <c:noMultiLvlLbl val="0"/>
      </c:catAx>
      <c:valAx>
        <c:axId val="617980591"/>
        <c:scaling>
          <c:orientation val="minMax"/>
        </c:scaling>
        <c:delete val="1"/>
        <c:axPos val="b"/>
        <c:numFmt formatCode="General" sourceLinked="1"/>
        <c:majorTickMark val="none"/>
        <c:minorTickMark val="none"/>
        <c:tickLblPos val="nextTo"/>
        <c:crossAx val="13140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[Pokemon_Data_Analysis_Project.xlsx]Top-Pri-Pokemon-Scr-Analysis!PivotTable34</c:name>
    <c:fmtId val="0"/>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s>
    <c:plotArea>
      <c:layout>
        <c:manualLayout>
          <c:layoutTarget val="inner"/>
          <c:xMode val="edge"/>
          <c:yMode val="edge"/>
          <c:x val="0.30102592988111737"/>
          <c:y val="0"/>
          <c:w val="0.42178837481174242"/>
          <c:h val="1"/>
        </c:manualLayout>
      </c:layout>
      <c:pieChart>
        <c:varyColors val="1"/>
        <c:ser>
          <c:idx val="0"/>
          <c:order val="0"/>
          <c:tx>
            <c:strRef>
              <c:f>'Top-Pri-Pokemon-Scr-Analysis'!$D$95</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D5F0-4490-BF8B-F6AD0B87565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D5F0-4490-BF8B-F6AD0B87565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'Top-Pri-Pokemon-Scr-Analysis'!$C$96:$C$98</c:f>
              <c:strCache>
                <c:ptCount val="2"/>
                <c:pt idx="0">
                  <c:v>FALSE</c:v>
                </c:pt>
                <c:pt idx="1">
                  <c:v>TRUE</c:v>
                </c:pt>
              </c:strCache>
            </c:strRef>
          </c:cat>
          <c:val>
            <c:numRef>
              <c:f>'Top-Pri-Pokemon-Scr-Analysis'!$D$96:$D$98</c:f>
              <c:numCache>
                <c:formatCode>General</c:formatCode>
                <c:ptCount val="2"/>
                <c:pt idx="0">
                  <c:v>735</c:v>
                </c:pt>
                <c:pt idx="1">
                  <c:v>65</c:v>
                </c:pt>
              </c:numCache>
            </c:numRef>
          </c:val>
          <c:extLst>
            <c:ext xmlns:c16="http://schemas.microsoft.com/office/drawing/2014/chart" uri="{C3380CC4-5D6E-409C-BE32-E72D297353CC}">
              <c16:uniqueId val="{00000000-D5F0-4490-BF8B-F6AD0B875658}"/>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[Pokemon_Data_Analysis_Project.xlsx]Top-Sec-Pokemon-Scr-Analysis!PivotTable35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'Top-Sec-Pokemon-Scr-Analysis'!$D$4</c:f>
              <c:strCache>
                <c:ptCount val="1"/>
                <c:pt idx="0">
                  <c:v>Sum of Hit_Points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'Top-Sec-Pokemon-Scr-Analysis'!$D$5:$D$23</c:f>
              <c:numCache>
                <c:formatCode>General</c:formatCode>
                <c:ptCount val="18"/>
                <c:pt idx="0">
                  <c:v>160</c:v>
                </c:pt>
                <c:pt idx="1">
                  <c:v>1511</c:v>
                </c:pt>
                <c:pt idx="2">
                  <c:v>1479</c:v>
                </c:pt>
                <c:pt idx="3">
                  <c:v>529</c:v>
                </c:pt>
                <c:pt idx="4">
                  <c:v>1479</c:v>
                </c:pt>
                <c:pt idx="5">
                  <c:v>2066</c:v>
                </c:pt>
                <c:pt idx="6">
                  <c:v>855</c:v>
                </c:pt>
                <c:pt idx="7">
                  <c:v>6925</c:v>
                </c:pt>
                <c:pt idx="8">
                  <c:v>828</c:v>
                </c:pt>
                <c:pt idx="9">
                  <c:v>1566</c:v>
                </c:pt>
                <c:pt idx="10">
                  <c:v>2703</c:v>
                </c:pt>
                <c:pt idx="11">
                  <c:v>1260</c:v>
                </c:pt>
                <c:pt idx="12">
                  <c:v>254</c:v>
                </c:pt>
                <c:pt idx="13">
                  <c:v>1998</c:v>
                </c:pt>
                <c:pt idx="14">
                  <c:v>2383</c:v>
                </c:pt>
                <c:pt idx="15">
                  <c:v>953</c:v>
                </c:pt>
                <c:pt idx="16">
                  <c:v>1422</c:v>
                </c:pt>
                <c:pt idx="17">
                  <c:v>878</c:v>
                </c:pt>
              </c:numCache>
            </c:numRef>
          </c:val>
          <c:extLst>
            <c:ext xmlns:c16="http://schemas.microsoft.com/office/drawing/2014/chart" uri="{C3380CC4-5D6E-409C-BE32-E72D297353CC}">
              <c16:uniqueId val="{00000000-070E-42ED-9AB3-AB52C610A923}"/>
            </c:ext>
          </c:extLst>
        </c:ser>
        <c:ser>
          <c:idx val="1"/>
          <c:order val="1"/>
          <c:tx>
            <c:strRef>
              <c:f>'Top-Sec-Pokemon-Scr-Analysis'!$E$4</c:f>
              <c:strCache>
                <c:ptCount val="1"/>
                <c:pt idx="0">
                  <c:v>Sum of Attack_Points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'Top-Sec-Pokemon-Scr-Analysis'!$E$5:$E$23</c:f>
              <c:numCache>
                <c:formatCode>General</c:formatCode>
                <c:ptCount val="18"/>
                <c:pt idx="0">
                  <c:v>270</c:v>
                </c:pt>
                <c:pt idx="1">
                  <c:v>2196</c:v>
                </c:pt>
                <c:pt idx="2">
                  <c:v>1700</c:v>
                </c:pt>
                <c:pt idx="3">
                  <c:v>436</c:v>
                </c:pt>
                <c:pt idx="4">
                  <c:v>1417</c:v>
                </c:pt>
                <c:pt idx="5">
                  <c:v>2934</c:v>
                </c:pt>
                <c:pt idx="6">
                  <c:v>975</c:v>
                </c:pt>
                <c:pt idx="7">
                  <c:v>7788</c:v>
                </c:pt>
                <c:pt idx="8">
                  <c:v>1178</c:v>
                </c:pt>
                <c:pt idx="9">
                  <c:v>1854</c:v>
                </c:pt>
                <c:pt idx="10">
                  <c:v>3145</c:v>
                </c:pt>
                <c:pt idx="11">
                  <c:v>1372</c:v>
                </c:pt>
                <c:pt idx="12">
                  <c:v>211</c:v>
                </c:pt>
                <c:pt idx="13">
                  <c:v>2298</c:v>
                </c:pt>
                <c:pt idx="14">
                  <c:v>2465</c:v>
                </c:pt>
                <c:pt idx="15">
                  <c:v>1176</c:v>
                </c:pt>
                <c:pt idx="16">
                  <c:v>2037</c:v>
                </c:pt>
                <c:pt idx="17">
                  <c:v>982</c:v>
                </c:pt>
              </c:numCache>
            </c:numRef>
          </c:val>
          <c:extLst>
            <c:ext xmlns:c16="http://schemas.microsoft.com/office/drawing/2014/chart" uri="{C3380CC4-5D6E-409C-BE32-E72D297353CC}">
              <c16:uniqueId val="{00000001-070E-42ED-9AB3-AB52C610A923}"/>
            </c:ext>
          </c:extLst>
        </c:ser>
        <c:ser>
          <c:idx val="2"/>
          <c:order val="2"/>
          <c:tx>
            <c:strRef>
              <c:f>'Top-Sec-Pokemon-Scr-Analysis'!$F$4</c:f>
              <c:strCache>
                <c:ptCount val="1"/>
                <c:pt idx="0">
                  <c:v>Sum of Defense_Points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'Top-Sec-Pokemon-Scr-Analysis'!$F$5:$F$23</c:f>
              <c:numCache>
                <c:formatCode>General</c:formatCode>
                <c:ptCount val="18"/>
                <c:pt idx="0">
                  <c:v>240</c:v>
                </c:pt>
                <c:pt idx="1">
                  <c:v>1441</c:v>
                </c:pt>
                <c:pt idx="2">
                  <c:v>1567</c:v>
                </c:pt>
                <c:pt idx="3">
                  <c:v>410</c:v>
                </c:pt>
                <c:pt idx="4">
                  <c:v>1699</c:v>
                </c:pt>
                <c:pt idx="5">
                  <c:v>2145</c:v>
                </c:pt>
                <c:pt idx="6">
                  <c:v>962</c:v>
                </c:pt>
                <c:pt idx="7">
                  <c:v>6626</c:v>
                </c:pt>
                <c:pt idx="8">
                  <c:v>1152</c:v>
                </c:pt>
                <c:pt idx="9">
                  <c:v>2003</c:v>
                </c:pt>
                <c:pt idx="10">
                  <c:v>3161</c:v>
                </c:pt>
                <c:pt idx="11">
                  <c:v>1199</c:v>
                </c:pt>
                <c:pt idx="12">
                  <c:v>215</c:v>
                </c:pt>
                <c:pt idx="13">
                  <c:v>2025</c:v>
                </c:pt>
                <c:pt idx="14">
                  <c:v>2872</c:v>
                </c:pt>
                <c:pt idx="15">
                  <c:v>1776</c:v>
                </c:pt>
                <c:pt idx="16">
                  <c:v>2302</c:v>
                </c:pt>
                <c:pt idx="17">
                  <c:v>1191</c:v>
                </c:pt>
              </c:numCache>
            </c:numRef>
          </c:val>
          <c:extLst>
            <c:ext xmlns:c16="http://schemas.microsoft.com/office/drawing/2014/chart" uri="{C3380CC4-5D6E-409C-BE32-E72D297353CC}">
              <c16:uniqueId val="{00000002-070E-42ED-9AB3-AB52C610A923}"/>
            </c:ext>
          </c:extLst>
        </c:ser>
        <c:ser>
          <c:idx val="3"/>
          <c:order val="3"/>
          <c:tx>
            <c:strRef>
              <c:f>'Top-Sec-Pokemon-Scr-Analysis'!$G$4</c:f>
              <c:strCache>
                <c:ptCount val="1"/>
                <c:pt idx="0">
                  <c:v>Sum of Special_Attack_Points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'Top-Sec-Pokemon-Scr-Analysis'!$G$5:$G$23</c:f>
              <c:numCache>
                <c:formatCode>General</c:formatCode>
                <c:ptCount val="18"/>
                <c:pt idx="0">
                  <c:v>140</c:v>
                </c:pt>
                <c:pt idx="1">
                  <c:v>1636</c:v>
                </c:pt>
                <c:pt idx="2">
                  <c:v>1773</c:v>
                </c:pt>
                <c:pt idx="3">
                  <c:v>487</c:v>
                </c:pt>
                <c:pt idx="4">
                  <c:v>1725</c:v>
                </c:pt>
                <c:pt idx="5">
                  <c:v>2113</c:v>
                </c:pt>
                <c:pt idx="6">
                  <c:v>1325</c:v>
                </c:pt>
                <c:pt idx="7">
                  <c:v>7336</c:v>
                </c:pt>
                <c:pt idx="8">
                  <c:v>1025</c:v>
                </c:pt>
                <c:pt idx="9">
                  <c:v>1504</c:v>
                </c:pt>
                <c:pt idx="10">
                  <c:v>2294</c:v>
                </c:pt>
                <c:pt idx="11">
                  <c:v>1297</c:v>
                </c:pt>
                <c:pt idx="12">
                  <c:v>352</c:v>
                </c:pt>
                <c:pt idx="13">
                  <c:v>2517</c:v>
                </c:pt>
                <c:pt idx="14">
                  <c:v>2905</c:v>
                </c:pt>
                <c:pt idx="15">
                  <c:v>716</c:v>
                </c:pt>
                <c:pt idx="16">
                  <c:v>1710</c:v>
                </c:pt>
                <c:pt idx="17">
                  <c:v>1043</c:v>
                </c:pt>
              </c:numCache>
            </c:numRef>
          </c:val>
          <c:extLst>
            <c:ext xmlns:c16="http://schemas.microsoft.com/office/drawing/2014/chart" uri="{C3380CC4-5D6E-409C-BE32-E72D297353CC}">
              <c16:uniqueId val="{00000003-070E-42ED-9AB3-AB52C610A923}"/>
            </c:ext>
          </c:extLst>
        </c:ser>
        <c:ser>
          <c:idx val="4"/>
          <c:order val="4"/>
          <c:tx>
            <c:strRef>
              <c:f>'Top-Sec-Pokemon-Scr-Analysis'!$H$4</c:f>
              <c:strCache>
                <c:ptCount val="1"/>
                <c:pt idx="0">
                  <c:v>Sum of Special_Defense_Points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'Top-Sec-Pokemon-Scr-Analysis'!$H$5:$H$23</c:f>
              <c:numCache>
                <c:formatCode>General</c:formatCode>
                <c:ptCount val="18"/>
                <c:pt idx="0">
                  <c:v>185</c:v>
                </c:pt>
                <c:pt idx="1">
                  <c:v>1397</c:v>
                </c:pt>
                <c:pt idx="2">
                  <c:v>1502</c:v>
                </c:pt>
                <c:pt idx="3">
                  <c:v>441</c:v>
                </c:pt>
                <c:pt idx="4">
                  <c:v>1885</c:v>
                </c:pt>
                <c:pt idx="5">
                  <c:v>2142</c:v>
                </c:pt>
                <c:pt idx="6">
                  <c:v>1002</c:v>
                </c:pt>
                <c:pt idx="7">
                  <c:v>6907</c:v>
                </c:pt>
                <c:pt idx="8">
                  <c:v>1093</c:v>
                </c:pt>
                <c:pt idx="9">
                  <c:v>1863</c:v>
                </c:pt>
                <c:pt idx="10">
                  <c:v>2336</c:v>
                </c:pt>
                <c:pt idx="11">
                  <c:v>1187</c:v>
                </c:pt>
                <c:pt idx="12">
                  <c:v>257</c:v>
                </c:pt>
                <c:pt idx="13">
                  <c:v>2377</c:v>
                </c:pt>
                <c:pt idx="14">
                  <c:v>2891</c:v>
                </c:pt>
                <c:pt idx="15">
                  <c:v>960</c:v>
                </c:pt>
                <c:pt idx="16">
                  <c:v>1898</c:v>
                </c:pt>
                <c:pt idx="17">
                  <c:v>961</c:v>
                </c:pt>
              </c:numCache>
            </c:numRef>
          </c:val>
          <c:extLst>
            <c:ext xmlns:c16="http://schemas.microsoft.com/office/drawing/2014/chart" uri="{C3380CC4-5D6E-409C-BE32-E72D297353CC}">
              <c16:uniqueId val="{00000004-070E-42ED-9AB3-AB52C610A923}"/>
            </c:ext>
          </c:extLst>
        </c:ser>
        <c:ser>
          <c:idx val="5"/>
          <c:order val="5"/>
          <c:tx>
            <c:strRef>
              <c:f>'Top-Sec-Pokemon-Scr-Analysis'!$I$4</c:f>
              <c:strCache>
                <c:ptCount val="1"/>
                <c:pt idx="0">
                  <c:v>Sum of Speed_Points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'Top-Sec-Pokemon-Scr-Analysis'!$I$5:$I$23</c:f>
              <c:numCache>
                <c:formatCode>General</c:formatCode>
                <c:ptCount val="18"/>
                <c:pt idx="0">
                  <c:v>185</c:v>
                </c:pt>
                <c:pt idx="1">
                  <c:v>1507</c:v>
                </c:pt>
                <c:pt idx="2">
                  <c:v>1450</c:v>
                </c:pt>
                <c:pt idx="3">
                  <c:v>429</c:v>
                </c:pt>
                <c:pt idx="4">
                  <c:v>1408</c:v>
                </c:pt>
                <c:pt idx="5">
                  <c:v>2272</c:v>
                </c:pt>
                <c:pt idx="6">
                  <c:v>956</c:v>
                </c:pt>
                <c:pt idx="7">
                  <c:v>8315</c:v>
                </c:pt>
                <c:pt idx="8">
                  <c:v>754</c:v>
                </c:pt>
                <c:pt idx="9">
                  <c:v>1433</c:v>
                </c:pt>
                <c:pt idx="10">
                  <c:v>1913</c:v>
                </c:pt>
                <c:pt idx="11">
                  <c:v>1045</c:v>
                </c:pt>
                <c:pt idx="12">
                  <c:v>357</c:v>
                </c:pt>
                <c:pt idx="13">
                  <c:v>2266</c:v>
                </c:pt>
                <c:pt idx="14">
                  <c:v>2293</c:v>
                </c:pt>
                <c:pt idx="15">
                  <c:v>504</c:v>
                </c:pt>
                <c:pt idx="16">
                  <c:v>1306</c:v>
                </c:pt>
                <c:pt idx="17">
                  <c:v>800</c:v>
                </c:pt>
              </c:numCache>
            </c:numRef>
          </c:val>
          <c:extLst>
            <c:ext xmlns:c16="http://schemas.microsoft.com/office/drawing/2014/chart" uri="{C3380CC4-5D6E-409C-BE32-E72D297353CC}">
              <c16:uniqueId val="{00000005-070E-42ED-9AB3-AB52C610A923}"/>
            </c:ext>
          </c:extLst>
        </c:ser>
        <c:dLbls>
          <c:showLegendKey val="0"/>
          <c:showVal val="1"/>
          <c:showCatName val="0"/>
          <c:showSerName val="0"/>
          <c:showPercent val="0"/>
          <c:showBubbleSize val="0"/>
        </c:dLbls>
        <c:gapWidth val="150"/>
        <c:shape val="box"/>
        <c:axId val="26597632"/>
        <c:axId val="675322511"/>
        <c:axId val="0"/>
      </c:bar3DChart>
      <c:catAx>
        <c:axId val="2659763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5322511"/>
        <c:crosses val="autoZero"/>
        <c:auto val="1"/>
        <c:lblAlgn val="ctr"/>
        <c:lblOffset val="100"/>
        <c:noMultiLvlLbl val="0"/>
      </c:catAx>
      <c:valAx>
        <c:axId val="67532251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59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[Pokemon_Data_Analysis_Project.xlsx]Top-Sec-Pokemon-Scr-Analysis!PivotTable37</c:name>
    <c:fmtId val="0"/>
  </c:pivotSource>
  <c:chart>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'Top-Sec-Pokemon-Scr-Analysis'!$D$28</c:f>
              <c:strCache>
                <c:ptCount val="1"/>
                <c:pt idx="0">
                  <c:v>Sum of Mean</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'Top-Sec-Pokemon-Scr-Analysis'!$C$29:$C$47</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'Top-Sec-Pokemon-Scr-Analysis'!$D$29:$D$47</c:f>
              <c:numCache>
                <c:formatCode>0.00</c:formatCode>
                <c:ptCount val="18"/>
                <c:pt idx="0">
                  <c:v>196.66666666666666</c:v>
                </c:pt>
                <c:pt idx="1">
                  <c:v>1614.6666666666667</c:v>
                </c:pt>
                <c:pt idx="2">
                  <c:v>1578.5</c:v>
                </c:pt>
                <c:pt idx="3">
                  <c:v>455.33333333333337</c:v>
                </c:pt>
                <c:pt idx="4">
                  <c:v>1602.1666666666665</c:v>
                </c:pt>
                <c:pt idx="5">
                  <c:v>2278.6666666666665</c:v>
                </c:pt>
                <c:pt idx="6">
                  <c:v>1012.5000000000001</c:v>
                </c:pt>
                <c:pt idx="7">
                  <c:v>7316.1666666666679</c:v>
                </c:pt>
                <c:pt idx="8">
                  <c:v>1004.9999999999999</c:v>
                </c:pt>
                <c:pt idx="9">
                  <c:v>1703.8333333333335</c:v>
                </c:pt>
                <c:pt idx="10">
                  <c:v>2592</c:v>
                </c:pt>
                <c:pt idx="11">
                  <c:v>1226.6666666666665</c:v>
                </c:pt>
                <c:pt idx="12">
                  <c:v>274.33333333333337</c:v>
                </c:pt>
                <c:pt idx="13">
                  <c:v>2246.833333333333</c:v>
                </c:pt>
                <c:pt idx="14">
                  <c:v>2634.8333333333335</c:v>
                </c:pt>
                <c:pt idx="15">
                  <c:v>1014.1666666666667</c:v>
                </c:pt>
                <c:pt idx="16">
                  <c:v>1779.166666666667</c:v>
                </c:pt>
                <c:pt idx="17">
                  <c:v>975.83333333333314</c:v>
                </c:pt>
              </c:numCache>
            </c:numRef>
          </c:val>
          <c:smooth val="0"/>
          <c:extLst>
            <c:ext xmlns:c16="http://schemas.microsoft.com/office/drawing/2014/chart" uri="{C3380CC4-5D6E-409C-BE32-E72D297353CC}">
              <c16:uniqueId val="{00000000-5AE4-482B-B282-4803A868F81D}"/>
            </c:ext>
          </c:extLst>
        </c:ser>
        <c:ser>
          <c:idx val="1"/>
          <c:order val="1"/>
          <c:tx>
            <c:strRef>
              <c:f>'Top-Sec-Pokemon-Scr-Analysis'!$E$28</c:f>
              <c:strCache>
                <c:ptCount val="1"/>
                <c:pt idx="0">
                  <c:v>Sum of Std.deviation</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'Top-Sec-Pokemon-Scr-Analysis'!$C$29:$C$47</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'Top-Sec-Pokemon-Scr-Analysis'!$E$29:$E$47</c:f>
              <c:numCache>
                <c:formatCode>0.00</c:formatCode>
                <c:ptCount val="18"/>
                <c:pt idx="0">
                  <c:v>63.561203258127911</c:v>
                </c:pt>
                <c:pt idx="1">
                  <c:v>445.63967809914135</c:v>
                </c:pt>
                <c:pt idx="2">
                  <c:v>311.8045102638747</c:v>
                </c:pt>
                <c:pt idx="3">
                  <c:v>105.30902840293267</c:v>
                </c:pt>
                <c:pt idx="4">
                  <c:v>546.81384726063527</c:v>
                </c:pt>
                <c:pt idx="5">
                  <c:v>554.79271316332586</c:v>
                </c:pt>
                <c:pt idx="6">
                  <c:v>232.63355105503362</c:v>
                </c:pt>
                <c:pt idx="7">
                  <c:v>1784.4117963192009</c:v>
                </c:pt>
                <c:pt idx="8">
                  <c:v>365.88273344249785</c:v>
                </c:pt>
                <c:pt idx="9">
                  <c:v>366.79173643353374</c:v>
                </c:pt>
                <c:pt idx="10">
                  <c:v>711.87629539633076</c:v>
                </c:pt>
                <c:pt idx="11">
                  <c:v>312.32823093570886</c:v>
                </c:pt>
                <c:pt idx="12">
                  <c:v>63.650625412290921</c:v>
                </c:pt>
                <c:pt idx="13">
                  <c:v>615.42553396766903</c:v>
                </c:pt>
                <c:pt idx="14">
                  <c:v>644.89780086635562</c:v>
                </c:pt>
                <c:pt idx="15">
                  <c:v>490.45878152361655</c:v>
                </c:pt>
                <c:pt idx="16">
                  <c:v>614.32011872749649</c:v>
                </c:pt>
                <c:pt idx="17">
                  <c:v>244.12891016015749</c:v>
                </c:pt>
              </c:numCache>
            </c:numRef>
          </c:val>
          <c:smooth val="0"/>
          <c:extLst>
            <c:ext xmlns:c16="http://schemas.microsoft.com/office/drawing/2014/chart" uri="{C3380CC4-5D6E-409C-BE32-E72D297353CC}">
              <c16:uniqueId val="{00000001-5AE4-482B-B282-4803A868F81D}"/>
            </c:ext>
          </c:extLst>
        </c:ser>
        <c:ser>
          <c:idx val="2"/>
          <c:order val="2"/>
          <c:tx>
            <c:strRef>
              <c:f>'Top-Sec-Pokemon-Scr-Analysis'!$F$28</c:f>
              <c:strCache>
                <c:ptCount val="1"/>
                <c:pt idx="0">
                  <c:v>Sum of Variance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'Top-Sec-Pokemon-Scr-Analysis'!$C$29:$C$47</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'Top-Sec-Pokemon-Scr-Analysis'!$F$29:$F$47</c:f>
              <c:numCache>
                <c:formatCode>0.00</c:formatCode>
                <c:ptCount val="18"/>
                <c:pt idx="0">
                  <c:v>1368.0555555555557</c:v>
                </c:pt>
                <c:pt idx="1">
                  <c:v>11070.111111111111</c:v>
                </c:pt>
                <c:pt idx="2">
                  <c:v>6551.9722222222208</c:v>
                </c:pt>
                <c:pt idx="3">
                  <c:v>2080.7222222222226</c:v>
                </c:pt>
                <c:pt idx="4">
                  <c:v>15609.861111111111</c:v>
                </c:pt>
                <c:pt idx="5">
                  <c:v>13590.944444444445</c:v>
                </c:pt>
                <c:pt idx="6">
                  <c:v>5416.3611111111113</c:v>
                </c:pt>
                <c:pt idx="7">
                  <c:v>37479.638888888891</c:v>
                </c:pt>
                <c:pt idx="8">
                  <c:v>11452.111111111109</c:v>
                </c:pt>
                <c:pt idx="9">
                  <c:v>6327.75</c:v>
                </c:pt>
                <c:pt idx="10">
                  <c:v>20655.222222222223</c:v>
                </c:pt>
                <c:pt idx="11">
                  <c:v>8362.2222222222244</c:v>
                </c:pt>
                <c:pt idx="12">
                  <c:v>1151.4444444444446</c:v>
                </c:pt>
                <c:pt idx="13">
                  <c:v>13760.416666666668</c:v>
                </c:pt>
                <c:pt idx="14">
                  <c:v>15312.472222222221</c:v>
                </c:pt>
                <c:pt idx="15">
                  <c:v>23008.027777777781</c:v>
                </c:pt>
                <c:pt idx="16">
                  <c:v>18956.083333333336</c:v>
                </c:pt>
                <c:pt idx="17">
                  <c:v>4724.4722222222226</c:v>
                </c:pt>
              </c:numCache>
            </c:numRef>
          </c:val>
          <c:smooth val="0"/>
          <c:extLst>
            <c:ext xmlns:c16="http://schemas.microsoft.com/office/drawing/2014/chart" uri="{C3380CC4-5D6E-409C-BE32-E72D297353CC}">
              <c16:uniqueId val="{00000002-5AE4-482B-B282-4803A868F81D}"/>
            </c:ext>
          </c:extLst>
        </c:ser>
        <c:dLbls>
          <c:dLblPos val="ctr"/>
          <c:showLegendKey val="0"/>
          <c:showVal val="1"/>
          <c:showCatName val="0"/>
          <c:showSerName val="0"/>
          <c:showPercent val="0"/>
          <c:showBubbleSize val="0"/>
        </c:dLbls>
        <c:marker val="1"/>
        <c:smooth val="0"/>
        <c:axId val="369016463"/>
        <c:axId val="94791215"/>
      </c:lineChart>
      <c:catAx>
        <c:axId val="3690164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91215"/>
        <c:crosses val="autoZero"/>
        <c:auto val="1"/>
        <c:lblAlgn val="ctr"/>
        <c:lblOffset val="100"/>
        <c:noMultiLvlLbl val="0"/>
      </c:catAx>
      <c:valAx>
        <c:axId val="947912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01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[Pokemon_Data_Analysis_Project.xlsx]Top-Sec-Pokemon-Scr-Analysis!PivotTable38</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'Top-Sec-Pokemon-Scr-Analysis'!$D$52:$D$53</c:f>
              <c:strCache>
                <c:ptCount val="1"/>
                <c:pt idx="0">
                  <c:v>Bug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'Top-Sec-Pokemon-Scr-Analysis'!$D$54:$D$60</c:f>
              <c:numCache>
                <c:formatCode>General</c:formatCode>
                <c:ptCount val="6"/>
                <c:pt idx="2">
                  <c:v>2</c:v>
                </c:pt>
                <c:pt idx="3">
                  <c:v>1</c:v>
                </c:pt>
              </c:numCache>
            </c:numRef>
          </c:val>
          <c:extLst>
            <c:ext xmlns:c16="http://schemas.microsoft.com/office/drawing/2014/chart" uri="{C3380CC4-5D6E-409C-BE32-E72D297353CC}">
              <c16:uniqueId val="{00000000-9398-406A-8025-78DEB124A790}"/>
            </c:ext>
          </c:extLst>
        </c:ser>
        <c:ser>
          <c:idx val="1"/>
          <c:order val="1"/>
          <c:tx>
            <c:strRef>
              <c:f>'Top-Sec-Pokemon-Scr-Analysis'!$E$52:$E$53</c:f>
              <c:strCache>
                <c:ptCount val="1"/>
                <c:pt idx="0">
                  <c:v>Dark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'Top-Sec-Pokemon-Scr-Analysis'!$E$54:$E$60</c:f>
              <c:numCache>
                <c:formatCode>General</c:formatCode>
                <c:ptCount val="6"/>
                <c:pt idx="0">
                  <c:v>1</c:v>
                </c:pt>
                <c:pt idx="1">
                  <c:v>2</c:v>
                </c:pt>
                <c:pt idx="2">
                  <c:v>7</c:v>
                </c:pt>
                <c:pt idx="3">
                  <c:v>4</c:v>
                </c:pt>
                <c:pt idx="4">
                  <c:v>3</c:v>
                </c:pt>
                <c:pt idx="5">
                  <c:v>3</c:v>
                </c:pt>
              </c:numCache>
            </c:numRef>
          </c:val>
          <c:extLst>
            <c:ext xmlns:c16="http://schemas.microsoft.com/office/drawing/2014/chart" uri="{C3380CC4-5D6E-409C-BE32-E72D297353CC}">
              <c16:uniqueId val="{00000001-9398-406A-8025-78DEB124A790}"/>
            </c:ext>
          </c:extLst>
        </c:ser>
        <c:ser>
          <c:idx val="2"/>
          <c:order val="2"/>
          <c:tx>
            <c:strRef>
              <c:f>'Top-Sec-Pokemon-Scr-Analysis'!$F$52:$F$53</c:f>
              <c:strCache>
                <c:ptCount val="1"/>
                <c:pt idx="0">
                  <c:v>Dragon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'Top-Sec-Pokemon-Scr-Analysis'!$F$54:$F$60</c:f>
              <c:numCache>
                <c:formatCode>General</c:formatCode>
                <c:ptCount val="6"/>
                <c:pt idx="0">
                  <c:v>1</c:v>
                </c:pt>
                <c:pt idx="1">
                  <c:v>2</c:v>
                </c:pt>
                <c:pt idx="2">
                  <c:v>3</c:v>
                </c:pt>
                <c:pt idx="3">
                  <c:v>4</c:v>
                </c:pt>
                <c:pt idx="4">
                  <c:v>3</c:v>
                </c:pt>
                <c:pt idx="5">
                  <c:v>5</c:v>
                </c:pt>
              </c:numCache>
            </c:numRef>
          </c:val>
          <c:extLst>
            <c:ext xmlns:c16="http://schemas.microsoft.com/office/drawing/2014/chart" uri="{C3380CC4-5D6E-409C-BE32-E72D297353CC}">
              <c16:uniqueId val="{00000002-9398-406A-8025-78DEB124A790}"/>
            </c:ext>
          </c:extLst>
        </c:ser>
        <c:ser>
          <c:idx val="3"/>
          <c:order val="3"/>
          <c:tx>
            <c:strRef>
              <c:f>'Top-Sec-Pokemon-Scr-Analysis'!$G$52:$G$53</c:f>
              <c:strCache>
                <c:ptCount val="1"/>
                <c:pt idx="0">
                  <c:v>Electric</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'Top-Sec-Pokemon-Scr-Analysis'!$G$54:$G$60</c:f>
              <c:numCache>
                <c:formatCode>General</c:formatCode>
                <c:ptCount val="6"/>
                <c:pt idx="1">
                  <c:v>2</c:v>
                </c:pt>
                <c:pt idx="4">
                  <c:v>4</c:v>
                </c:pt>
              </c:numCache>
            </c:numRef>
          </c:val>
          <c:extLst>
            <c:ext xmlns:c16="http://schemas.microsoft.com/office/drawing/2014/chart" uri="{C3380CC4-5D6E-409C-BE32-E72D297353CC}">
              <c16:uniqueId val="{00000003-9398-406A-8025-78DEB124A790}"/>
            </c:ext>
          </c:extLst>
        </c:ser>
        <c:ser>
          <c:idx val="4"/>
          <c:order val="4"/>
          <c:tx>
            <c:strRef>
              <c:f>'Top-Sec-Pokemon-Scr-Analysis'!$H$52:$H$53</c:f>
              <c:strCache>
                <c:ptCount val="1"/>
                <c:pt idx="0">
                  <c:v>Fairy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'Top-Sec-Pokemon-Scr-Analysis'!$H$54:$H$60</c:f>
              <c:numCache>
                <c:formatCode>General</c:formatCode>
                <c:ptCount val="6"/>
                <c:pt idx="0">
                  <c:v>3</c:v>
                </c:pt>
                <c:pt idx="1">
                  <c:v>3</c:v>
                </c:pt>
                <c:pt idx="2">
                  <c:v>8</c:v>
                </c:pt>
                <c:pt idx="3">
                  <c:v>1</c:v>
                </c:pt>
                <c:pt idx="4">
                  <c:v>3</c:v>
                </c:pt>
                <c:pt idx="5">
                  <c:v>5</c:v>
                </c:pt>
              </c:numCache>
            </c:numRef>
          </c:val>
          <c:extLst>
            <c:ext xmlns:c16="http://schemas.microsoft.com/office/drawing/2014/chart" uri="{C3380CC4-5D6E-409C-BE32-E72D297353CC}">
              <c16:uniqueId val="{00000004-9398-406A-8025-78DEB124A790}"/>
            </c:ext>
          </c:extLst>
        </c:ser>
        <c:ser>
          <c:idx val="5"/>
          <c:order val="5"/>
          <c:tx>
            <c:strRef>
              <c:f>'Top-Sec-Pokemon-Scr-Analysis'!$I$52:$I$53</c:f>
              <c:strCache>
                <c:ptCount val="1"/>
                <c:pt idx="0">
                  <c:v>Fighting</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'Top-Sec-Pokemon-Scr-Analysis'!$I$54:$I$60</c:f>
              <c:numCache>
                <c:formatCode>General</c:formatCode>
                <c:ptCount val="6"/>
                <c:pt idx="0">
                  <c:v>2</c:v>
                </c:pt>
                <c:pt idx="1">
                  <c:v>2</c:v>
                </c:pt>
                <c:pt idx="2">
                  <c:v>4</c:v>
                </c:pt>
                <c:pt idx="3">
                  <c:v>7</c:v>
                </c:pt>
                <c:pt idx="4">
                  <c:v>10</c:v>
                </c:pt>
                <c:pt idx="5">
                  <c:v>1</c:v>
                </c:pt>
              </c:numCache>
            </c:numRef>
          </c:val>
          <c:extLst>
            <c:ext xmlns:c16="http://schemas.microsoft.com/office/drawing/2014/chart" uri="{C3380CC4-5D6E-409C-BE32-E72D297353CC}">
              <c16:uniqueId val="{00000005-9398-406A-8025-78DEB124A790}"/>
            </c:ext>
          </c:extLst>
        </c:ser>
        <c:ser>
          <c:idx val="6"/>
          <c:order val="6"/>
          <c:tx>
            <c:strRef>
              <c:f>'Top-Sec-Pokemon-Scr-Analysis'!$J$52:$J$53</c:f>
              <c:strCache>
                <c:ptCount val="1"/>
                <c:pt idx="0">
                  <c:v>Fire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'Top-Sec-Pokemon-Scr-Analysis'!$J$54:$J$60</c:f>
              <c:numCache>
                <c:formatCode>General</c:formatCode>
                <c:ptCount val="6"/>
                <c:pt idx="1">
                  <c:v>3</c:v>
                </c:pt>
                <c:pt idx="2">
                  <c:v>1</c:v>
                </c:pt>
                <c:pt idx="3">
                  <c:v>1</c:v>
                </c:pt>
                <c:pt idx="4">
                  <c:v>7</c:v>
                </c:pt>
              </c:numCache>
            </c:numRef>
          </c:val>
          <c:extLst>
            <c:ext xmlns:c16="http://schemas.microsoft.com/office/drawing/2014/chart" uri="{C3380CC4-5D6E-409C-BE32-E72D297353CC}">
              <c16:uniqueId val="{00000006-9398-406A-8025-78DEB124A790}"/>
            </c:ext>
          </c:extLst>
        </c:ser>
        <c:ser>
          <c:idx val="7"/>
          <c:order val="7"/>
          <c:tx>
            <c:strRef>
              <c:f>'Top-Sec-Pokemon-Scr-Analysis'!$K$52:$K$53</c:f>
              <c:strCache>
                <c:ptCount val="1"/>
                <c:pt idx="0">
                  <c:v>Flying</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'Top-Sec-Pokemon-Scr-Analysis'!$K$54:$K$60</c:f>
              <c:numCache>
                <c:formatCode>General</c:formatCode>
                <c:ptCount val="6"/>
                <c:pt idx="0">
                  <c:v>23</c:v>
                </c:pt>
                <c:pt idx="1">
                  <c:v>19</c:v>
                </c:pt>
                <c:pt idx="2">
                  <c:v>14</c:v>
                </c:pt>
                <c:pt idx="3">
                  <c:v>16</c:v>
                </c:pt>
                <c:pt idx="4">
                  <c:v>19</c:v>
                </c:pt>
                <c:pt idx="5">
                  <c:v>6</c:v>
                </c:pt>
              </c:numCache>
            </c:numRef>
          </c:val>
          <c:extLst>
            <c:ext xmlns:c16="http://schemas.microsoft.com/office/drawing/2014/chart" uri="{C3380CC4-5D6E-409C-BE32-E72D297353CC}">
              <c16:uniqueId val="{00000007-9398-406A-8025-78DEB124A790}"/>
            </c:ext>
          </c:extLst>
        </c:ser>
        <c:ser>
          <c:idx val="8"/>
          <c:order val="8"/>
          <c:tx>
            <c:strRef>
              <c:f>'Top-Sec-Pokemon-Scr-Analysis'!$L$52:$L$53</c:f>
              <c:strCache>
                <c:ptCount val="1"/>
                <c:pt idx="0">
                  <c:v>Ghost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'Top-Sec-Pokemon-Scr-Analysis'!$L$54:$L$60</c:f>
              <c:numCache>
                <c:formatCode>General</c:formatCode>
                <c:ptCount val="6"/>
                <c:pt idx="2">
                  <c:v>3</c:v>
                </c:pt>
                <c:pt idx="3">
                  <c:v>2</c:v>
                </c:pt>
                <c:pt idx="4">
                  <c:v>4</c:v>
                </c:pt>
                <c:pt idx="5">
                  <c:v>5</c:v>
                </c:pt>
              </c:numCache>
            </c:numRef>
          </c:val>
          <c:extLst>
            <c:ext xmlns:c16="http://schemas.microsoft.com/office/drawing/2014/chart" uri="{C3380CC4-5D6E-409C-BE32-E72D297353CC}">
              <c16:uniqueId val="{00000008-9398-406A-8025-78DEB124A790}"/>
            </c:ext>
          </c:extLst>
        </c:ser>
        <c:ser>
          <c:idx val="9"/>
          <c:order val="9"/>
          <c:tx>
            <c:strRef>
              <c:f>'Top-Sec-Pokemon-Scr-Analysis'!$M$52:$M$53</c:f>
              <c:strCache>
                <c:ptCount val="1"/>
                <c:pt idx="0">
                  <c:v>Grass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'Top-Sec-Pokemon-Scr-Analysis'!$M$54:$M$60</c:f>
              <c:numCache>
                <c:formatCode>General</c:formatCode>
                <c:ptCount val="6"/>
                <c:pt idx="0">
                  <c:v>2</c:v>
                </c:pt>
                <c:pt idx="1">
                  <c:v>1</c:v>
                </c:pt>
                <c:pt idx="2">
                  <c:v>5</c:v>
                </c:pt>
                <c:pt idx="3">
                  <c:v>2</c:v>
                </c:pt>
                <c:pt idx="4">
                  <c:v>5</c:v>
                </c:pt>
                <c:pt idx="5">
                  <c:v>10</c:v>
                </c:pt>
              </c:numCache>
            </c:numRef>
          </c:val>
          <c:extLst>
            <c:ext xmlns:c16="http://schemas.microsoft.com/office/drawing/2014/chart" uri="{C3380CC4-5D6E-409C-BE32-E72D297353CC}">
              <c16:uniqueId val="{00000009-9398-406A-8025-78DEB124A790}"/>
            </c:ext>
          </c:extLst>
        </c:ser>
        <c:ser>
          <c:idx val="10"/>
          <c:order val="10"/>
          <c:tx>
            <c:strRef>
              <c:f>'Top-Sec-Pokemon-Scr-Analysis'!$N$52:$N$53</c:f>
              <c:strCache>
                <c:ptCount val="1"/>
                <c:pt idx="0">
                  <c:v>Ground</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'Top-Sec-Pokemon-Scr-Analysis'!$N$54:$N$60</c:f>
              <c:numCache>
                <c:formatCode>General</c:formatCode>
                <c:ptCount val="6"/>
                <c:pt idx="0">
                  <c:v>6</c:v>
                </c:pt>
                <c:pt idx="1">
                  <c:v>8</c:v>
                </c:pt>
                <c:pt idx="2">
                  <c:v>9</c:v>
                </c:pt>
                <c:pt idx="3">
                  <c:v>8</c:v>
                </c:pt>
                <c:pt idx="4">
                  <c:v>2</c:v>
                </c:pt>
                <c:pt idx="5">
                  <c:v>2</c:v>
                </c:pt>
              </c:numCache>
            </c:numRef>
          </c:val>
          <c:extLst>
            <c:ext xmlns:c16="http://schemas.microsoft.com/office/drawing/2014/chart" uri="{C3380CC4-5D6E-409C-BE32-E72D297353CC}">
              <c16:uniqueId val="{0000000A-9398-406A-8025-78DEB124A790}"/>
            </c:ext>
          </c:extLst>
        </c:ser>
        <c:ser>
          <c:idx val="11"/>
          <c:order val="11"/>
          <c:tx>
            <c:strRef>
              <c:f>'Top-Sec-Pokemon-Scr-Analysis'!$O$52:$O$53</c:f>
              <c:strCache>
                <c:ptCount val="1"/>
                <c:pt idx="0">
                  <c:v>Ice</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'Top-Sec-Pokemon-Scr-Analysis'!$O$54:$O$60</c:f>
              <c:numCache>
                <c:formatCode>General</c:formatCode>
                <c:ptCount val="6"/>
                <c:pt idx="0">
                  <c:v>3</c:v>
                </c:pt>
                <c:pt idx="1">
                  <c:v>1</c:v>
                </c:pt>
                <c:pt idx="3">
                  <c:v>5</c:v>
                </c:pt>
                <c:pt idx="4">
                  <c:v>3</c:v>
                </c:pt>
                <c:pt idx="5">
                  <c:v>2</c:v>
                </c:pt>
              </c:numCache>
            </c:numRef>
          </c:val>
          <c:extLst>
            <c:ext xmlns:c16="http://schemas.microsoft.com/office/drawing/2014/chart" uri="{C3380CC4-5D6E-409C-BE32-E72D297353CC}">
              <c16:uniqueId val="{0000000B-9398-406A-8025-78DEB124A790}"/>
            </c:ext>
          </c:extLst>
        </c:ser>
        <c:ser>
          <c:idx val="12"/>
          <c:order val="12"/>
          <c:tx>
            <c:strRef>
              <c:f>'Top-Sec-Pokemon-Scr-Analysis'!$P$52:$P$53</c:f>
              <c:strCache>
                <c:ptCount val="1"/>
                <c:pt idx="0">
                  <c:v>Normal</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'Top-Sec-Pokemon-Scr-Analysis'!$P$54:$P$60</c:f>
              <c:numCache>
                <c:formatCode>General</c:formatCode>
                <c:ptCount val="6"/>
                <c:pt idx="5">
                  <c:v>4</c:v>
                </c:pt>
              </c:numCache>
            </c:numRef>
          </c:val>
          <c:extLst>
            <c:ext xmlns:c16="http://schemas.microsoft.com/office/drawing/2014/chart" uri="{C3380CC4-5D6E-409C-BE32-E72D297353CC}">
              <c16:uniqueId val="{0000000C-9398-406A-8025-78DEB124A790}"/>
            </c:ext>
          </c:extLst>
        </c:ser>
        <c:ser>
          <c:idx val="13"/>
          <c:order val="13"/>
          <c:tx>
            <c:strRef>
              <c:f>'Top-Sec-Pokemon-Scr-Analysis'!$Q$52:$Q$53</c:f>
              <c:strCache>
                <c:ptCount val="1"/>
                <c:pt idx="0">
                  <c:v>Poison</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'Top-Sec-Pokemon-Scr-Analysis'!$Q$54:$Q$60</c:f>
              <c:numCache>
                <c:formatCode>General</c:formatCode>
                <c:ptCount val="6"/>
                <c:pt idx="0">
                  <c:v>22</c:v>
                </c:pt>
                <c:pt idx="1">
                  <c:v>3</c:v>
                </c:pt>
                <c:pt idx="2">
                  <c:v>2</c:v>
                </c:pt>
                <c:pt idx="3">
                  <c:v>2</c:v>
                </c:pt>
                <c:pt idx="4">
                  <c:v>5</c:v>
                </c:pt>
              </c:numCache>
            </c:numRef>
          </c:val>
          <c:extLst>
            <c:ext xmlns:c16="http://schemas.microsoft.com/office/drawing/2014/chart" uri="{C3380CC4-5D6E-409C-BE32-E72D297353CC}">
              <c16:uniqueId val="{0000000D-9398-406A-8025-78DEB124A790}"/>
            </c:ext>
          </c:extLst>
        </c:ser>
        <c:ser>
          <c:idx val="14"/>
          <c:order val="14"/>
          <c:tx>
            <c:strRef>
              <c:f>'Top-Sec-Pokemon-Scr-Analysis'!$R$52:$R$53</c:f>
              <c:strCache>
                <c:ptCount val="1"/>
                <c:pt idx="0">
                  <c:v>Psychic</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'Top-Sec-Pokemon-Scr-Analysis'!$R$54:$R$60</c:f>
              <c:numCache>
                <c:formatCode>General</c:formatCode>
                <c:ptCount val="6"/>
                <c:pt idx="0">
                  <c:v>7</c:v>
                </c:pt>
                <c:pt idx="1">
                  <c:v>3</c:v>
                </c:pt>
                <c:pt idx="2">
                  <c:v>16</c:v>
                </c:pt>
                <c:pt idx="3">
                  <c:v>2</c:v>
                </c:pt>
                <c:pt idx="4">
                  <c:v>2</c:v>
                </c:pt>
                <c:pt idx="5">
                  <c:v>3</c:v>
                </c:pt>
              </c:numCache>
            </c:numRef>
          </c:val>
          <c:extLst>
            <c:ext xmlns:c16="http://schemas.microsoft.com/office/drawing/2014/chart" uri="{C3380CC4-5D6E-409C-BE32-E72D297353CC}">
              <c16:uniqueId val="{0000000E-9398-406A-8025-78DEB124A790}"/>
            </c:ext>
          </c:extLst>
        </c:ser>
        <c:ser>
          <c:idx val="15"/>
          <c:order val="15"/>
          <c:tx>
            <c:strRef>
              <c:f>'Top-Sec-Pokemon-Scr-Analysis'!$S$52:$S$53</c:f>
              <c:strCache>
                <c:ptCount val="1"/>
                <c:pt idx="0">
                  <c:v>Rock</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'Top-Sec-Pokemon-Scr-Analysis'!$S$54:$S$60</c:f>
              <c:numCache>
                <c:formatCode>General</c:formatCode>
                <c:ptCount val="6"/>
                <c:pt idx="0">
                  <c:v>2</c:v>
                </c:pt>
                <c:pt idx="1">
                  <c:v>3</c:v>
                </c:pt>
                <c:pt idx="2">
                  <c:v>4</c:v>
                </c:pt>
                <c:pt idx="3">
                  <c:v>1</c:v>
                </c:pt>
                <c:pt idx="4">
                  <c:v>4</c:v>
                </c:pt>
              </c:numCache>
            </c:numRef>
          </c:val>
          <c:extLst>
            <c:ext xmlns:c16="http://schemas.microsoft.com/office/drawing/2014/chart" uri="{C3380CC4-5D6E-409C-BE32-E72D297353CC}">
              <c16:uniqueId val="{0000000F-9398-406A-8025-78DEB124A790}"/>
            </c:ext>
          </c:extLst>
        </c:ser>
        <c:ser>
          <c:idx val="16"/>
          <c:order val="16"/>
          <c:tx>
            <c:strRef>
              <c:f>'Top-Sec-Pokemon-Scr-Analysis'!$T$52:$T$53</c:f>
              <c:strCache>
                <c:ptCount val="1"/>
                <c:pt idx="0">
                  <c:v>Steel</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'Top-Sec-Pokemon-Scr-Analysis'!$T$54:$T$60</c:f>
              <c:numCache>
                <c:formatCode>General</c:formatCode>
                <c:ptCount val="6"/>
                <c:pt idx="0">
                  <c:v>2</c:v>
                </c:pt>
                <c:pt idx="1">
                  <c:v>3</c:v>
                </c:pt>
                <c:pt idx="3">
                  <c:v>9</c:v>
                </c:pt>
                <c:pt idx="4">
                  <c:v>8</c:v>
                </c:pt>
              </c:numCache>
            </c:numRef>
          </c:val>
          <c:extLst>
            <c:ext xmlns:c16="http://schemas.microsoft.com/office/drawing/2014/chart" uri="{C3380CC4-5D6E-409C-BE32-E72D297353CC}">
              <c16:uniqueId val="{00000010-9398-406A-8025-78DEB124A790}"/>
            </c:ext>
          </c:extLst>
        </c:ser>
        <c:ser>
          <c:idx val="17"/>
          <c:order val="17"/>
          <c:tx>
            <c:strRef>
              <c:f>'Top-Sec-Pokemon-Scr-Analysis'!$U$52:$U$53</c:f>
              <c:strCache>
                <c:ptCount val="1"/>
                <c:pt idx="0">
                  <c:v>Water</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'Top-Sec-Pokemon-Scr-Analysis'!$U$54:$U$60</c:f>
              <c:numCache>
                <c:formatCode>General</c:formatCode>
                <c:ptCount val="6"/>
                <c:pt idx="0">
                  <c:v>4</c:v>
                </c:pt>
                <c:pt idx="2">
                  <c:v>4</c:v>
                </c:pt>
                <c:pt idx="3">
                  <c:v>2</c:v>
                </c:pt>
                <c:pt idx="5">
                  <c:v>4</c:v>
                </c:pt>
              </c:numCache>
            </c:numRef>
          </c:val>
          <c:extLst>
            <c:ext xmlns:c16="http://schemas.microsoft.com/office/drawing/2014/chart" uri="{C3380CC4-5D6E-409C-BE32-E72D297353CC}">
              <c16:uniqueId val="{00000011-9398-406A-8025-78DEB124A790}"/>
            </c:ext>
          </c:extLst>
        </c:ser>
        <c:dLbls>
          <c:showLegendKey val="0"/>
          <c:showVal val="1"/>
          <c:showCatName val="0"/>
          <c:showSerName val="0"/>
          <c:showPercent val="0"/>
          <c:showBubbleSize val="0"/>
        </c:dLbls>
        <c:axId val="225691744"/>
        <c:axId val="874975871"/>
      </c:areaChart>
      <c:catAx>
        <c:axId val="2256917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975871"/>
        <c:crosses val="autoZero"/>
        <c:auto val="1"/>
        <c:lblAlgn val="ctr"/>
        <c:lblOffset val="100"/>
        <c:noMultiLvlLbl val="0"/>
      </c:catAx>
      <c:valAx>
        <c:axId val="8749758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6917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[Pokemon_Data_Analysis_Project.xlsx]Top-Sec-Pokemon-Scr-Analysis!PivotTable41</c:name>
    <c:fmtId val="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'Top-Sec-Pokemon-Scr-Analysis'!$D$96</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133-4C49-9F5A-931245AEC007}"/>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133-4C49-9F5A-931245AEC0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'Top-Sec-Pokemon-Scr-Analysis'!$C$97:$C$99</c:f>
              <c:strCache>
                <c:ptCount val="2"/>
                <c:pt idx="0">
                  <c:v>FALSE</c:v>
                </c:pt>
                <c:pt idx="1">
                  <c:v>TRUE</c:v>
                </c:pt>
              </c:strCache>
            </c:strRef>
          </c:cat>
          <c:val>
            <c:numRef>
              <c:f>'Top-Sec-Pokemon-Scr-Analysis'!$D$97:$D$99</c:f>
              <c:numCache>
                <c:formatCode>General</c:formatCode>
                <c:ptCount val="2"/>
                <c:pt idx="0">
                  <c:v>735</c:v>
                </c:pt>
                <c:pt idx="1">
                  <c:v>65</c:v>
                </c:pt>
              </c:numCache>
            </c:numRef>
          </c:val>
          <c:extLst>
            <c:ext xmlns:c16="http://schemas.microsoft.com/office/drawing/2014/chart" uri="{C3380CC4-5D6E-409C-BE32-E72D297353CC}">
              <c16:uniqueId val="{00000000-5FD3-4EC5-A58D-60936C947A1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[Pokemon_Data_Analysis_Project.xlsx]Pri-Pokemon-Data-Exploration!PivotTable28</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240169421865936E-2"/>
          <c:y val="5.4534849810440364E-2"/>
          <c:w val="0.76558426761168175"/>
          <c:h val="0.82793708078156902"/>
        </c:manualLayout>
      </c:layout>
      <c:bar3DChart>
        <c:barDir val="col"/>
        <c:grouping val="stacked"/>
        <c:varyColors val="0"/>
        <c:ser>
          <c:idx val="0"/>
          <c:order val="0"/>
          <c:tx>
            <c:strRef>
              <c:f>'Pri-Pokemon-Data-Exploration'!$C$5</c:f>
              <c:strCache>
                <c:ptCount val="1"/>
                <c:pt idx="0">
                  <c:v>Sum of Hit_Points</c:v>
                </c:pt>
              </c:strCache>
            </c:strRef>
          </c:tx>
          <c:spPr>
            <a:solidFill>
              <a:schemeClr val="accent1"/>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'Pri-Pokemon-Data-Exploration'!$C$6:$C$24</c:f>
              <c:numCache>
                <c:formatCode>General</c:formatCode>
                <c:ptCount val="18"/>
                <c:pt idx="0">
                  <c:v>3925</c:v>
                </c:pt>
                <c:pt idx="1">
                  <c:v>2071</c:v>
                </c:pt>
                <c:pt idx="2">
                  <c:v>2666</c:v>
                </c:pt>
                <c:pt idx="3">
                  <c:v>2631</c:v>
                </c:pt>
                <c:pt idx="4">
                  <c:v>1260</c:v>
                </c:pt>
                <c:pt idx="5">
                  <c:v>1886</c:v>
                </c:pt>
                <c:pt idx="6">
                  <c:v>3635</c:v>
                </c:pt>
                <c:pt idx="7">
                  <c:v>283</c:v>
                </c:pt>
                <c:pt idx="8">
                  <c:v>2062</c:v>
                </c:pt>
                <c:pt idx="9">
                  <c:v>4709</c:v>
                </c:pt>
                <c:pt idx="10">
                  <c:v>2361</c:v>
                </c:pt>
                <c:pt idx="11">
                  <c:v>1728</c:v>
                </c:pt>
                <c:pt idx="12">
                  <c:v>7573</c:v>
                </c:pt>
                <c:pt idx="13">
                  <c:v>1883</c:v>
                </c:pt>
                <c:pt idx="14">
                  <c:v>4026</c:v>
                </c:pt>
                <c:pt idx="15">
                  <c:v>2876</c:v>
                </c:pt>
                <c:pt idx="16">
                  <c:v>1761</c:v>
                </c:pt>
                <c:pt idx="17">
                  <c:v>8071</c:v>
                </c:pt>
              </c:numCache>
            </c:numRef>
          </c:val>
          <c:extLst>
            <c:ext xmlns:c16="http://schemas.microsoft.com/office/drawing/2014/chart" uri="{C3380CC4-5D6E-409C-BE32-E72D297353CC}">
              <c16:uniqueId val="{00000000-E09B-4435-8CD7-5EF657CF6C03}"/>
            </c:ext>
          </c:extLst>
        </c:ser>
        <c:ser>
          <c:idx val="1"/>
          <c:order val="1"/>
          <c:tx>
            <c:strRef>
              <c:f>'Pri-Pokemon-Data-Exploration'!$D$5</c:f>
              <c:strCache>
                <c:ptCount val="1"/>
                <c:pt idx="0">
                  <c:v>Sum of Attack_Points</c:v>
                </c:pt>
              </c:strCache>
            </c:strRef>
          </c:tx>
          <c:spPr>
            <a:solidFill>
              <a:schemeClr val="accent2"/>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'Pri-Pokemon-Data-Exploration'!$D$6:$D$24</c:f>
              <c:numCache>
                <c:formatCode>General</c:formatCode>
                <c:ptCount val="18"/>
                <c:pt idx="0">
                  <c:v>4897</c:v>
                </c:pt>
                <c:pt idx="1">
                  <c:v>2740</c:v>
                </c:pt>
                <c:pt idx="2">
                  <c:v>3588</c:v>
                </c:pt>
                <c:pt idx="3">
                  <c:v>3040</c:v>
                </c:pt>
                <c:pt idx="4">
                  <c:v>1046</c:v>
                </c:pt>
                <c:pt idx="5">
                  <c:v>2613</c:v>
                </c:pt>
                <c:pt idx="6">
                  <c:v>4408</c:v>
                </c:pt>
                <c:pt idx="7">
                  <c:v>315</c:v>
                </c:pt>
                <c:pt idx="8">
                  <c:v>2361</c:v>
                </c:pt>
                <c:pt idx="9">
                  <c:v>5125</c:v>
                </c:pt>
                <c:pt idx="10">
                  <c:v>3064</c:v>
                </c:pt>
                <c:pt idx="11">
                  <c:v>1746</c:v>
                </c:pt>
                <c:pt idx="12">
                  <c:v>7200</c:v>
                </c:pt>
                <c:pt idx="13">
                  <c:v>2091</c:v>
                </c:pt>
                <c:pt idx="14">
                  <c:v>4073</c:v>
                </c:pt>
                <c:pt idx="15">
                  <c:v>4086</c:v>
                </c:pt>
                <c:pt idx="16">
                  <c:v>2503</c:v>
                </c:pt>
                <c:pt idx="17">
                  <c:v>8305</c:v>
                </c:pt>
              </c:numCache>
            </c:numRef>
          </c:val>
          <c:extLst>
            <c:ext xmlns:c16="http://schemas.microsoft.com/office/drawing/2014/chart" uri="{C3380CC4-5D6E-409C-BE32-E72D297353CC}">
              <c16:uniqueId val="{00000001-E09B-4435-8CD7-5EF657CF6C03}"/>
            </c:ext>
          </c:extLst>
        </c:ser>
        <c:ser>
          <c:idx val="2"/>
          <c:order val="2"/>
          <c:tx>
            <c:strRef>
              <c:f>'Pri-Pokemon-Data-Exploration'!$E$5</c:f>
              <c:strCache>
                <c:ptCount val="1"/>
                <c:pt idx="0">
                  <c:v>Sum of Defense_Points</c:v>
                </c:pt>
              </c:strCache>
            </c:strRef>
          </c:tx>
          <c:spPr>
            <a:solidFill>
              <a:schemeClr val="accent3"/>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'Pri-Pokemon-Data-Exploration'!$E$6:$E$24</c:f>
              <c:numCache>
                <c:formatCode>General</c:formatCode>
                <c:ptCount val="18"/>
                <c:pt idx="0">
                  <c:v>4880</c:v>
                </c:pt>
                <c:pt idx="1">
                  <c:v>2177</c:v>
                </c:pt>
                <c:pt idx="2">
                  <c:v>2764</c:v>
                </c:pt>
                <c:pt idx="3">
                  <c:v>2917</c:v>
                </c:pt>
                <c:pt idx="4">
                  <c:v>1117</c:v>
                </c:pt>
                <c:pt idx="5">
                  <c:v>1780</c:v>
                </c:pt>
                <c:pt idx="6">
                  <c:v>3524</c:v>
                </c:pt>
                <c:pt idx="7">
                  <c:v>265</c:v>
                </c:pt>
                <c:pt idx="8">
                  <c:v>2598</c:v>
                </c:pt>
                <c:pt idx="9">
                  <c:v>4956</c:v>
                </c:pt>
                <c:pt idx="10">
                  <c:v>2715</c:v>
                </c:pt>
                <c:pt idx="11">
                  <c:v>1714</c:v>
                </c:pt>
                <c:pt idx="12">
                  <c:v>5865</c:v>
                </c:pt>
                <c:pt idx="13">
                  <c:v>1927</c:v>
                </c:pt>
                <c:pt idx="14">
                  <c:v>3858</c:v>
                </c:pt>
                <c:pt idx="15">
                  <c:v>4435</c:v>
                </c:pt>
                <c:pt idx="16">
                  <c:v>3412</c:v>
                </c:pt>
                <c:pt idx="17">
                  <c:v>8170</c:v>
                </c:pt>
              </c:numCache>
            </c:numRef>
          </c:val>
          <c:extLst>
            <c:ext xmlns:c16="http://schemas.microsoft.com/office/drawing/2014/chart" uri="{C3380CC4-5D6E-409C-BE32-E72D297353CC}">
              <c16:uniqueId val="{00000002-E09B-4435-8CD7-5EF657CF6C03}"/>
            </c:ext>
          </c:extLst>
        </c:ser>
        <c:ser>
          <c:idx val="3"/>
          <c:order val="3"/>
          <c:tx>
            <c:strRef>
              <c:f>'Pri-Pokemon-Data-Exploration'!$F$5</c:f>
              <c:strCache>
                <c:ptCount val="1"/>
                <c:pt idx="0">
                  <c:v>Sum of Special_Attack_Points</c:v>
                </c:pt>
              </c:strCache>
            </c:strRef>
          </c:tx>
          <c:spPr>
            <a:solidFill>
              <a:schemeClr val="accent4"/>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'Pri-Pokemon-Data-Exploration'!$F$6:$F$24</c:f>
              <c:numCache>
                <c:formatCode>General</c:formatCode>
                <c:ptCount val="18"/>
                <c:pt idx="0">
                  <c:v>3717</c:v>
                </c:pt>
                <c:pt idx="1">
                  <c:v>2314</c:v>
                </c:pt>
                <c:pt idx="2">
                  <c:v>3099</c:v>
                </c:pt>
                <c:pt idx="3">
                  <c:v>3961</c:v>
                </c:pt>
                <c:pt idx="4">
                  <c:v>1335</c:v>
                </c:pt>
                <c:pt idx="5">
                  <c:v>1434</c:v>
                </c:pt>
                <c:pt idx="6">
                  <c:v>4627</c:v>
                </c:pt>
                <c:pt idx="7">
                  <c:v>377</c:v>
                </c:pt>
                <c:pt idx="8">
                  <c:v>2539</c:v>
                </c:pt>
                <c:pt idx="9">
                  <c:v>5425</c:v>
                </c:pt>
                <c:pt idx="10">
                  <c:v>1807</c:v>
                </c:pt>
                <c:pt idx="11">
                  <c:v>1861</c:v>
                </c:pt>
                <c:pt idx="12">
                  <c:v>5470</c:v>
                </c:pt>
                <c:pt idx="13">
                  <c:v>1692</c:v>
                </c:pt>
                <c:pt idx="14">
                  <c:v>5609</c:v>
                </c:pt>
                <c:pt idx="15">
                  <c:v>2787</c:v>
                </c:pt>
                <c:pt idx="16">
                  <c:v>1823</c:v>
                </c:pt>
                <c:pt idx="17">
                  <c:v>8379</c:v>
                </c:pt>
              </c:numCache>
            </c:numRef>
          </c:val>
          <c:extLst>
            <c:ext xmlns:c16="http://schemas.microsoft.com/office/drawing/2014/chart" uri="{C3380CC4-5D6E-409C-BE32-E72D297353CC}">
              <c16:uniqueId val="{00000003-E09B-4435-8CD7-5EF657CF6C03}"/>
            </c:ext>
          </c:extLst>
        </c:ser>
        <c:ser>
          <c:idx val="4"/>
          <c:order val="4"/>
          <c:tx>
            <c:strRef>
              <c:f>'Pri-Pokemon-Data-Exploration'!$G$5</c:f>
              <c:strCache>
                <c:ptCount val="1"/>
                <c:pt idx="0">
                  <c:v>Sum of Special_Defense_Points</c:v>
                </c:pt>
              </c:strCache>
            </c:strRef>
          </c:tx>
          <c:spPr>
            <a:solidFill>
              <a:schemeClr val="accent5"/>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'Pri-Pokemon-Data-Exploration'!$G$6:$G$24</c:f>
              <c:numCache>
                <c:formatCode>General</c:formatCode>
                <c:ptCount val="18"/>
                <c:pt idx="0">
                  <c:v>4471</c:v>
                </c:pt>
                <c:pt idx="1">
                  <c:v>2155</c:v>
                </c:pt>
                <c:pt idx="2">
                  <c:v>2843</c:v>
                </c:pt>
                <c:pt idx="3">
                  <c:v>3243</c:v>
                </c:pt>
                <c:pt idx="4">
                  <c:v>1440</c:v>
                </c:pt>
                <c:pt idx="5">
                  <c:v>1747</c:v>
                </c:pt>
                <c:pt idx="6">
                  <c:v>3755</c:v>
                </c:pt>
                <c:pt idx="7">
                  <c:v>290</c:v>
                </c:pt>
                <c:pt idx="8">
                  <c:v>2447</c:v>
                </c:pt>
                <c:pt idx="9">
                  <c:v>4930</c:v>
                </c:pt>
                <c:pt idx="10">
                  <c:v>2008</c:v>
                </c:pt>
                <c:pt idx="11">
                  <c:v>1831</c:v>
                </c:pt>
                <c:pt idx="12">
                  <c:v>6245</c:v>
                </c:pt>
                <c:pt idx="13">
                  <c:v>1803</c:v>
                </c:pt>
                <c:pt idx="14">
                  <c:v>4918</c:v>
                </c:pt>
                <c:pt idx="15">
                  <c:v>3321</c:v>
                </c:pt>
                <c:pt idx="16">
                  <c:v>2177</c:v>
                </c:pt>
                <c:pt idx="17">
                  <c:v>7898</c:v>
                </c:pt>
              </c:numCache>
            </c:numRef>
          </c:val>
          <c:extLst>
            <c:ext xmlns:c16="http://schemas.microsoft.com/office/drawing/2014/chart" uri="{C3380CC4-5D6E-409C-BE32-E72D297353CC}">
              <c16:uniqueId val="{00000004-E09B-4435-8CD7-5EF657CF6C03}"/>
            </c:ext>
          </c:extLst>
        </c:ser>
        <c:ser>
          <c:idx val="5"/>
          <c:order val="5"/>
          <c:tx>
            <c:strRef>
              <c:f>'Pri-Pokemon-Data-Exploration'!$H$5</c:f>
              <c:strCache>
                <c:ptCount val="1"/>
                <c:pt idx="0">
                  <c:v>Sum of Speed_Points</c:v>
                </c:pt>
              </c:strCache>
            </c:strRef>
          </c:tx>
          <c:spPr>
            <a:solidFill>
              <a:schemeClr val="accent6"/>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'Pri-Pokemon-Data-Exploration'!$H$6:$H$24</c:f>
              <c:numCache>
                <c:formatCode>General</c:formatCode>
                <c:ptCount val="18"/>
                <c:pt idx="0">
                  <c:v>4256</c:v>
                </c:pt>
                <c:pt idx="1">
                  <c:v>2361</c:v>
                </c:pt>
                <c:pt idx="2">
                  <c:v>2657</c:v>
                </c:pt>
                <c:pt idx="3">
                  <c:v>3718</c:v>
                </c:pt>
                <c:pt idx="4">
                  <c:v>826</c:v>
                </c:pt>
                <c:pt idx="5">
                  <c:v>1784</c:v>
                </c:pt>
                <c:pt idx="6">
                  <c:v>3871</c:v>
                </c:pt>
                <c:pt idx="7">
                  <c:v>410</c:v>
                </c:pt>
                <c:pt idx="8">
                  <c:v>2059</c:v>
                </c:pt>
                <c:pt idx="9">
                  <c:v>4335</c:v>
                </c:pt>
                <c:pt idx="10">
                  <c:v>2045</c:v>
                </c:pt>
                <c:pt idx="11">
                  <c:v>1523</c:v>
                </c:pt>
                <c:pt idx="12">
                  <c:v>7012</c:v>
                </c:pt>
                <c:pt idx="13">
                  <c:v>1780</c:v>
                </c:pt>
                <c:pt idx="14">
                  <c:v>4645</c:v>
                </c:pt>
                <c:pt idx="15">
                  <c:v>2460</c:v>
                </c:pt>
                <c:pt idx="16">
                  <c:v>1492</c:v>
                </c:pt>
                <c:pt idx="17">
                  <c:v>7388</c:v>
                </c:pt>
              </c:numCache>
            </c:numRef>
          </c:val>
          <c:extLst>
            <c:ext xmlns:c16="http://schemas.microsoft.com/office/drawing/2014/chart" uri="{C3380CC4-5D6E-409C-BE32-E72D297353CC}">
              <c16:uniqueId val="{00000005-E09B-4435-8CD7-5EF657CF6C03}"/>
            </c:ext>
          </c:extLst>
        </c:ser>
        <c:ser>
          <c:idx val="6"/>
          <c:order val="6"/>
          <c:tx>
            <c:strRef>
              <c:f>'Pri-Pokemon-Data-Exploration'!$I$5</c:f>
              <c:strCache>
                <c:ptCount val="1"/>
                <c:pt idx="0">
                  <c:v>Mean of Hit_Points</c:v>
                </c:pt>
              </c:strCache>
            </c:strRef>
          </c:tx>
          <c:spPr>
            <a:solidFill>
              <a:schemeClr val="accent1">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'Pri-Pokemon-Data-Exploration'!$I$6:$I$24</c:f>
              <c:numCache>
                <c:formatCode>0.00</c:formatCode>
                <c:ptCount val="18"/>
                <c:pt idx="0">
                  <c:v>56.884057971014492</c:v>
                </c:pt>
                <c:pt idx="1">
                  <c:v>66.806451612903231</c:v>
                </c:pt>
                <c:pt idx="2">
                  <c:v>83.3125</c:v>
                </c:pt>
                <c:pt idx="3">
                  <c:v>59.795454545454547</c:v>
                </c:pt>
                <c:pt idx="4">
                  <c:v>74.117647058823536</c:v>
                </c:pt>
                <c:pt idx="5">
                  <c:v>69.851851851851848</c:v>
                </c:pt>
                <c:pt idx="6">
                  <c:v>69.90384615384616</c:v>
                </c:pt>
                <c:pt idx="7">
                  <c:v>70.75</c:v>
                </c:pt>
                <c:pt idx="8">
                  <c:v>64.4375</c:v>
                </c:pt>
                <c:pt idx="9">
                  <c:v>67.271428571428572</c:v>
                </c:pt>
                <c:pt idx="10">
                  <c:v>73.78125</c:v>
                </c:pt>
                <c:pt idx="11">
                  <c:v>72</c:v>
                </c:pt>
                <c:pt idx="12">
                  <c:v>77.275510204081627</c:v>
                </c:pt>
                <c:pt idx="13">
                  <c:v>67.25</c:v>
                </c:pt>
                <c:pt idx="14">
                  <c:v>70.631578947368425</c:v>
                </c:pt>
                <c:pt idx="15">
                  <c:v>65.36363636363636</c:v>
                </c:pt>
                <c:pt idx="16">
                  <c:v>65.222222222222229</c:v>
                </c:pt>
                <c:pt idx="17">
                  <c:v>72.0625</c:v>
                </c:pt>
              </c:numCache>
            </c:numRef>
          </c:val>
          <c:extLst>
            <c:ext xmlns:c16="http://schemas.microsoft.com/office/drawing/2014/chart" uri="{C3380CC4-5D6E-409C-BE32-E72D297353CC}">
              <c16:uniqueId val="{00000006-E09B-4435-8CD7-5EF657CF6C03}"/>
            </c:ext>
          </c:extLst>
        </c:ser>
        <c:ser>
          <c:idx val="7"/>
          <c:order val="7"/>
          <c:tx>
            <c:strRef>
              <c:f>'Pri-Pokemon-Data-Exploration'!$J$5</c:f>
              <c:strCache>
                <c:ptCount val="1"/>
                <c:pt idx="0">
                  <c:v>Mean of Attack_Points</c:v>
                </c:pt>
              </c:strCache>
            </c:strRef>
          </c:tx>
          <c:spPr>
            <a:solidFill>
              <a:schemeClr val="accent2">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'Pri-Pokemon-Data-Exploration'!$J$6:$J$24</c:f>
              <c:numCache>
                <c:formatCode>0.00</c:formatCode>
                <c:ptCount val="18"/>
                <c:pt idx="0">
                  <c:v>70.971014492753625</c:v>
                </c:pt>
                <c:pt idx="1">
                  <c:v>88.387096774193552</c:v>
                </c:pt>
                <c:pt idx="2">
                  <c:v>112.125</c:v>
                </c:pt>
                <c:pt idx="3">
                  <c:v>69.090909090909093</c:v>
                </c:pt>
                <c:pt idx="4">
                  <c:v>61.529411764705884</c:v>
                </c:pt>
                <c:pt idx="5">
                  <c:v>96.777777777777771</c:v>
                </c:pt>
                <c:pt idx="6">
                  <c:v>84.769230769230774</c:v>
                </c:pt>
                <c:pt idx="7">
                  <c:v>78.75</c:v>
                </c:pt>
                <c:pt idx="8">
                  <c:v>73.78125</c:v>
                </c:pt>
                <c:pt idx="9">
                  <c:v>73.214285714285708</c:v>
                </c:pt>
                <c:pt idx="10">
                  <c:v>95.75</c:v>
                </c:pt>
                <c:pt idx="11">
                  <c:v>72.75</c:v>
                </c:pt>
                <c:pt idx="12">
                  <c:v>73.469387755102048</c:v>
                </c:pt>
                <c:pt idx="13">
                  <c:v>74.678571428571431</c:v>
                </c:pt>
                <c:pt idx="14">
                  <c:v>71.456140350877192</c:v>
                </c:pt>
                <c:pt idx="15">
                  <c:v>92.86363636363636</c:v>
                </c:pt>
                <c:pt idx="16">
                  <c:v>92.703703703703709</c:v>
                </c:pt>
                <c:pt idx="17">
                  <c:v>74.151785714285708</c:v>
                </c:pt>
              </c:numCache>
            </c:numRef>
          </c:val>
          <c:extLst>
            <c:ext xmlns:c16="http://schemas.microsoft.com/office/drawing/2014/chart" uri="{C3380CC4-5D6E-409C-BE32-E72D297353CC}">
              <c16:uniqueId val="{00000007-E09B-4435-8CD7-5EF657CF6C03}"/>
            </c:ext>
          </c:extLst>
        </c:ser>
        <c:ser>
          <c:idx val="8"/>
          <c:order val="8"/>
          <c:tx>
            <c:strRef>
              <c:f>'Pri-Pokemon-Data-Exploration'!$K$5</c:f>
              <c:strCache>
                <c:ptCount val="1"/>
                <c:pt idx="0">
                  <c:v>Mean of Defense_Points</c:v>
                </c:pt>
              </c:strCache>
            </c:strRef>
          </c:tx>
          <c:spPr>
            <a:solidFill>
              <a:schemeClr val="accent3">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'Pri-Pokemon-Data-Exploration'!$K$6:$K$24</c:f>
              <c:numCache>
                <c:formatCode>0.00</c:formatCode>
                <c:ptCount val="18"/>
                <c:pt idx="0">
                  <c:v>70.724637681159422</c:v>
                </c:pt>
                <c:pt idx="1">
                  <c:v>70.225806451612897</c:v>
                </c:pt>
                <c:pt idx="2">
                  <c:v>86.375</c:v>
                </c:pt>
                <c:pt idx="3">
                  <c:v>66.295454545454547</c:v>
                </c:pt>
                <c:pt idx="4">
                  <c:v>65.705882352941174</c:v>
                </c:pt>
                <c:pt idx="5">
                  <c:v>65.925925925925924</c:v>
                </c:pt>
                <c:pt idx="6">
                  <c:v>67.769230769230774</c:v>
                </c:pt>
                <c:pt idx="7">
                  <c:v>66.25</c:v>
                </c:pt>
                <c:pt idx="8">
                  <c:v>81.1875</c:v>
                </c:pt>
                <c:pt idx="9">
                  <c:v>70.8</c:v>
                </c:pt>
                <c:pt idx="10">
                  <c:v>84.84375</c:v>
                </c:pt>
                <c:pt idx="11">
                  <c:v>71.416666666666671</c:v>
                </c:pt>
                <c:pt idx="12">
                  <c:v>59.846938775510203</c:v>
                </c:pt>
                <c:pt idx="13">
                  <c:v>68.821428571428569</c:v>
                </c:pt>
                <c:pt idx="14">
                  <c:v>67.684210526315795</c:v>
                </c:pt>
                <c:pt idx="15">
                  <c:v>100.79545454545455</c:v>
                </c:pt>
                <c:pt idx="16">
                  <c:v>126.37037037037037</c:v>
                </c:pt>
                <c:pt idx="17">
                  <c:v>72.946428571428569</c:v>
                </c:pt>
              </c:numCache>
            </c:numRef>
          </c:val>
          <c:extLst>
            <c:ext xmlns:c16="http://schemas.microsoft.com/office/drawing/2014/chart" uri="{C3380CC4-5D6E-409C-BE32-E72D297353CC}">
              <c16:uniqueId val="{00000008-E09B-4435-8CD7-5EF657CF6C03}"/>
            </c:ext>
          </c:extLst>
        </c:ser>
        <c:ser>
          <c:idx val="9"/>
          <c:order val="9"/>
          <c:tx>
            <c:strRef>
              <c:f>'Pri-Pokemon-Data-Exploration'!$L$5</c:f>
              <c:strCache>
                <c:ptCount val="1"/>
                <c:pt idx="0">
                  <c:v>Mean of Special_Attack_Points</c:v>
                </c:pt>
              </c:strCache>
            </c:strRef>
          </c:tx>
          <c:spPr>
            <a:solidFill>
              <a:schemeClr val="accent4">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'Pri-Pokemon-Data-Exploration'!$L$6:$L$24</c:f>
              <c:numCache>
                <c:formatCode>0.00</c:formatCode>
                <c:ptCount val="18"/>
                <c:pt idx="0">
                  <c:v>53.869565217391305</c:v>
                </c:pt>
                <c:pt idx="1">
                  <c:v>74.645161290322577</c:v>
                </c:pt>
                <c:pt idx="2">
                  <c:v>96.84375</c:v>
                </c:pt>
                <c:pt idx="3">
                  <c:v>90.022727272727266</c:v>
                </c:pt>
                <c:pt idx="4">
                  <c:v>78.529411764705884</c:v>
                </c:pt>
                <c:pt idx="5">
                  <c:v>53.111111111111114</c:v>
                </c:pt>
                <c:pt idx="6">
                  <c:v>88.980769230769226</c:v>
                </c:pt>
                <c:pt idx="7">
                  <c:v>94.25</c:v>
                </c:pt>
                <c:pt idx="8">
                  <c:v>79.34375</c:v>
                </c:pt>
                <c:pt idx="9">
                  <c:v>77.5</c:v>
                </c:pt>
                <c:pt idx="10">
                  <c:v>56.46875</c:v>
                </c:pt>
                <c:pt idx="11">
                  <c:v>77.541666666666671</c:v>
                </c:pt>
                <c:pt idx="12">
                  <c:v>55.816326530612244</c:v>
                </c:pt>
                <c:pt idx="13">
                  <c:v>60.428571428571431</c:v>
                </c:pt>
                <c:pt idx="14">
                  <c:v>98.403508771929822</c:v>
                </c:pt>
                <c:pt idx="15">
                  <c:v>63.340909090909093</c:v>
                </c:pt>
                <c:pt idx="16">
                  <c:v>67.518518518518519</c:v>
                </c:pt>
                <c:pt idx="17">
                  <c:v>74.8125</c:v>
                </c:pt>
              </c:numCache>
            </c:numRef>
          </c:val>
          <c:extLst>
            <c:ext xmlns:c16="http://schemas.microsoft.com/office/drawing/2014/chart" uri="{C3380CC4-5D6E-409C-BE32-E72D297353CC}">
              <c16:uniqueId val="{00000009-E09B-4435-8CD7-5EF657CF6C03}"/>
            </c:ext>
          </c:extLst>
        </c:ser>
        <c:ser>
          <c:idx val="10"/>
          <c:order val="10"/>
          <c:tx>
            <c:strRef>
              <c:f>'Pri-Pokemon-Data-Exploration'!$M$5</c:f>
              <c:strCache>
                <c:ptCount val="1"/>
                <c:pt idx="0">
                  <c:v>Mean of Special_Defense_Points</c:v>
                </c:pt>
              </c:strCache>
            </c:strRef>
          </c:tx>
          <c:spPr>
            <a:solidFill>
              <a:schemeClr val="accent5">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'Pri-Pokemon-Data-Exploration'!$M$6:$M$24</c:f>
              <c:numCache>
                <c:formatCode>0.00</c:formatCode>
                <c:ptCount val="18"/>
                <c:pt idx="0">
                  <c:v>64.79710144927536</c:v>
                </c:pt>
                <c:pt idx="1">
                  <c:v>69.516129032258064</c:v>
                </c:pt>
                <c:pt idx="2">
                  <c:v>88.84375</c:v>
                </c:pt>
                <c:pt idx="3">
                  <c:v>73.704545454545453</c:v>
                </c:pt>
                <c:pt idx="4">
                  <c:v>84.705882352941174</c:v>
                </c:pt>
                <c:pt idx="5">
                  <c:v>64.703703703703709</c:v>
                </c:pt>
                <c:pt idx="6">
                  <c:v>72.211538461538467</c:v>
                </c:pt>
                <c:pt idx="7">
                  <c:v>72.5</c:v>
                </c:pt>
                <c:pt idx="8">
                  <c:v>76.46875</c:v>
                </c:pt>
                <c:pt idx="9">
                  <c:v>70.428571428571431</c:v>
                </c:pt>
                <c:pt idx="10">
                  <c:v>62.75</c:v>
                </c:pt>
                <c:pt idx="11">
                  <c:v>76.291666666666671</c:v>
                </c:pt>
                <c:pt idx="12">
                  <c:v>63.724489795918366</c:v>
                </c:pt>
                <c:pt idx="13">
                  <c:v>64.392857142857139</c:v>
                </c:pt>
                <c:pt idx="14">
                  <c:v>86.280701754385959</c:v>
                </c:pt>
                <c:pt idx="15">
                  <c:v>75.477272727272734</c:v>
                </c:pt>
                <c:pt idx="16">
                  <c:v>80.629629629629633</c:v>
                </c:pt>
                <c:pt idx="17">
                  <c:v>70.517857142857139</c:v>
                </c:pt>
              </c:numCache>
            </c:numRef>
          </c:val>
          <c:extLst>
            <c:ext xmlns:c16="http://schemas.microsoft.com/office/drawing/2014/chart" uri="{C3380CC4-5D6E-409C-BE32-E72D297353CC}">
              <c16:uniqueId val="{0000000A-E09B-4435-8CD7-5EF657CF6C03}"/>
            </c:ext>
          </c:extLst>
        </c:ser>
        <c:ser>
          <c:idx val="11"/>
          <c:order val="11"/>
          <c:tx>
            <c:strRef>
              <c:f>'Pri-Pokemon-Data-Exploration'!$N$5</c:f>
              <c:strCache>
                <c:ptCount val="1"/>
                <c:pt idx="0">
                  <c:v>Mean of Speed_Points</c:v>
                </c:pt>
              </c:strCache>
            </c:strRef>
          </c:tx>
          <c:spPr>
            <a:solidFill>
              <a:schemeClr val="accent6">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'Pri-Pokemon-Data-Exploration'!$N$6:$N$24</c:f>
              <c:numCache>
                <c:formatCode>0.00</c:formatCode>
                <c:ptCount val="18"/>
                <c:pt idx="0">
                  <c:v>61.681159420289852</c:v>
                </c:pt>
                <c:pt idx="1">
                  <c:v>76.161290322580641</c:v>
                </c:pt>
                <c:pt idx="2">
                  <c:v>83.03125</c:v>
                </c:pt>
                <c:pt idx="3">
                  <c:v>84.5</c:v>
                </c:pt>
                <c:pt idx="4">
                  <c:v>48.588235294117645</c:v>
                </c:pt>
                <c:pt idx="5">
                  <c:v>66.074074074074076</c:v>
                </c:pt>
                <c:pt idx="6">
                  <c:v>74.442307692307693</c:v>
                </c:pt>
                <c:pt idx="7">
                  <c:v>102.5</c:v>
                </c:pt>
                <c:pt idx="8">
                  <c:v>64.34375</c:v>
                </c:pt>
                <c:pt idx="9">
                  <c:v>61.928571428571431</c:v>
                </c:pt>
                <c:pt idx="10">
                  <c:v>63.90625</c:v>
                </c:pt>
                <c:pt idx="11">
                  <c:v>63.458333333333336</c:v>
                </c:pt>
                <c:pt idx="12">
                  <c:v>71.551020408163268</c:v>
                </c:pt>
                <c:pt idx="13">
                  <c:v>63.571428571428569</c:v>
                </c:pt>
                <c:pt idx="14">
                  <c:v>81.491228070175438</c:v>
                </c:pt>
                <c:pt idx="15">
                  <c:v>55.909090909090907</c:v>
                </c:pt>
                <c:pt idx="16">
                  <c:v>55.25925925925926</c:v>
                </c:pt>
                <c:pt idx="17">
                  <c:v>65.964285714285708</c:v>
                </c:pt>
              </c:numCache>
            </c:numRef>
          </c:val>
          <c:extLst>
            <c:ext xmlns:c16="http://schemas.microsoft.com/office/drawing/2014/chart" uri="{C3380CC4-5D6E-409C-BE32-E72D297353CC}">
              <c16:uniqueId val="{0000000B-E09B-4435-8CD7-5EF657CF6C03}"/>
            </c:ext>
          </c:extLst>
        </c:ser>
        <c:ser>
          <c:idx val="12"/>
          <c:order val="12"/>
          <c:tx>
            <c:strRef>
              <c:f>'Pri-Pokemon-Data-Exploration'!$O$5</c:f>
              <c:strCache>
                <c:ptCount val="1"/>
                <c:pt idx="0">
                  <c:v>StdDev of Hit_Points</c:v>
                </c:pt>
              </c:strCache>
            </c:strRef>
          </c:tx>
          <c:spPr>
            <a:solidFill>
              <a:schemeClr val="accent1">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'Pri-Pokemon-Data-Exploration'!$O$6:$O$24</c:f>
              <c:numCache>
                <c:formatCode>0.00</c:formatCode>
                <c:ptCount val="18"/>
                <c:pt idx="0">
                  <c:v>16.32891357637811</c:v>
                </c:pt>
                <c:pt idx="1">
                  <c:v>21.078297456291722</c:v>
                </c:pt>
                <c:pt idx="2">
                  <c:v>23.795414982587474</c:v>
                </c:pt>
                <c:pt idx="3">
                  <c:v>17.306511135857516</c:v>
                </c:pt>
                <c:pt idx="4">
                  <c:v>23.587290944863653</c:v>
                </c:pt>
                <c:pt idx="5">
                  <c:v>25.852694702135476</c:v>
                </c:pt>
                <c:pt idx="6">
                  <c:v>19.404122884506879</c:v>
                </c:pt>
                <c:pt idx="7">
                  <c:v>20.694202086574876</c:v>
                </c:pt>
                <c:pt idx="8">
                  <c:v>31.685895406977778</c:v>
                </c:pt>
                <c:pt idx="9">
                  <c:v>19.516564074957596</c:v>
                </c:pt>
                <c:pt idx="10">
                  <c:v>25.662492241879317</c:v>
                </c:pt>
                <c:pt idx="11">
                  <c:v>21.286860613594683</c:v>
                </c:pt>
                <c:pt idx="12">
                  <c:v>36.233430087732181</c:v>
                </c:pt>
                <c:pt idx="13">
                  <c:v>19.665018763351409</c:v>
                </c:pt>
                <c:pt idx="14">
                  <c:v>28.421339806402109</c:v>
                </c:pt>
                <c:pt idx="15">
                  <c:v>20.833884418363198</c:v>
                </c:pt>
                <c:pt idx="16">
                  <c:v>16.044009985357668</c:v>
                </c:pt>
                <c:pt idx="17">
                  <c:v>27.487026014087068</c:v>
                </c:pt>
              </c:numCache>
            </c:numRef>
          </c:val>
          <c:extLst>
            <c:ext xmlns:c16="http://schemas.microsoft.com/office/drawing/2014/chart" uri="{C3380CC4-5D6E-409C-BE32-E72D297353CC}">
              <c16:uniqueId val="{0000000C-E09B-4435-8CD7-5EF657CF6C03}"/>
            </c:ext>
          </c:extLst>
        </c:ser>
        <c:ser>
          <c:idx val="13"/>
          <c:order val="13"/>
          <c:tx>
            <c:strRef>
              <c:f>'Pri-Pokemon-Data-Exploration'!$P$5</c:f>
              <c:strCache>
                <c:ptCount val="1"/>
                <c:pt idx="0">
                  <c:v>StdDev of Attack_Points</c:v>
                </c:pt>
              </c:strCache>
            </c:strRef>
          </c:tx>
          <c:spPr>
            <a:solidFill>
              <a:schemeClr val="accent2">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'Pri-Pokemon-Data-Exploration'!$P$6:$P$24</c:f>
              <c:numCache>
                <c:formatCode>0.00</c:formatCode>
                <c:ptCount val="18"/>
                <c:pt idx="0">
                  <c:v>37.040903866533647</c:v>
                </c:pt>
                <c:pt idx="1">
                  <c:v>25.774247379060146</c:v>
                </c:pt>
                <c:pt idx="2">
                  <c:v>33.742621654652623</c:v>
                </c:pt>
                <c:pt idx="3">
                  <c:v>23.764169023698091</c:v>
                </c:pt>
                <c:pt idx="4">
                  <c:v>29.751297549558291</c:v>
                </c:pt>
                <c:pt idx="5">
                  <c:v>28.290163190291654</c:v>
                </c:pt>
                <c:pt idx="6">
                  <c:v>28.769275130832618</c:v>
                </c:pt>
                <c:pt idx="7">
                  <c:v>37.5</c:v>
                </c:pt>
                <c:pt idx="8">
                  <c:v>29.629686916573952</c:v>
                </c:pt>
                <c:pt idx="9">
                  <c:v>25.380520236067198</c:v>
                </c:pt>
                <c:pt idx="10">
                  <c:v>33.059086887064069</c:v>
                </c:pt>
                <c:pt idx="11">
                  <c:v>27.289510646113605</c:v>
                </c:pt>
                <c:pt idx="12">
                  <c:v>30.295862084038909</c:v>
                </c:pt>
                <c:pt idx="13">
                  <c:v>19.630010228914838</c:v>
                </c:pt>
                <c:pt idx="14">
                  <c:v>42.30926535449526</c:v>
                </c:pt>
                <c:pt idx="15">
                  <c:v>35.325457523718534</c:v>
                </c:pt>
                <c:pt idx="16">
                  <c:v>30.388275591867558</c:v>
                </c:pt>
                <c:pt idx="17">
                  <c:v>28.377192282316127</c:v>
                </c:pt>
              </c:numCache>
            </c:numRef>
          </c:val>
          <c:extLst>
            <c:ext xmlns:c16="http://schemas.microsoft.com/office/drawing/2014/chart" uri="{C3380CC4-5D6E-409C-BE32-E72D297353CC}">
              <c16:uniqueId val="{0000000D-E09B-4435-8CD7-5EF657CF6C03}"/>
            </c:ext>
          </c:extLst>
        </c:ser>
        <c:ser>
          <c:idx val="14"/>
          <c:order val="14"/>
          <c:tx>
            <c:strRef>
              <c:f>'Pri-Pokemon-Data-Exploration'!$Q$5</c:f>
              <c:strCache>
                <c:ptCount val="1"/>
                <c:pt idx="0">
                  <c:v>StdDev of Defense_Points</c:v>
                </c:pt>
              </c:strCache>
            </c:strRef>
          </c:tx>
          <c:spPr>
            <a:solidFill>
              <a:schemeClr val="accent3">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'Pri-Pokemon-Data-Exploration'!$Q$6:$Q$24</c:f>
              <c:numCache>
                <c:formatCode>0.00</c:formatCode>
                <c:ptCount val="18"/>
                <c:pt idx="0">
                  <c:v>33.617609206543129</c:v>
                </c:pt>
                <c:pt idx="1">
                  <c:v>25.121981977834139</c:v>
                </c:pt>
                <c:pt idx="2">
                  <c:v>24.102937847972512</c:v>
                </c:pt>
                <c:pt idx="3">
                  <c:v>24.757032870131457</c:v>
                </c:pt>
                <c:pt idx="4">
                  <c:v>18.979478081214289</c:v>
                </c:pt>
                <c:pt idx="5">
                  <c:v>18.578163207059738</c:v>
                </c:pt>
                <c:pt idx="6">
                  <c:v>23.658199577309752</c:v>
                </c:pt>
                <c:pt idx="7">
                  <c:v>21.360009363293827</c:v>
                </c:pt>
                <c:pt idx="8">
                  <c:v>32.551138427146078</c:v>
                </c:pt>
                <c:pt idx="9">
                  <c:v>24.485192212460976</c:v>
                </c:pt>
                <c:pt idx="10">
                  <c:v>33.786912311550267</c:v>
                </c:pt>
                <c:pt idx="11">
                  <c:v>34.387708454528095</c:v>
                </c:pt>
                <c:pt idx="12">
                  <c:v>23.7718329558048</c:v>
                </c:pt>
                <c:pt idx="13">
                  <c:v>21.066127931628667</c:v>
                </c:pt>
                <c:pt idx="14">
                  <c:v>28.359401247165714</c:v>
                </c:pt>
                <c:pt idx="15">
                  <c:v>36.447209064972228</c:v>
                </c:pt>
                <c:pt idx="16">
                  <c:v>44.806548412333441</c:v>
                </c:pt>
                <c:pt idx="17">
                  <c:v>27.773809454853168</c:v>
                </c:pt>
              </c:numCache>
            </c:numRef>
          </c:val>
          <c:extLst>
            <c:ext xmlns:c16="http://schemas.microsoft.com/office/drawing/2014/chart" uri="{C3380CC4-5D6E-409C-BE32-E72D297353CC}">
              <c16:uniqueId val="{0000000E-E09B-4435-8CD7-5EF657CF6C03}"/>
            </c:ext>
          </c:extLst>
        </c:ser>
        <c:ser>
          <c:idx val="15"/>
          <c:order val="15"/>
          <c:tx>
            <c:strRef>
              <c:f>'Pri-Pokemon-Data-Exploration'!$R$5</c:f>
              <c:strCache>
                <c:ptCount val="1"/>
                <c:pt idx="0">
                  <c:v>StdDev of Special_Attack_Points</c:v>
                </c:pt>
              </c:strCache>
            </c:strRef>
          </c:tx>
          <c:spPr>
            <a:solidFill>
              <a:schemeClr val="accent4">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'Pri-Pokemon-Data-Exploration'!$R$6:$R$24</c:f>
              <c:numCache>
                <c:formatCode>0.00</c:formatCode>
                <c:ptCount val="18"/>
                <c:pt idx="0">
                  <c:v>26.697054829566685</c:v>
                </c:pt>
                <c:pt idx="1">
                  <c:v>33.200952182225912</c:v>
                </c:pt>
                <c:pt idx="2">
                  <c:v>42.257360019367653</c:v>
                </c:pt>
                <c:pt idx="3">
                  <c:v>29.740340340214626</c:v>
                </c:pt>
                <c:pt idx="4">
                  <c:v>28.548462408374171</c:v>
                </c:pt>
                <c:pt idx="5">
                  <c:v>28.159345126417946</c:v>
                </c:pt>
                <c:pt idx="6">
                  <c:v>30.042121008523999</c:v>
                </c:pt>
                <c:pt idx="7">
                  <c:v>34.769478953051149</c:v>
                </c:pt>
                <c:pt idx="8">
                  <c:v>32.561217159424892</c:v>
                </c:pt>
                <c:pt idx="9">
                  <c:v>27.244863895707979</c:v>
                </c:pt>
                <c:pt idx="10">
                  <c:v>28.135598361529301</c:v>
                </c:pt>
                <c:pt idx="11">
                  <c:v>26.604967118234129</c:v>
                </c:pt>
                <c:pt idx="12">
                  <c:v>23.946395006121186</c:v>
                </c:pt>
                <c:pt idx="13">
                  <c:v>19.322657150740927</c:v>
                </c:pt>
                <c:pt idx="14">
                  <c:v>38.539339664223441</c:v>
                </c:pt>
                <c:pt idx="15">
                  <c:v>28.24967024447853</c:v>
                </c:pt>
                <c:pt idx="16">
                  <c:v>31.458605732674719</c:v>
                </c:pt>
                <c:pt idx="17">
                  <c:v>29.030127640277623</c:v>
                </c:pt>
              </c:numCache>
            </c:numRef>
          </c:val>
          <c:extLst>
            <c:ext xmlns:c16="http://schemas.microsoft.com/office/drawing/2014/chart" uri="{C3380CC4-5D6E-409C-BE32-E72D297353CC}">
              <c16:uniqueId val="{0000000F-E09B-4435-8CD7-5EF657CF6C03}"/>
            </c:ext>
          </c:extLst>
        </c:ser>
        <c:ser>
          <c:idx val="16"/>
          <c:order val="16"/>
          <c:tx>
            <c:strRef>
              <c:f>'Pri-Pokemon-Data-Exploration'!$S$5</c:f>
              <c:strCache>
                <c:ptCount val="1"/>
                <c:pt idx="0">
                  <c:v>StdDev of Special_Defense_Points</c:v>
                </c:pt>
              </c:strCache>
            </c:strRef>
          </c:tx>
          <c:spPr>
            <a:solidFill>
              <a:schemeClr val="accent5">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'Pri-Pokemon-Data-Exploration'!$S$6:$S$24</c:f>
              <c:numCache>
                <c:formatCode>0.00</c:formatCode>
                <c:ptCount val="18"/>
                <c:pt idx="0">
                  <c:v>32.126395465294543</c:v>
                </c:pt>
                <c:pt idx="1">
                  <c:v>24.799020098573706</c:v>
                </c:pt>
                <c:pt idx="2">
                  <c:v>29.884842824501543</c:v>
                </c:pt>
                <c:pt idx="3">
                  <c:v>22.601275478984711</c:v>
                </c:pt>
                <c:pt idx="4">
                  <c:v>29.721130332396406</c:v>
                </c:pt>
                <c:pt idx="5">
                  <c:v>22.745776978823354</c:v>
                </c:pt>
                <c:pt idx="6">
                  <c:v>22.619908408529334</c:v>
                </c:pt>
                <c:pt idx="7">
                  <c:v>22.173557826083453</c:v>
                </c:pt>
                <c:pt idx="8">
                  <c:v>26.038413775333627</c:v>
                </c:pt>
                <c:pt idx="9">
                  <c:v>21.446645241913824</c:v>
                </c:pt>
                <c:pt idx="10">
                  <c:v>21.267876731003525</c:v>
                </c:pt>
                <c:pt idx="11">
                  <c:v>37.213227155976668</c:v>
                </c:pt>
                <c:pt idx="12">
                  <c:v>25.142800659328714</c:v>
                </c:pt>
                <c:pt idx="13">
                  <c:v>19.887348082552727</c:v>
                </c:pt>
                <c:pt idx="14">
                  <c:v>31.126329223461582</c:v>
                </c:pt>
                <c:pt idx="15">
                  <c:v>32.265964958677237</c:v>
                </c:pt>
                <c:pt idx="16">
                  <c:v>29.018758055580513</c:v>
                </c:pt>
                <c:pt idx="17">
                  <c:v>28.46049328893789</c:v>
                </c:pt>
              </c:numCache>
            </c:numRef>
          </c:val>
          <c:extLst>
            <c:ext xmlns:c16="http://schemas.microsoft.com/office/drawing/2014/chart" uri="{C3380CC4-5D6E-409C-BE32-E72D297353CC}">
              <c16:uniqueId val="{00000010-E09B-4435-8CD7-5EF657CF6C03}"/>
            </c:ext>
          </c:extLst>
        </c:ser>
        <c:ser>
          <c:idx val="17"/>
          <c:order val="17"/>
          <c:tx>
            <c:strRef>
              <c:f>'Pri-Pokemon-Data-Exploration'!$T$5</c:f>
              <c:strCache>
                <c:ptCount val="1"/>
                <c:pt idx="0">
                  <c:v>StdDev of Speed_Points</c:v>
                </c:pt>
              </c:strCache>
            </c:strRef>
          </c:tx>
          <c:spPr>
            <a:solidFill>
              <a:schemeClr val="accent6">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'Pri-Pokemon-Data-Exploration'!$T$6:$T$24</c:f>
              <c:numCache>
                <c:formatCode>0.00</c:formatCode>
                <c:ptCount val="18"/>
                <c:pt idx="0">
                  <c:v>33.227598713765566</c:v>
                </c:pt>
                <c:pt idx="1">
                  <c:v>27.768203367873294</c:v>
                </c:pt>
                <c:pt idx="2">
                  <c:v>23.239960544911266</c:v>
                </c:pt>
                <c:pt idx="3">
                  <c:v>26.691606554591583</c:v>
                </c:pt>
                <c:pt idx="4">
                  <c:v>23.305200126606433</c:v>
                </c:pt>
                <c:pt idx="5">
                  <c:v>26.054566890287312</c:v>
                </c:pt>
                <c:pt idx="6">
                  <c:v>25.245782766856575</c:v>
                </c:pt>
                <c:pt idx="7">
                  <c:v>32.098805792947083</c:v>
                </c:pt>
                <c:pt idx="8">
                  <c:v>28.020279954163154</c:v>
                </c:pt>
                <c:pt idx="9">
                  <c:v>28.506455627144529</c:v>
                </c:pt>
                <c:pt idx="10">
                  <c:v>27.450082995350176</c:v>
                </c:pt>
                <c:pt idx="11">
                  <c:v>24.498410182076615</c:v>
                </c:pt>
                <c:pt idx="12">
                  <c:v>28.406156748424696</c:v>
                </c:pt>
                <c:pt idx="13">
                  <c:v>22.631391786187042</c:v>
                </c:pt>
                <c:pt idx="14">
                  <c:v>37.335411573913099</c:v>
                </c:pt>
                <c:pt idx="15">
                  <c:v>29.903580077975867</c:v>
                </c:pt>
                <c:pt idx="16">
                  <c:v>25.846577801434062</c:v>
                </c:pt>
                <c:pt idx="17">
                  <c:v>23.019352833878823</c:v>
                </c:pt>
              </c:numCache>
            </c:numRef>
          </c:val>
          <c:extLst>
            <c:ext xmlns:c16="http://schemas.microsoft.com/office/drawing/2014/chart" uri="{C3380CC4-5D6E-409C-BE32-E72D297353CC}">
              <c16:uniqueId val="{00000011-E09B-4435-8CD7-5EF657CF6C03}"/>
            </c:ext>
          </c:extLst>
        </c:ser>
        <c:ser>
          <c:idx val="18"/>
          <c:order val="18"/>
          <c:tx>
            <c:strRef>
              <c:f>'Pri-Pokemon-Data-Exploration'!$U$5</c:f>
              <c:strCache>
                <c:ptCount val="1"/>
                <c:pt idx="0">
                  <c:v>Var of Hit_Points</c:v>
                </c:pt>
              </c:strCache>
            </c:strRef>
          </c:tx>
          <c:spPr>
            <a:solidFill>
              <a:schemeClr val="accent1">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'Pri-Pokemon-Data-Exploration'!$U$6:$U$24</c:f>
              <c:numCache>
                <c:formatCode>0.00</c:formatCode>
                <c:ptCount val="18"/>
                <c:pt idx="0">
                  <c:v>266.63341858482539</c:v>
                </c:pt>
                <c:pt idx="1">
                  <c:v>444.29462365591411</c:v>
                </c:pt>
                <c:pt idx="2">
                  <c:v>566.22177419354841</c:v>
                </c:pt>
                <c:pt idx="3">
                  <c:v>299.51532769556019</c:v>
                </c:pt>
                <c:pt idx="4">
                  <c:v>556.36029411764684</c:v>
                </c:pt>
                <c:pt idx="5">
                  <c:v>668.36182336182367</c:v>
                </c:pt>
                <c:pt idx="6">
                  <c:v>376.51998491704353</c:v>
                </c:pt>
                <c:pt idx="7">
                  <c:v>428.25</c:v>
                </c:pt>
                <c:pt idx="8">
                  <c:v>1003.9959677419355</c:v>
                </c:pt>
                <c:pt idx="9">
                  <c:v>380.89627329192541</c:v>
                </c:pt>
                <c:pt idx="10">
                  <c:v>658.5635080645161</c:v>
                </c:pt>
                <c:pt idx="11">
                  <c:v>453.13043478260869</c:v>
                </c:pt>
                <c:pt idx="12">
                  <c:v>1312.8614559225755</c:v>
                </c:pt>
                <c:pt idx="13">
                  <c:v>386.71296296296299</c:v>
                </c:pt>
                <c:pt idx="14">
                  <c:v>807.77255639097712</c:v>
                </c:pt>
                <c:pt idx="15">
                  <c:v>434.05073995771681</c:v>
                </c:pt>
                <c:pt idx="16">
                  <c:v>257.41025641025658</c:v>
                </c:pt>
                <c:pt idx="17">
                  <c:v>755.53659909909913</c:v>
                </c:pt>
              </c:numCache>
            </c:numRef>
          </c:val>
          <c:extLst>
            <c:ext xmlns:c16="http://schemas.microsoft.com/office/drawing/2014/chart" uri="{C3380CC4-5D6E-409C-BE32-E72D297353CC}">
              <c16:uniqueId val="{00000012-E09B-4435-8CD7-5EF657CF6C03}"/>
            </c:ext>
          </c:extLst>
        </c:ser>
        <c:ser>
          <c:idx val="19"/>
          <c:order val="19"/>
          <c:tx>
            <c:strRef>
              <c:f>'Pri-Pokemon-Data-Exploration'!$V$5</c:f>
              <c:strCache>
                <c:ptCount val="1"/>
                <c:pt idx="0">
                  <c:v>Var of Attack_Points</c:v>
                </c:pt>
              </c:strCache>
            </c:strRef>
          </c:tx>
          <c:spPr>
            <a:solidFill>
              <a:schemeClr val="accent2">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'Pri-Pokemon-Data-Exploration'!$V$6:$V$24</c:f>
              <c:numCache>
                <c:formatCode>0.00</c:formatCode>
                <c:ptCount val="18"/>
                <c:pt idx="0">
                  <c:v>1372.0285592497873</c:v>
                </c:pt>
                <c:pt idx="1">
                  <c:v>664.31182795698885</c:v>
                </c:pt>
                <c:pt idx="2">
                  <c:v>1138.5645161290322</c:v>
                </c:pt>
                <c:pt idx="3">
                  <c:v>564.73572938689188</c:v>
                </c:pt>
                <c:pt idx="4">
                  <c:v>885.13970588235316</c:v>
                </c:pt>
                <c:pt idx="5">
                  <c:v>800.33333333333292</c:v>
                </c:pt>
                <c:pt idx="6">
                  <c:v>827.67119155354419</c:v>
                </c:pt>
                <c:pt idx="7">
                  <c:v>1406.25</c:v>
                </c:pt>
                <c:pt idx="8">
                  <c:v>877.91834677419354</c:v>
                </c:pt>
                <c:pt idx="9">
                  <c:v>644.1708074534165</c:v>
                </c:pt>
                <c:pt idx="10">
                  <c:v>1092.9032258064517</c:v>
                </c:pt>
                <c:pt idx="11">
                  <c:v>744.71739130434787</c:v>
                </c:pt>
                <c:pt idx="12">
                  <c:v>917.83925941510643</c:v>
                </c:pt>
                <c:pt idx="13">
                  <c:v>385.33730158730111</c:v>
                </c:pt>
                <c:pt idx="14">
                  <c:v>1790.0739348370928</c:v>
                </c:pt>
                <c:pt idx="15">
                  <c:v>1247.8879492600424</c:v>
                </c:pt>
                <c:pt idx="16">
                  <c:v>923.44729344729365</c:v>
                </c:pt>
                <c:pt idx="17">
                  <c:v>805.26504182754195</c:v>
                </c:pt>
              </c:numCache>
            </c:numRef>
          </c:val>
          <c:extLst>
            <c:ext xmlns:c16="http://schemas.microsoft.com/office/drawing/2014/chart" uri="{C3380CC4-5D6E-409C-BE32-E72D297353CC}">
              <c16:uniqueId val="{00000013-E09B-4435-8CD7-5EF657CF6C03}"/>
            </c:ext>
          </c:extLst>
        </c:ser>
        <c:ser>
          <c:idx val="20"/>
          <c:order val="20"/>
          <c:tx>
            <c:strRef>
              <c:f>'Pri-Pokemon-Data-Exploration'!$W$5</c:f>
              <c:strCache>
                <c:ptCount val="1"/>
                <c:pt idx="0">
                  <c:v>Var of Defense_Points</c:v>
                </c:pt>
              </c:strCache>
            </c:strRef>
          </c:tx>
          <c:spPr>
            <a:solidFill>
              <a:schemeClr val="accent3">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'Pri-Pokemon-Data-Exploration'!$W$6:$W$24</c:f>
              <c:numCache>
                <c:formatCode>0.00</c:formatCode>
                <c:ptCount val="18"/>
                <c:pt idx="0">
                  <c:v>1130.1436487638532</c:v>
                </c:pt>
                <c:pt idx="1">
                  <c:v>631.11397849462321</c:v>
                </c:pt>
                <c:pt idx="2">
                  <c:v>580.95161290322585</c:v>
                </c:pt>
                <c:pt idx="3">
                  <c:v>612.91067653276946</c:v>
                </c:pt>
                <c:pt idx="4">
                  <c:v>360.22058823529369</c:v>
                </c:pt>
                <c:pt idx="5">
                  <c:v>345.14814814814821</c:v>
                </c:pt>
                <c:pt idx="6">
                  <c:v>559.71040723981923</c:v>
                </c:pt>
                <c:pt idx="7">
                  <c:v>456.25</c:v>
                </c:pt>
                <c:pt idx="8">
                  <c:v>1059.5766129032259</c:v>
                </c:pt>
                <c:pt idx="9">
                  <c:v>599.52463768115956</c:v>
                </c:pt>
                <c:pt idx="10">
                  <c:v>1141.5554435483871</c:v>
                </c:pt>
                <c:pt idx="11">
                  <c:v>1182.514492753623</c:v>
                </c:pt>
                <c:pt idx="12">
                  <c:v>565.10004207868724</c:v>
                </c:pt>
                <c:pt idx="13">
                  <c:v>443.78174603174557</c:v>
                </c:pt>
                <c:pt idx="14">
                  <c:v>804.25563909774428</c:v>
                </c:pt>
                <c:pt idx="15">
                  <c:v>1328.3990486257935</c:v>
                </c:pt>
                <c:pt idx="16">
                  <c:v>2007.6267806267804</c:v>
                </c:pt>
                <c:pt idx="17">
                  <c:v>771.38449163449116</c:v>
                </c:pt>
              </c:numCache>
            </c:numRef>
          </c:val>
          <c:extLst>
            <c:ext xmlns:c16="http://schemas.microsoft.com/office/drawing/2014/chart" uri="{C3380CC4-5D6E-409C-BE32-E72D297353CC}">
              <c16:uniqueId val="{00000014-E09B-4435-8CD7-5EF657CF6C03}"/>
            </c:ext>
          </c:extLst>
        </c:ser>
        <c:ser>
          <c:idx val="21"/>
          <c:order val="21"/>
          <c:tx>
            <c:strRef>
              <c:f>'Pri-Pokemon-Data-Exploration'!$X$5</c:f>
              <c:strCache>
                <c:ptCount val="1"/>
                <c:pt idx="0">
                  <c:v>Var of Special_Attack_Points</c:v>
                </c:pt>
              </c:strCache>
            </c:strRef>
          </c:tx>
          <c:spPr>
            <a:solidFill>
              <a:schemeClr val="accent4">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'Pri-Pokemon-Data-Exploration'!$X$6:$X$24</c:f>
              <c:numCache>
                <c:formatCode>0.00</c:formatCode>
                <c:ptCount val="18"/>
                <c:pt idx="0">
                  <c:v>712.73273657288985</c:v>
                </c:pt>
                <c:pt idx="1">
                  <c:v>1102.3032258064516</c:v>
                </c:pt>
                <c:pt idx="2">
                  <c:v>1785.6844758064517</c:v>
                </c:pt>
                <c:pt idx="3">
                  <c:v>884.48784355179748</c:v>
                </c:pt>
                <c:pt idx="4">
                  <c:v>815.01470588235316</c:v>
                </c:pt>
                <c:pt idx="5">
                  <c:v>792.94871794871813</c:v>
                </c:pt>
                <c:pt idx="6">
                  <c:v>902.52903469079899</c:v>
                </c:pt>
                <c:pt idx="7">
                  <c:v>1208.9166666666667</c:v>
                </c:pt>
                <c:pt idx="8">
                  <c:v>1060.2328629032259</c:v>
                </c:pt>
                <c:pt idx="9">
                  <c:v>742.28260869565213</c:v>
                </c:pt>
                <c:pt idx="10">
                  <c:v>791.61189516129036</c:v>
                </c:pt>
                <c:pt idx="11">
                  <c:v>707.82427536231921</c:v>
                </c:pt>
                <c:pt idx="12">
                  <c:v>573.42983378918564</c:v>
                </c:pt>
                <c:pt idx="13">
                  <c:v>373.36507936507945</c:v>
                </c:pt>
                <c:pt idx="14">
                  <c:v>1485.280701754386</c:v>
                </c:pt>
                <c:pt idx="15">
                  <c:v>798.0438689217757</c:v>
                </c:pt>
                <c:pt idx="16">
                  <c:v>989.64387464387482</c:v>
                </c:pt>
                <c:pt idx="17">
                  <c:v>842.74831081081084</c:v>
                </c:pt>
              </c:numCache>
            </c:numRef>
          </c:val>
          <c:extLst>
            <c:ext xmlns:c16="http://schemas.microsoft.com/office/drawing/2014/chart" uri="{C3380CC4-5D6E-409C-BE32-E72D297353CC}">
              <c16:uniqueId val="{00000015-E09B-4435-8CD7-5EF657CF6C03}"/>
            </c:ext>
          </c:extLst>
        </c:ser>
        <c:ser>
          <c:idx val="22"/>
          <c:order val="22"/>
          <c:tx>
            <c:strRef>
              <c:f>'Pri-Pokemon-Data-Exploration'!$Y$5</c:f>
              <c:strCache>
                <c:ptCount val="1"/>
                <c:pt idx="0">
                  <c:v>Var of Special_Defense_Points</c:v>
                </c:pt>
              </c:strCache>
            </c:strRef>
          </c:tx>
          <c:spPr>
            <a:solidFill>
              <a:schemeClr val="accent5">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'Pri-Pokemon-Data-Exploration'!$Y$6:$Y$24</c:f>
              <c:numCache>
                <c:formatCode>0.00</c:formatCode>
                <c:ptCount val="18"/>
                <c:pt idx="0">
                  <c:v>1032.1052855924979</c:v>
                </c:pt>
                <c:pt idx="1">
                  <c:v>614.9913978494626</c:v>
                </c:pt>
                <c:pt idx="2">
                  <c:v>893.10383064516134</c:v>
                </c:pt>
                <c:pt idx="3">
                  <c:v>510.81765327695553</c:v>
                </c:pt>
                <c:pt idx="4">
                  <c:v>883.34558823529369</c:v>
                </c:pt>
                <c:pt idx="5">
                  <c:v>517.37037037037055</c:v>
                </c:pt>
                <c:pt idx="6">
                  <c:v>511.66025641025612</c:v>
                </c:pt>
                <c:pt idx="7">
                  <c:v>491.66666666666669</c:v>
                </c:pt>
                <c:pt idx="8">
                  <c:v>677.9989919354839</c:v>
                </c:pt>
                <c:pt idx="9">
                  <c:v>459.95859213250492</c:v>
                </c:pt>
                <c:pt idx="10">
                  <c:v>452.32258064516128</c:v>
                </c:pt>
                <c:pt idx="11">
                  <c:v>1384.8242753623192</c:v>
                </c:pt>
                <c:pt idx="12">
                  <c:v>632.16042499474042</c:v>
                </c:pt>
                <c:pt idx="13">
                  <c:v>395.50661375661355</c:v>
                </c:pt>
                <c:pt idx="14">
                  <c:v>968.84837092731846</c:v>
                </c:pt>
                <c:pt idx="15">
                  <c:v>1041.0924947145875</c:v>
                </c:pt>
                <c:pt idx="16">
                  <c:v>842.08831908831894</c:v>
                </c:pt>
                <c:pt idx="17">
                  <c:v>809.9996782496786</c:v>
                </c:pt>
              </c:numCache>
            </c:numRef>
          </c:val>
          <c:extLst>
            <c:ext xmlns:c16="http://schemas.microsoft.com/office/drawing/2014/chart" uri="{C3380CC4-5D6E-409C-BE32-E72D297353CC}">
              <c16:uniqueId val="{00000016-E09B-4435-8CD7-5EF657CF6C03}"/>
            </c:ext>
          </c:extLst>
        </c:ser>
        <c:ser>
          <c:idx val="23"/>
          <c:order val="23"/>
          <c:tx>
            <c:strRef>
              <c:f>'Pri-Pokemon-Data-Exploration'!$Z$5</c:f>
              <c:strCache>
                <c:ptCount val="1"/>
                <c:pt idx="0">
                  <c:v>Var of Speed_Points</c:v>
                </c:pt>
              </c:strCache>
            </c:strRef>
          </c:tx>
          <c:spPr>
            <a:solidFill>
              <a:schemeClr val="accent6">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'Pri-Pokemon-Data-Exploration'!$Z$6:$Z$24</c:f>
              <c:numCache>
                <c:formatCode>0.00</c:formatCode>
                <c:ptCount val="18"/>
                <c:pt idx="0">
                  <c:v>1104.0733162830352</c:v>
                </c:pt>
                <c:pt idx="1">
                  <c:v>771.07311827956971</c:v>
                </c:pt>
                <c:pt idx="2">
                  <c:v>540.09576612903231</c:v>
                </c:pt>
                <c:pt idx="3">
                  <c:v>712.44186046511629</c:v>
                </c:pt>
                <c:pt idx="4">
                  <c:v>543.13235294117658</c:v>
                </c:pt>
                <c:pt idx="5">
                  <c:v>678.84045584045589</c:v>
                </c:pt>
                <c:pt idx="6">
                  <c:v>637.34954751131249</c:v>
                </c:pt>
                <c:pt idx="7">
                  <c:v>1030.3333333333333</c:v>
                </c:pt>
                <c:pt idx="8">
                  <c:v>785.13608870967744</c:v>
                </c:pt>
                <c:pt idx="9">
                  <c:v>812.61801242236004</c:v>
                </c:pt>
                <c:pt idx="10">
                  <c:v>753.50705645161293</c:v>
                </c:pt>
                <c:pt idx="11">
                  <c:v>600.17210144927515</c:v>
                </c:pt>
                <c:pt idx="12">
                  <c:v>806.90974121607394</c:v>
                </c:pt>
                <c:pt idx="13">
                  <c:v>512.17989417989429</c:v>
                </c:pt>
                <c:pt idx="14">
                  <c:v>1393.9329573934842</c:v>
                </c:pt>
                <c:pt idx="15">
                  <c:v>894.22410147991513</c:v>
                </c:pt>
                <c:pt idx="16">
                  <c:v>668.04558404558395</c:v>
                </c:pt>
                <c:pt idx="17">
                  <c:v>529.890604890605</c:v>
                </c:pt>
              </c:numCache>
            </c:numRef>
          </c:val>
          <c:extLst>
            <c:ext xmlns:c16="http://schemas.microsoft.com/office/drawing/2014/chart" uri="{C3380CC4-5D6E-409C-BE32-E72D297353CC}">
              <c16:uniqueId val="{00000017-E09B-4435-8CD7-5EF657CF6C03}"/>
            </c:ext>
          </c:extLst>
        </c:ser>
        <c:dLbls>
          <c:showLegendKey val="0"/>
          <c:showVal val="0"/>
          <c:showCatName val="0"/>
          <c:showSerName val="0"/>
          <c:showPercent val="0"/>
          <c:showBubbleSize val="0"/>
        </c:dLbls>
        <c:gapWidth val="150"/>
        <c:shape val="box"/>
        <c:axId val="857309903"/>
        <c:axId val="666434767"/>
        <c:axId val="0"/>
      </c:bar3DChart>
      <c:catAx>
        <c:axId val="85730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34767"/>
        <c:crosses val="autoZero"/>
        <c:auto val="1"/>
        <c:lblAlgn val="ctr"/>
        <c:lblOffset val="100"/>
        <c:noMultiLvlLbl val="0"/>
      </c:catAx>
      <c:valAx>
        <c:axId val="66643476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30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[Pokemon_Data_Analysis_Project.xlsx]Sec-Pokemon-Data-Exploration!PivotTable29</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'Sec-Pokemon-Data-Exploration'!$C$5</c:f>
              <c:strCache>
                <c:ptCount val="1"/>
                <c:pt idx="0">
                  <c:v>Sum of Hit_Points</c:v>
                </c:pt>
              </c:strCache>
            </c:strRef>
          </c:tx>
          <c:spPr>
            <a:solidFill>
              <a:schemeClr val="accent1"/>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'Sec-Pokemon-Data-Exploration'!$C$6:$C$24</c:f>
              <c:numCache>
                <c:formatCode>General</c:formatCode>
                <c:ptCount val="18"/>
                <c:pt idx="0">
                  <c:v>160</c:v>
                </c:pt>
                <c:pt idx="1">
                  <c:v>1511</c:v>
                </c:pt>
                <c:pt idx="2">
                  <c:v>1479</c:v>
                </c:pt>
                <c:pt idx="3">
                  <c:v>529</c:v>
                </c:pt>
                <c:pt idx="4">
                  <c:v>1479</c:v>
                </c:pt>
                <c:pt idx="5">
                  <c:v>2066</c:v>
                </c:pt>
                <c:pt idx="6">
                  <c:v>855</c:v>
                </c:pt>
                <c:pt idx="7">
                  <c:v>6925</c:v>
                </c:pt>
                <c:pt idx="8">
                  <c:v>828</c:v>
                </c:pt>
                <c:pt idx="9">
                  <c:v>1566</c:v>
                </c:pt>
                <c:pt idx="10">
                  <c:v>2703</c:v>
                </c:pt>
                <c:pt idx="11">
                  <c:v>1260</c:v>
                </c:pt>
                <c:pt idx="12">
                  <c:v>254</c:v>
                </c:pt>
                <c:pt idx="13">
                  <c:v>1998</c:v>
                </c:pt>
                <c:pt idx="14">
                  <c:v>2383</c:v>
                </c:pt>
                <c:pt idx="15">
                  <c:v>953</c:v>
                </c:pt>
                <c:pt idx="16">
                  <c:v>1422</c:v>
                </c:pt>
                <c:pt idx="17">
                  <c:v>878</c:v>
                </c:pt>
              </c:numCache>
            </c:numRef>
          </c:val>
          <c:extLst>
            <c:ext xmlns:c16="http://schemas.microsoft.com/office/drawing/2014/chart" uri="{C3380CC4-5D6E-409C-BE32-E72D297353CC}">
              <c16:uniqueId val="{00000000-82BC-4E57-B034-812363F4283E}"/>
            </c:ext>
          </c:extLst>
        </c:ser>
        <c:ser>
          <c:idx val="1"/>
          <c:order val="1"/>
          <c:tx>
            <c:strRef>
              <c:f>'Sec-Pokemon-Data-Exploration'!$D$5</c:f>
              <c:strCache>
                <c:ptCount val="1"/>
                <c:pt idx="0">
                  <c:v>Sum of Attack_Points</c:v>
                </c:pt>
              </c:strCache>
            </c:strRef>
          </c:tx>
          <c:spPr>
            <a:solidFill>
              <a:schemeClr val="accent2"/>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'Sec-Pokemon-Data-Exploration'!$D$6:$D$24</c:f>
              <c:numCache>
                <c:formatCode>General</c:formatCode>
                <c:ptCount val="18"/>
                <c:pt idx="0">
                  <c:v>270</c:v>
                </c:pt>
                <c:pt idx="1">
                  <c:v>2196</c:v>
                </c:pt>
                <c:pt idx="2">
                  <c:v>1700</c:v>
                </c:pt>
                <c:pt idx="3">
                  <c:v>436</c:v>
                </c:pt>
                <c:pt idx="4">
                  <c:v>1417</c:v>
                </c:pt>
                <c:pt idx="5">
                  <c:v>2934</c:v>
                </c:pt>
                <c:pt idx="6">
                  <c:v>975</c:v>
                </c:pt>
                <c:pt idx="7">
                  <c:v>7788</c:v>
                </c:pt>
                <c:pt idx="8">
                  <c:v>1178</c:v>
                </c:pt>
                <c:pt idx="9">
                  <c:v>1854</c:v>
                </c:pt>
                <c:pt idx="10">
                  <c:v>3145</c:v>
                </c:pt>
                <c:pt idx="11">
                  <c:v>1372</c:v>
                </c:pt>
                <c:pt idx="12">
                  <c:v>211</c:v>
                </c:pt>
                <c:pt idx="13">
                  <c:v>2298</c:v>
                </c:pt>
                <c:pt idx="14">
                  <c:v>2465</c:v>
                </c:pt>
                <c:pt idx="15">
                  <c:v>1176</c:v>
                </c:pt>
                <c:pt idx="16">
                  <c:v>2037</c:v>
                </c:pt>
                <c:pt idx="17">
                  <c:v>982</c:v>
                </c:pt>
              </c:numCache>
            </c:numRef>
          </c:val>
          <c:extLst>
            <c:ext xmlns:c16="http://schemas.microsoft.com/office/drawing/2014/chart" uri="{C3380CC4-5D6E-409C-BE32-E72D297353CC}">
              <c16:uniqueId val="{00000001-82BC-4E57-B034-812363F4283E}"/>
            </c:ext>
          </c:extLst>
        </c:ser>
        <c:ser>
          <c:idx val="2"/>
          <c:order val="2"/>
          <c:tx>
            <c:strRef>
              <c:f>'Sec-Pokemon-Data-Exploration'!$E$5</c:f>
              <c:strCache>
                <c:ptCount val="1"/>
                <c:pt idx="0">
                  <c:v>Sum of Defense_Points</c:v>
                </c:pt>
              </c:strCache>
            </c:strRef>
          </c:tx>
          <c:spPr>
            <a:solidFill>
              <a:schemeClr val="accent3"/>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'Sec-Pokemon-Data-Exploration'!$E$6:$E$24</c:f>
              <c:numCache>
                <c:formatCode>General</c:formatCode>
                <c:ptCount val="18"/>
                <c:pt idx="0">
                  <c:v>240</c:v>
                </c:pt>
                <c:pt idx="1">
                  <c:v>1441</c:v>
                </c:pt>
                <c:pt idx="2">
                  <c:v>1567</c:v>
                </c:pt>
                <c:pt idx="3">
                  <c:v>410</c:v>
                </c:pt>
                <c:pt idx="4">
                  <c:v>1699</c:v>
                </c:pt>
                <c:pt idx="5">
                  <c:v>2145</c:v>
                </c:pt>
                <c:pt idx="6">
                  <c:v>962</c:v>
                </c:pt>
                <c:pt idx="7">
                  <c:v>6626</c:v>
                </c:pt>
                <c:pt idx="8">
                  <c:v>1152</c:v>
                </c:pt>
                <c:pt idx="9">
                  <c:v>2003</c:v>
                </c:pt>
                <c:pt idx="10">
                  <c:v>3161</c:v>
                </c:pt>
                <c:pt idx="11">
                  <c:v>1199</c:v>
                </c:pt>
                <c:pt idx="12">
                  <c:v>215</c:v>
                </c:pt>
                <c:pt idx="13">
                  <c:v>2025</c:v>
                </c:pt>
                <c:pt idx="14">
                  <c:v>2872</c:v>
                </c:pt>
                <c:pt idx="15">
                  <c:v>1776</c:v>
                </c:pt>
                <c:pt idx="16">
                  <c:v>2302</c:v>
                </c:pt>
                <c:pt idx="17">
                  <c:v>1191</c:v>
                </c:pt>
              </c:numCache>
            </c:numRef>
          </c:val>
          <c:extLst>
            <c:ext xmlns:c16="http://schemas.microsoft.com/office/drawing/2014/chart" uri="{C3380CC4-5D6E-409C-BE32-E72D297353CC}">
              <c16:uniqueId val="{00000002-82BC-4E57-B034-812363F4283E}"/>
            </c:ext>
          </c:extLst>
        </c:ser>
        <c:ser>
          <c:idx val="3"/>
          <c:order val="3"/>
          <c:tx>
            <c:strRef>
              <c:f>'Sec-Pokemon-Data-Exploration'!$F$5</c:f>
              <c:strCache>
                <c:ptCount val="1"/>
                <c:pt idx="0">
                  <c:v>Sum of Special_Attack_Points</c:v>
                </c:pt>
              </c:strCache>
            </c:strRef>
          </c:tx>
          <c:spPr>
            <a:solidFill>
              <a:schemeClr val="accent4"/>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'Sec-Pokemon-Data-Exploration'!$F$6:$F$24</c:f>
              <c:numCache>
                <c:formatCode>General</c:formatCode>
                <c:ptCount val="18"/>
                <c:pt idx="0">
                  <c:v>140</c:v>
                </c:pt>
                <c:pt idx="1">
                  <c:v>1636</c:v>
                </c:pt>
                <c:pt idx="2">
                  <c:v>1773</c:v>
                </c:pt>
                <c:pt idx="3">
                  <c:v>487</c:v>
                </c:pt>
                <c:pt idx="4">
                  <c:v>1725</c:v>
                </c:pt>
                <c:pt idx="5">
                  <c:v>2113</c:v>
                </c:pt>
                <c:pt idx="6">
                  <c:v>1325</c:v>
                </c:pt>
                <c:pt idx="7">
                  <c:v>7336</c:v>
                </c:pt>
                <c:pt idx="8">
                  <c:v>1025</c:v>
                </c:pt>
                <c:pt idx="9">
                  <c:v>1504</c:v>
                </c:pt>
                <c:pt idx="10">
                  <c:v>2294</c:v>
                </c:pt>
                <c:pt idx="11">
                  <c:v>1297</c:v>
                </c:pt>
                <c:pt idx="12">
                  <c:v>352</c:v>
                </c:pt>
                <c:pt idx="13">
                  <c:v>2517</c:v>
                </c:pt>
                <c:pt idx="14">
                  <c:v>2905</c:v>
                </c:pt>
                <c:pt idx="15">
                  <c:v>716</c:v>
                </c:pt>
                <c:pt idx="16">
                  <c:v>1710</c:v>
                </c:pt>
                <c:pt idx="17">
                  <c:v>1043</c:v>
                </c:pt>
              </c:numCache>
            </c:numRef>
          </c:val>
          <c:extLst>
            <c:ext xmlns:c16="http://schemas.microsoft.com/office/drawing/2014/chart" uri="{C3380CC4-5D6E-409C-BE32-E72D297353CC}">
              <c16:uniqueId val="{00000003-82BC-4E57-B034-812363F4283E}"/>
            </c:ext>
          </c:extLst>
        </c:ser>
        <c:ser>
          <c:idx val="4"/>
          <c:order val="4"/>
          <c:tx>
            <c:strRef>
              <c:f>'Sec-Pokemon-Data-Exploration'!$G$5</c:f>
              <c:strCache>
                <c:ptCount val="1"/>
                <c:pt idx="0">
                  <c:v>Sum of Special_Defense_Points</c:v>
                </c:pt>
              </c:strCache>
            </c:strRef>
          </c:tx>
          <c:spPr>
            <a:solidFill>
              <a:schemeClr val="accent5"/>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'Sec-Pokemon-Data-Exploration'!$G$6:$G$24</c:f>
              <c:numCache>
                <c:formatCode>General</c:formatCode>
                <c:ptCount val="18"/>
                <c:pt idx="0">
                  <c:v>185</c:v>
                </c:pt>
                <c:pt idx="1">
                  <c:v>1397</c:v>
                </c:pt>
                <c:pt idx="2">
                  <c:v>1502</c:v>
                </c:pt>
                <c:pt idx="3">
                  <c:v>441</c:v>
                </c:pt>
                <c:pt idx="4">
                  <c:v>1885</c:v>
                </c:pt>
                <c:pt idx="5">
                  <c:v>2142</c:v>
                </c:pt>
                <c:pt idx="6">
                  <c:v>1002</c:v>
                </c:pt>
                <c:pt idx="7">
                  <c:v>6907</c:v>
                </c:pt>
                <c:pt idx="8">
                  <c:v>1093</c:v>
                </c:pt>
                <c:pt idx="9">
                  <c:v>1863</c:v>
                </c:pt>
                <c:pt idx="10">
                  <c:v>2336</c:v>
                </c:pt>
                <c:pt idx="11">
                  <c:v>1187</c:v>
                </c:pt>
                <c:pt idx="12">
                  <c:v>257</c:v>
                </c:pt>
                <c:pt idx="13">
                  <c:v>2377</c:v>
                </c:pt>
                <c:pt idx="14">
                  <c:v>2891</c:v>
                </c:pt>
                <c:pt idx="15">
                  <c:v>960</c:v>
                </c:pt>
                <c:pt idx="16">
                  <c:v>1898</c:v>
                </c:pt>
                <c:pt idx="17">
                  <c:v>961</c:v>
                </c:pt>
              </c:numCache>
            </c:numRef>
          </c:val>
          <c:extLst>
            <c:ext xmlns:c16="http://schemas.microsoft.com/office/drawing/2014/chart" uri="{C3380CC4-5D6E-409C-BE32-E72D297353CC}">
              <c16:uniqueId val="{00000004-82BC-4E57-B034-812363F4283E}"/>
            </c:ext>
          </c:extLst>
        </c:ser>
        <c:ser>
          <c:idx val="5"/>
          <c:order val="5"/>
          <c:tx>
            <c:strRef>
              <c:f>'Sec-Pokemon-Data-Exploration'!$H$5</c:f>
              <c:strCache>
                <c:ptCount val="1"/>
                <c:pt idx="0">
                  <c:v>Sum of Speed_Points</c:v>
                </c:pt>
              </c:strCache>
            </c:strRef>
          </c:tx>
          <c:spPr>
            <a:solidFill>
              <a:schemeClr val="accent6"/>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'Sec-Pokemon-Data-Exploration'!$H$6:$H$24</c:f>
              <c:numCache>
                <c:formatCode>General</c:formatCode>
                <c:ptCount val="18"/>
                <c:pt idx="0">
                  <c:v>185</c:v>
                </c:pt>
                <c:pt idx="1">
                  <c:v>1507</c:v>
                </c:pt>
                <c:pt idx="2">
                  <c:v>1450</c:v>
                </c:pt>
                <c:pt idx="3">
                  <c:v>429</c:v>
                </c:pt>
                <c:pt idx="4">
                  <c:v>1408</c:v>
                </c:pt>
                <c:pt idx="5">
                  <c:v>2272</c:v>
                </c:pt>
                <c:pt idx="6">
                  <c:v>956</c:v>
                </c:pt>
                <c:pt idx="7">
                  <c:v>8315</c:v>
                </c:pt>
                <c:pt idx="8">
                  <c:v>754</c:v>
                </c:pt>
                <c:pt idx="9">
                  <c:v>1433</c:v>
                </c:pt>
                <c:pt idx="10">
                  <c:v>1913</c:v>
                </c:pt>
                <c:pt idx="11">
                  <c:v>1045</c:v>
                </c:pt>
                <c:pt idx="12">
                  <c:v>357</c:v>
                </c:pt>
                <c:pt idx="13">
                  <c:v>2266</c:v>
                </c:pt>
                <c:pt idx="14">
                  <c:v>2293</c:v>
                </c:pt>
                <c:pt idx="15">
                  <c:v>504</c:v>
                </c:pt>
                <c:pt idx="16">
                  <c:v>1306</c:v>
                </c:pt>
                <c:pt idx="17">
                  <c:v>800</c:v>
                </c:pt>
              </c:numCache>
            </c:numRef>
          </c:val>
          <c:extLst>
            <c:ext xmlns:c16="http://schemas.microsoft.com/office/drawing/2014/chart" uri="{C3380CC4-5D6E-409C-BE32-E72D297353CC}">
              <c16:uniqueId val="{00000005-82BC-4E57-B034-812363F4283E}"/>
            </c:ext>
          </c:extLst>
        </c:ser>
        <c:ser>
          <c:idx val="6"/>
          <c:order val="6"/>
          <c:tx>
            <c:strRef>
              <c:f>'Sec-Pokemon-Data-Exploration'!$I$5</c:f>
              <c:strCache>
                <c:ptCount val="1"/>
                <c:pt idx="0">
                  <c:v>Mean of Hit_Points</c:v>
                </c:pt>
              </c:strCache>
            </c:strRef>
          </c:tx>
          <c:spPr>
            <a:solidFill>
              <a:schemeClr val="accent1">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'Sec-Pokemon-Data-Exploration'!$I$6:$I$24</c:f>
              <c:numCache>
                <c:formatCode>0.00</c:formatCode>
                <c:ptCount val="18"/>
                <c:pt idx="0">
                  <c:v>53.333333333333336</c:v>
                </c:pt>
                <c:pt idx="1">
                  <c:v>75.55</c:v>
                </c:pt>
                <c:pt idx="2">
                  <c:v>82.166666666666671</c:v>
                </c:pt>
                <c:pt idx="3">
                  <c:v>88.166666666666671</c:v>
                </c:pt>
                <c:pt idx="4">
                  <c:v>64.304347826086953</c:v>
                </c:pt>
                <c:pt idx="5">
                  <c:v>79.461538461538467</c:v>
                </c:pt>
                <c:pt idx="6">
                  <c:v>71.25</c:v>
                </c:pt>
                <c:pt idx="7">
                  <c:v>71.391752577319593</c:v>
                </c:pt>
                <c:pt idx="8">
                  <c:v>59.142857142857146</c:v>
                </c:pt>
                <c:pt idx="9">
                  <c:v>62.64</c:v>
                </c:pt>
                <c:pt idx="10">
                  <c:v>77.228571428571428</c:v>
                </c:pt>
                <c:pt idx="11">
                  <c:v>90</c:v>
                </c:pt>
                <c:pt idx="12">
                  <c:v>63.5</c:v>
                </c:pt>
                <c:pt idx="13">
                  <c:v>58.764705882352942</c:v>
                </c:pt>
                <c:pt idx="14">
                  <c:v>72.212121212121218</c:v>
                </c:pt>
                <c:pt idx="15">
                  <c:v>68.071428571428569</c:v>
                </c:pt>
                <c:pt idx="16">
                  <c:v>64.63636363636364</c:v>
                </c:pt>
                <c:pt idx="17">
                  <c:v>62.714285714285715</c:v>
                </c:pt>
              </c:numCache>
            </c:numRef>
          </c:val>
          <c:extLst>
            <c:ext xmlns:c16="http://schemas.microsoft.com/office/drawing/2014/chart" uri="{C3380CC4-5D6E-409C-BE32-E72D297353CC}">
              <c16:uniqueId val="{00000006-82BC-4E57-B034-812363F4283E}"/>
            </c:ext>
          </c:extLst>
        </c:ser>
        <c:ser>
          <c:idx val="7"/>
          <c:order val="7"/>
          <c:tx>
            <c:strRef>
              <c:f>'Sec-Pokemon-Data-Exploration'!$J$5</c:f>
              <c:strCache>
                <c:ptCount val="1"/>
                <c:pt idx="0">
                  <c:v>Mean of Attack_Points</c:v>
                </c:pt>
              </c:strCache>
            </c:strRef>
          </c:tx>
          <c:spPr>
            <a:solidFill>
              <a:schemeClr val="accent2">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'Sec-Pokemon-Data-Exploration'!$J$6:$J$24</c:f>
              <c:numCache>
                <c:formatCode>0.00</c:formatCode>
                <c:ptCount val="18"/>
                <c:pt idx="0">
                  <c:v>90</c:v>
                </c:pt>
                <c:pt idx="1">
                  <c:v>109.8</c:v>
                </c:pt>
                <c:pt idx="2">
                  <c:v>94.444444444444443</c:v>
                </c:pt>
                <c:pt idx="3">
                  <c:v>72.666666666666671</c:v>
                </c:pt>
                <c:pt idx="4">
                  <c:v>61.608695652173914</c:v>
                </c:pt>
                <c:pt idx="5">
                  <c:v>112.84615384615384</c:v>
                </c:pt>
                <c:pt idx="6">
                  <c:v>81.25</c:v>
                </c:pt>
                <c:pt idx="7">
                  <c:v>80.288659793814432</c:v>
                </c:pt>
                <c:pt idx="8">
                  <c:v>84.142857142857139</c:v>
                </c:pt>
                <c:pt idx="9">
                  <c:v>74.16</c:v>
                </c:pt>
                <c:pt idx="10">
                  <c:v>89.857142857142861</c:v>
                </c:pt>
                <c:pt idx="11">
                  <c:v>98</c:v>
                </c:pt>
                <c:pt idx="12">
                  <c:v>52.75</c:v>
                </c:pt>
                <c:pt idx="13">
                  <c:v>67.588235294117652</c:v>
                </c:pt>
                <c:pt idx="14">
                  <c:v>74.696969696969703</c:v>
                </c:pt>
                <c:pt idx="15">
                  <c:v>84</c:v>
                </c:pt>
                <c:pt idx="16">
                  <c:v>92.590909090909093</c:v>
                </c:pt>
                <c:pt idx="17">
                  <c:v>70.142857142857139</c:v>
                </c:pt>
              </c:numCache>
            </c:numRef>
          </c:val>
          <c:extLst>
            <c:ext xmlns:c16="http://schemas.microsoft.com/office/drawing/2014/chart" uri="{C3380CC4-5D6E-409C-BE32-E72D297353CC}">
              <c16:uniqueId val="{00000007-82BC-4E57-B034-812363F4283E}"/>
            </c:ext>
          </c:extLst>
        </c:ser>
        <c:ser>
          <c:idx val="8"/>
          <c:order val="8"/>
          <c:tx>
            <c:strRef>
              <c:f>'Sec-Pokemon-Data-Exploration'!$K$5</c:f>
              <c:strCache>
                <c:ptCount val="1"/>
                <c:pt idx="0">
                  <c:v>Mean of Defense_Points</c:v>
                </c:pt>
              </c:strCache>
            </c:strRef>
          </c:tx>
          <c:spPr>
            <a:solidFill>
              <a:schemeClr val="accent3">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'Sec-Pokemon-Data-Exploration'!$K$6:$K$24</c:f>
              <c:numCache>
                <c:formatCode>0.00</c:formatCode>
                <c:ptCount val="18"/>
                <c:pt idx="0">
                  <c:v>80</c:v>
                </c:pt>
                <c:pt idx="1">
                  <c:v>72.05</c:v>
                </c:pt>
                <c:pt idx="2">
                  <c:v>87.055555555555557</c:v>
                </c:pt>
                <c:pt idx="3">
                  <c:v>68.333333333333329</c:v>
                </c:pt>
                <c:pt idx="4">
                  <c:v>73.869565217391298</c:v>
                </c:pt>
                <c:pt idx="5">
                  <c:v>82.5</c:v>
                </c:pt>
                <c:pt idx="6">
                  <c:v>80.166666666666671</c:v>
                </c:pt>
                <c:pt idx="7">
                  <c:v>68.30927835051547</c:v>
                </c:pt>
                <c:pt idx="8">
                  <c:v>82.285714285714292</c:v>
                </c:pt>
                <c:pt idx="9">
                  <c:v>80.12</c:v>
                </c:pt>
                <c:pt idx="10">
                  <c:v>90.314285714285717</c:v>
                </c:pt>
                <c:pt idx="11">
                  <c:v>85.642857142857139</c:v>
                </c:pt>
                <c:pt idx="12">
                  <c:v>53.75</c:v>
                </c:pt>
                <c:pt idx="13">
                  <c:v>59.558823529411768</c:v>
                </c:pt>
                <c:pt idx="14">
                  <c:v>87.030303030303031</c:v>
                </c:pt>
                <c:pt idx="15">
                  <c:v>126.85714285714286</c:v>
                </c:pt>
                <c:pt idx="16">
                  <c:v>104.63636363636364</c:v>
                </c:pt>
                <c:pt idx="17">
                  <c:v>85.071428571428569</c:v>
                </c:pt>
              </c:numCache>
            </c:numRef>
          </c:val>
          <c:extLst>
            <c:ext xmlns:c16="http://schemas.microsoft.com/office/drawing/2014/chart" uri="{C3380CC4-5D6E-409C-BE32-E72D297353CC}">
              <c16:uniqueId val="{00000008-82BC-4E57-B034-812363F4283E}"/>
            </c:ext>
          </c:extLst>
        </c:ser>
        <c:ser>
          <c:idx val="9"/>
          <c:order val="9"/>
          <c:tx>
            <c:strRef>
              <c:f>'Sec-Pokemon-Data-Exploration'!$L$5</c:f>
              <c:strCache>
                <c:ptCount val="1"/>
                <c:pt idx="0">
                  <c:v>Mean of Special_Attack_Points</c:v>
                </c:pt>
              </c:strCache>
            </c:strRef>
          </c:tx>
          <c:spPr>
            <a:solidFill>
              <a:schemeClr val="accent4">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'Sec-Pokemon-Data-Exploration'!$L$6:$L$24</c:f>
              <c:numCache>
                <c:formatCode>0.00</c:formatCode>
                <c:ptCount val="18"/>
                <c:pt idx="0">
                  <c:v>46.666666666666664</c:v>
                </c:pt>
                <c:pt idx="1">
                  <c:v>81.8</c:v>
                </c:pt>
                <c:pt idx="2">
                  <c:v>98.5</c:v>
                </c:pt>
                <c:pt idx="3">
                  <c:v>81.166666666666671</c:v>
                </c:pt>
                <c:pt idx="4">
                  <c:v>75</c:v>
                </c:pt>
                <c:pt idx="5">
                  <c:v>81.269230769230774</c:v>
                </c:pt>
                <c:pt idx="6">
                  <c:v>110.41666666666667</c:v>
                </c:pt>
                <c:pt idx="7">
                  <c:v>75.628865979381445</c:v>
                </c:pt>
                <c:pt idx="8">
                  <c:v>73.214285714285708</c:v>
                </c:pt>
                <c:pt idx="9">
                  <c:v>60.16</c:v>
                </c:pt>
                <c:pt idx="10">
                  <c:v>65.542857142857144</c:v>
                </c:pt>
                <c:pt idx="11">
                  <c:v>92.642857142857139</c:v>
                </c:pt>
                <c:pt idx="12">
                  <c:v>88</c:v>
                </c:pt>
                <c:pt idx="13">
                  <c:v>74.029411764705884</c:v>
                </c:pt>
                <c:pt idx="14">
                  <c:v>88.030303030303031</c:v>
                </c:pt>
                <c:pt idx="15">
                  <c:v>51.142857142857146</c:v>
                </c:pt>
                <c:pt idx="16">
                  <c:v>77.727272727272734</c:v>
                </c:pt>
                <c:pt idx="17">
                  <c:v>74.5</c:v>
                </c:pt>
              </c:numCache>
            </c:numRef>
          </c:val>
          <c:extLst>
            <c:ext xmlns:c16="http://schemas.microsoft.com/office/drawing/2014/chart" uri="{C3380CC4-5D6E-409C-BE32-E72D297353CC}">
              <c16:uniqueId val="{00000009-82BC-4E57-B034-812363F4283E}"/>
            </c:ext>
          </c:extLst>
        </c:ser>
        <c:ser>
          <c:idx val="10"/>
          <c:order val="10"/>
          <c:tx>
            <c:strRef>
              <c:f>'Sec-Pokemon-Data-Exploration'!$M$5</c:f>
              <c:strCache>
                <c:ptCount val="1"/>
                <c:pt idx="0">
                  <c:v>Mean of Special_Defense_Points</c:v>
                </c:pt>
              </c:strCache>
            </c:strRef>
          </c:tx>
          <c:spPr>
            <a:solidFill>
              <a:schemeClr val="accent5">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'Sec-Pokemon-Data-Exploration'!$M$6:$M$24</c:f>
              <c:numCache>
                <c:formatCode>0.00</c:formatCode>
                <c:ptCount val="18"/>
                <c:pt idx="0">
                  <c:v>61.666666666666664</c:v>
                </c:pt>
                <c:pt idx="1">
                  <c:v>69.849999999999994</c:v>
                </c:pt>
                <c:pt idx="2">
                  <c:v>83.444444444444443</c:v>
                </c:pt>
                <c:pt idx="3">
                  <c:v>73.5</c:v>
                </c:pt>
                <c:pt idx="4">
                  <c:v>81.956521739130437</c:v>
                </c:pt>
                <c:pt idx="5">
                  <c:v>82.384615384615387</c:v>
                </c:pt>
                <c:pt idx="6">
                  <c:v>83.5</c:v>
                </c:pt>
                <c:pt idx="7">
                  <c:v>71.206185567010309</c:v>
                </c:pt>
                <c:pt idx="8">
                  <c:v>78.071428571428569</c:v>
                </c:pt>
                <c:pt idx="9">
                  <c:v>74.52</c:v>
                </c:pt>
                <c:pt idx="10">
                  <c:v>66.742857142857147</c:v>
                </c:pt>
                <c:pt idx="11">
                  <c:v>84.785714285714292</c:v>
                </c:pt>
                <c:pt idx="12">
                  <c:v>64.25</c:v>
                </c:pt>
                <c:pt idx="13">
                  <c:v>69.911764705882348</c:v>
                </c:pt>
                <c:pt idx="14">
                  <c:v>87.606060606060609</c:v>
                </c:pt>
                <c:pt idx="15">
                  <c:v>68.571428571428569</c:v>
                </c:pt>
                <c:pt idx="16">
                  <c:v>86.272727272727266</c:v>
                </c:pt>
                <c:pt idx="17">
                  <c:v>68.642857142857139</c:v>
                </c:pt>
              </c:numCache>
            </c:numRef>
          </c:val>
          <c:extLst>
            <c:ext xmlns:c16="http://schemas.microsoft.com/office/drawing/2014/chart" uri="{C3380CC4-5D6E-409C-BE32-E72D297353CC}">
              <c16:uniqueId val="{0000000A-82BC-4E57-B034-812363F4283E}"/>
            </c:ext>
          </c:extLst>
        </c:ser>
        <c:ser>
          <c:idx val="11"/>
          <c:order val="11"/>
          <c:tx>
            <c:strRef>
              <c:f>'Sec-Pokemon-Data-Exploration'!$N$5</c:f>
              <c:strCache>
                <c:ptCount val="1"/>
                <c:pt idx="0">
                  <c:v>Mean of Speed_Points</c:v>
                </c:pt>
              </c:strCache>
            </c:strRef>
          </c:tx>
          <c:spPr>
            <a:solidFill>
              <a:schemeClr val="accent6">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'Sec-Pokemon-Data-Exploration'!$N$6:$N$24</c:f>
              <c:numCache>
                <c:formatCode>0.00</c:formatCode>
                <c:ptCount val="18"/>
                <c:pt idx="0">
                  <c:v>61.666666666666664</c:v>
                </c:pt>
                <c:pt idx="1">
                  <c:v>75.349999999999994</c:v>
                </c:pt>
                <c:pt idx="2">
                  <c:v>80.555555555555557</c:v>
                </c:pt>
                <c:pt idx="3">
                  <c:v>71.5</c:v>
                </c:pt>
                <c:pt idx="4">
                  <c:v>61.217391304347828</c:v>
                </c:pt>
                <c:pt idx="5">
                  <c:v>87.384615384615387</c:v>
                </c:pt>
                <c:pt idx="6">
                  <c:v>79.666666666666671</c:v>
                </c:pt>
                <c:pt idx="7">
                  <c:v>85.721649484536087</c:v>
                </c:pt>
                <c:pt idx="8">
                  <c:v>53.857142857142854</c:v>
                </c:pt>
                <c:pt idx="9">
                  <c:v>57.32</c:v>
                </c:pt>
                <c:pt idx="10">
                  <c:v>54.657142857142858</c:v>
                </c:pt>
                <c:pt idx="11">
                  <c:v>74.642857142857139</c:v>
                </c:pt>
                <c:pt idx="12">
                  <c:v>89.25</c:v>
                </c:pt>
                <c:pt idx="13">
                  <c:v>66.647058823529406</c:v>
                </c:pt>
                <c:pt idx="14">
                  <c:v>69.484848484848484</c:v>
                </c:pt>
                <c:pt idx="15">
                  <c:v>36</c:v>
                </c:pt>
                <c:pt idx="16">
                  <c:v>59.363636363636367</c:v>
                </c:pt>
                <c:pt idx="17">
                  <c:v>57.142857142857146</c:v>
                </c:pt>
              </c:numCache>
            </c:numRef>
          </c:val>
          <c:extLst>
            <c:ext xmlns:c16="http://schemas.microsoft.com/office/drawing/2014/chart" uri="{C3380CC4-5D6E-409C-BE32-E72D297353CC}">
              <c16:uniqueId val="{0000000B-82BC-4E57-B034-812363F4283E}"/>
            </c:ext>
          </c:extLst>
        </c:ser>
        <c:ser>
          <c:idx val="12"/>
          <c:order val="12"/>
          <c:tx>
            <c:strRef>
              <c:f>'Sec-Pokemon-Data-Exploration'!$O$5</c:f>
              <c:strCache>
                <c:ptCount val="1"/>
                <c:pt idx="0">
                  <c:v>StdDev of Hit_Points</c:v>
                </c:pt>
              </c:strCache>
            </c:strRef>
          </c:tx>
          <c:spPr>
            <a:solidFill>
              <a:schemeClr val="accent1">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'Sec-Pokemon-Data-Exploration'!$O$6:$O$24</c:f>
              <c:numCache>
                <c:formatCode>0.00</c:formatCode>
                <c:ptCount val="18"/>
                <c:pt idx="0">
                  <c:v>18.929694486000905</c:v>
                </c:pt>
                <c:pt idx="1">
                  <c:v>18.173071460702214</c:v>
                </c:pt>
                <c:pt idx="2">
                  <c:v>29.380365592567788</c:v>
                </c:pt>
                <c:pt idx="3">
                  <c:v>27.895638846720598</c:v>
                </c:pt>
                <c:pt idx="4">
                  <c:v>28.893904331361686</c:v>
                </c:pt>
                <c:pt idx="5">
                  <c:v>16.224008799876227</c:v>
                </c:pt>
                <c:pt idx="6">
                  <c:v>20.902914107411391</c:v>
                </c:pt>
                <c:pt idx="7">
                  <c:v>21.650902935862614</c:v>
                </c:pt>
                <c:pt idx="8">
                  <c:v>23.144552915758158</c:v>
                </c:pt>
                <c:pt idx="9">
                  <c:v>16.790076434211564</c:v>
                </c:pt>
                <c:pt idx="10">
                  <c:v>23.716568686302427</c:v>
                </c:pt>
                <c:pt idx="11">
                  <c:v>30.707052560007725</c:v>
                </c:pt>
                <c:pt idx="12">
                  <c:v>17.233687939614086</c:v>
                </c:pt>
                <c:pt idx="13">
                  <c:v>17.38173688627235</c:v>
                </c:pt>
                <c:pt idx="14">
                  <c:v>19.171524417344806</c:v>
                </c:pt>
                <c:pt idx="15">
                  <c:v>25.562786310495262</c:v>
                </c:pt>
                <c:pt idx="16">
                  <c:v>18.82385885884354</c:v>
                </c:pt>
                <c:pt idx="17">
                  <c:v>22.956241220831672</c:v>
                </c:pt>
              </c:numCache>
            </c:numRef>
          </c:val>
          <c:extLst>
            <c:ext xmlns:c16="http://schemas.microsoft.com/office/drawing/2014/chart" uri="{C3380CC4-5D6E-409C-BE32-E72D297353CC}">
              <c16:uniqueId val="{0000000C-82BC-4E57-B034-812363F4283E}"/>
            </c:ext>
          </c:extLst>
        </c:ser>
        <c:ser>
          <c:idx val="13"/>
          <c:order val="13"/>
          <c:tx>
            <c:strRef>
              <c:f>'Sec-Pokemon-Data-Exploration'!$P$5</c:f>
              <c:strCache>
                <c:ptCount val="1"/>
                <c:pt idx="0">
                  <c:v>StdDev of Attack_Points</c:v>
                </c:pt>
              </c:strCache>
            </c:strRef>
          </c:tx>
          <c:spPr>
            <a:solidFill>
              <a:schemeClr val="accent2">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'Sec-Pokemon-Data-Exploration'!$P$6:$P$24</c:f>
              <c:numCache>
                <c:formatCode>0.00</c:formatCode>
                <c:ptCount val="18"/>
                <c:pt idx="0">
                  <c:v>37.749172176353746</c:v>
                </c:pt>
                <c:pt idx="1">
                  <c:v>30.053636263047764</c:v>
                </c:pt>
                <c:pt idx="2">
                  <c:v>25.502530952188252</c:v>
                </c:pt>
                <c:pt idx="3">
                  <c:v>40.297229019706386</c:v>
                </c:pt>
                <c:pt idx="4">
                  <c:v>34.90733073625703</c:v>
                </c:pt>
                <c:pt idx="5">
                  <c:v>34.500657741779143</c:v>
                </c:pt>
                <c:pt idx="6">
                  <c:v>40.402801433023967</c:v>
                </c:pt>
                <c:pt idx="7">
                  <c:v>33.879061491725786</c:v>
                </c:pt>
                <c:pt idx="8">
                  <c:v>30.861619536886923</c:v>
                </c:pt>
                <c:pt idx="9">
                  <c:v>20.858012049729624</c:v>
                </c:pt>
                <c:pt idx="10">
                  <c:v>30.294770328287655</c:v>
                </c:pt>
                <c:pt idx="11">
                  <c:v>32.446405513850543</c:v>
                </c:pt>
                <c:pt idx="12">
                  <c:v>12.419742348374221</c:v>
                </c:pt>
                <c:pt idx="13">
                  <c:v>25.71771897969796</c:v>
                </c:pt>
                <c:pt idx="14">
                  <c:v>29.335862063868227</c:v>
                </c:pt>
                <c:pt idx="15">
                  <c:v>33.700034238740884</c:v>
                </c:pt>
                <c:pt idx="16">
                  <c:v>35.462467202474507</c:v>
                </c:pt>
                <c:pt idx="17">
                  <c:v>26.780754119493938</c:v>
                </c:pt>
              </c:numCache>
            </c:numRef>
          </c:val>
          <c:extLst>
            <c:ext xmlns:c16="http://schemas.microsoft.com/office/drawing/2014/chart" uri="{C3380CC4-5D6E-409C-BE32-E72D297353CC}">
              <c16:uniqueId val="{0000000D-82BC-4E57-B034-812363F4283E}"/>
            </c:ext>
          </c:extLst>
        </c:ser>
        <c:ser>
          <c:idx val="14"/>
          <c:order val="14"/>
          <c:tx>
            <c:strRef>
              <c:f>'Sec-Pokemon-Data-Exploration'!$Q$5</c:f>
              <c:strCache>
                <c:ptCount val="1"/>
                <c:pt idx="0">
                  <c:v>StdDev of Defense_Points</c:v>
                </c:pt>
              </c:strCache>
            </c:strRef>
          </c:tx>
          <c:spPr>
            <a:solidFill>
              <a:schemeClr val="accent3">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'Sec-Pokemon-Data-Exploration'!$Q$6:$Q$24</c:f>
              <c:numCache>
                <c:formatCode>0.00</c:formatCode>
                <c:ptCount val="18"/>
                <c:pt idx="0">
                  <c:v>26.457513110645905</c:v>
                </c:pt>
                <c:pt idx="1">
                  <c:v>32.336186345461655</c:v>
                </c:pt>
                <c:pt idx="2">
                  <c:v>24.964615481592951</c:v>
                </c:pt>
                <c:pt idx="3">
                  <c:v>29.486720174795067</c:v>
                </c:pt>
                <c:pt idx="4">
                  <c:v>39.586848536794378</c:v>
                </c:pt>
                <c:pt idx="5">
                  <c:v>22.228360263411243</c:v>
                </c:pt>
                <c:pt idx="6">
                  <c:v>34.907236377507054</c:v>
                </c:pt>
                <c:pt idx="7">
                  <c:v>24.953022873300618</c:v>
                </c:pt>
                <c:pt idx="8">
                  <c:v>35.853180464925977</c:v>
                </c:pt>
                <c:pt idx="9">
                  <c:v>25.226176880375682</c:v>
                </c:pt>
                <c:pt idx="10">
                  <c:v>41.643283074345668</c:v>
                </c:pt>
                <c:pt idx="11">
                  <c:v>33.104977880064517</c:v>
                </c:pt>
                <c:pt idx="12">
                  <c:v>16.173538058610841</c:v>
                </c:pt>
                <c:pt idx="13">
                  <c:v>21.022630196817829</c:v>
                </c:pt>
                <c:pt idx="14">
                  <c:v>31.283466927920617</c:v>
                </c:pt>
                <c:pt idx="15">
                  <c:v>38.828730724430457</c:v>
                </c:pt>
                <c:pt idx="16">
                  <c:v>27.460006337434596</c:v>
                </c:pt>
                <c:pt idx="17">
                  <c:v>28.71200308022971</c:v>
                </c:pt>
              </c:numCache>
            </c:numRef>
          </c:val>
          <c:extLst>
            <c:ext xmlns:c16="http://schemas.microsoft.com/office/drawing/2014/chart" uri="{C3380CC4-5D6E-409C-BE32-E72D297353CC}">
              <c16:uniqueId val="{0000000E-82BC-4E57-B034-812363F4283E}"/>
            </c:ext>
          </c:extLst>
        </c:ser>
        <c:ser>
          <c:idx val="15"/>
          <c:order val="15"/>
          <c:tx>
            <c:strRef>
              <c:f>'Sec-Pokemon-Data-Exploration'!$R$5</c:f>
              <c:strCache>
                <c:ptCount val="1"/>
                <c:pt idx="0">
                  <c:v>StdDev of Special_Attack_Points</c:v>
                </c:pt>
              </c:strCache>
            </c:strRef>
          </c:tx>
          <c:spPr>
            <a:solidFill>
              <a:schemeClr val="accent4">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'Sec-Pokemon-Data-Exploration'!$R$6:$R$24</c:f>
              <c:numCache>
                <c:formatCode>0.00</c:formatCode>
                <c:ptCount val="18"/>
                <c:pt idx="0">
                  <c:v>20.816659994661332</c:v>
                </c:pt>
                <c:pt idx="1">
                  <c:v>30.806014450360017</c:v>
                </c:pt>
                <c:pt idx="2">
                  <c:v>40.101708926472568</c:v>
                </c:pt>
                <c:pt idx="3">
                  <c:v>24.506461732911735</c:v>
                </c:pt>
                <c:pt idx="4">
                  <c:v>38.602873185578019</c:v>
                </c:pt>
                <c:pt idx="5">
                  <c:v>30.674494541632058</c:v>
                </c:pt>
                <c:pt idx="6">
                  <c:v>34.142637522161294</c:v>
                </c:pt>
                <c:pt idx="7">
                  <c:v>32.871694886973323</c:v>
                </c:pt>
                <c:pt idx="8">
                  <c:v>38.411093292330122</c:v>
                </c:pt>
                <c:pt idx="9">
                  <c:v>18.390849173796553</c:v>
                </c:pt>
                <c:pt idx="10">
                  <c:v>26.453447298028653</c:v>
                </c:pt>
                <c:pt idx="11">
                  <c:v>36.887786477488611</c:v>
                </c:pt>
                <c:pt idx="12">
                  <c:v>24.738633753705962</c:v>
                </c:pt>
                <c:pt idx="13">
                  <c:v>35.580455389217548</c:v>
                </c:pt>
                <c:pt idx="14">
                  <c:v>35.788864232192438</c:v>
                </c:pt>
                <c:pt idx="15">
                  <c:v>19.473284037593427</c:v>
                </c:pt>
                <c:pt idx="16">
                  <c:v>35.296272321972474</c:v>
                </c:pt>
                <c:pt idx="17">
                  <c:v>27.781427110709995</c:v>
                </c:pt>
              </c:numCache>
            </c:numRef>
          </c:val>
          <c:extLst>
            <c:ext xmlns:c16="http://schemas.microsoft.com/office/drawing/2014/chart" uri="{C3380CC4-5D6E-409C-BE32-E72D297353CC}">
              <c16:uniqueId val="{0000000F-82BC-4E57-B034-812363F4283E}"/>
            </c:ext>
          </c:extLst>
        </c:ser>
        <c:ser>
          <c:idx val="16"/>
          <c:order val="16"/>
          <c:tx>
            <c:strRef>
              <c:f>'Sec-Pokemon-Data-Exploration'!$S$5</c:f>
              <c:strCache>
                <c:ptCount val="1"/>
                <c:pt idx="0">
                  <c:v>StdDev of Special_Defense_Points</c:v>
                </c:pt>
              </c:strCache>
            </c:strRef>
          </c:tx>
          <c:spPr>
            <a:solidFill>
              <a:schemeClr val="accent5">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'Sec-Pokemon-Data-Exploration'!$S$6:$S$24</c:f>
              <c:numCache>
                <c:formatCode>0.00</c:formatCode>
                <c:ptCount val="18"/>
                <c:pt idx="0">
                  <c:v>16.072751268321582</c:v>
                </c:pt>
                <c:pt idx="1">
                  <c:v>32.112098064518662</c:v>
                </c:pt>
                <c:pt idx="2">
                  <c:v>26.652937642356047</c:v>
                </c:pt>
                <c:pt idx="3">
                  <c:v>21.90662000400792</c:v>
                </c:pt>
                <c:pt idx="4">
                  <c:v>39.295475405595731</c:v>
                </c:pt>
                <c:pt idx="5">
                  <c:v>22.335759531436441</c:v>
                </c:pt>
                <c:pt idx="6">
                  <c:v>23.465642195268462</c:v>
                </c:pt>
                <c:pt idx="7">
                  <c:v>27.139277403919085</c:v>
                </c:pt>
                <c:pt idx="8">
                  <c:v>35.806025031709787</c:v>
                </c:pt>
                <c:pt idx="9">
                  <c:v>18.49576528109429</c:v>
                </c:pt>
                <c:pt idx="10">
                  <c:v>22.484429719962488</c:v>
                </c:pt>
                <c:pt idx="11">
                  <c:v>18.009307727815777</c:v>
                </c:pt>
                <c:pt idx="12">
                  <c:v>21.945007025137478</c:v>
                </c:pt>
                <c:pt idx="13">
                  <c:v>25.221885214256705</c:v>
                </c:pt>
                <c:pt idx="14">
                  <c:v>26.755769697790644</c:v>
                </c:pt>
                <c:pt idx="15">
                  <c:v>49.35852242788205</c:v>
                </c:pt>
                <c:pt idx="16">
                  <c:v>27.395136548181448</c:v>
                </c:pt>
                <c:pt idx="17">
                  <c:v>18.332850476491835</c:v>
                </c:pt>
              </c:numCache>
            </c:numRef>
          </c:val>
          <c:extLst>
            <c:ext xmlns:c16="http://schemas.microsoft.com/office/drawing/2014/chart" uri="{C3380CC4-5D6E-409C-BE32-E72D297353CC}">
              <c16:uniqueId val="{00000010-82BC-4E57-B034-812363F4283E}"/>
            </c:ext>
          </c:extLst>
        </c:ser>
        <c:ser>
          <c:idx val="17"/>
          <c:order val="17"/>
          <c:tx>
            <c:strRef>
              <c:f>'Sec-Pokemon-Data-Exploration'!$T$5</c:f>
              <c:strCache>
                <c:ptCount val="1"/>
                <c:pt idx="0">
                  <c:v>StdDev of Speed_Points</c:v>
                </c:pt>
              </c:strCache>
            </c:strRef>
          </c:tx>
          <c:spPr>
            <a:solidFill>
              <a:schemeClr val="accent6">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'Sec-Pokemon-Data-Exploration'!$T$6:$T$24</c:f>
              <c:numCache>
                <c:formatCode>0.00</c:formatCode>
                <c:ptCount val="18"/>
                <c:pt idx="0">
                  <c:v>15.275252316519456</c:v>
                </c:pt>
                <c:pt idx="1">
                  <c:v>20.118791948665415</c:v>
                </c:pt>
                <c:pt idx="2">
                  <c:v>29.22171276178085</c:v>
                </c:pt>
                <c:pt idx="3">
                  <c:v>25.758493744782516</c:v>
                </c:pt>
                <c:pt idx="4">
                  <c:v>28.4396594432671</c:v>
                </c:pt>
                <c:pt idx="5">
                  <c:v>25.946216561305306</c:v>
                </c:pt>
                <c:pt idx="6">
                  <c:v>25.822236130666127</c:v>
                </c:pt>
                <c:pt idx="7">
                  <c:v>23.971659598732955</c:v>
                </c:pt>
                <c:pt idx="8">
                  <c:v>24.544644231268869</c:v>
                </c:pt>
                <c:pt idx="9">
                  <c:v>24.191458547732644</c:v>
                </c:pt>
                <c:pt idx="10">
                  <c:v>22.754369789950569</c:v>
                </c:pt>
                <c:pt idx="11">
                  <c:v>28.146887088046753</c:v>
                </c:pt>
                <c:pt idx="12">
                  <c:v>21.124630174277609</c:v>
                </c:pt>
                <c:pt idx="13">
                  <c:v>30.241334699723112</c:v>
                </c:pt>
                <c:pt idx="14">
                  <c:v>30.661581429495381</c:v>
                </c:pt>
                <c:pt idx="15">
                  <c:v>13.626896480575013</c:v>
                </c:pt>
                <c:pt idx="16">
                  <c:v>29.391520407448674</c:v>
                </c:pt>
                <c:pt idx="17">
                  <c:v>18.442664344716245</c:v>
                </c:pt>
              </c:numCache>
            </c:numRef>
          </c:val>
          <c:extLst>
            <c:ext xmlns:c16="http://schemas.microsoft.com/office/drawing/2014/chart" uri="{C3380CC4-5D6E-409C-BE32-E72D297353CC}">
              <c16:uniqueId val="{00000011-82BC-4E57-B034-812363F4283E}"/>
            </c:ext>
          </c:extLst>
        </c:ser>
        <c:ser>
          <c:idx val="18"/>
          <c:order val="18"/>
          <c:tx>
            <c:strRef>
              <c:f>'Sec-Pokemon-Data-Exploration'!$U$5</c:f>
              <c:strCache>
                <c:ptCount val="1"/>
                <c:pt idx="0">
                  <c:v>Var of Hit_Points</c:v>
                </c:pt>
              </c:strCache>
            </c:strRef>
          </c:tx>
          <c:spPr>
            <a:solidFill>
              <a:schemeClr val="accent1">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'Sec-Pokemon-Data-Exploration'!$U$6:$U$24</c:f>
              <c:numCache>
                <c:formatCode>0.00</c:formatCode>
                <c:ptCount val="18"/>
                <c:pt idx="0">
                  <c:v>358.33333333333303</c:v>
                </c:pt>
                <c:pt idx="1">
                  <c:v>330.26052631578932</c:v>
                </c:pt>
                <c:pt idx="2">
                  <c:v>863.20588235294122</c:v>
                </c:pt>
                <c:pt idx="3">
                  <c:v>778.1666666666672</c:v>
                </c:pt>
                <c:pt idx="4">
                  <c:v>834.85770750988149</c:v>
                </c:pt>
                <c:pt idx="5">
                  <c:v>263.21846153846127</c:v>
                </c:pt>
                <c:pt idx="6">
                  <c:v>436.93181818181819</c:v>
                </c:pt>
                <c:pt idx="7">
                  <c:v>468.7615979381444</c:v>
                </c:pt>
                <c:pt idx="8">
                  <c:v>535.67032967032947</c:v>
                </c:pt>
                <c:pt idx="9">
                  <c:v>281.90666666666647</c:v>
                </c:pt>
                <c:pt idx="10">
                  <c:v>562.47563025210081</c:v>
                </c:pt>
                <c:pt idx="11">
                  <c:v>942.92307692307691</c:v>
                </c:pt>
                <c:pt idx="12">
                  <c:v>297</c:v>
                </c:pt>
                <c:pt idx="13">
                  <c:v>302.12477718360077</c:v>
                </c:pt>
                <c:pt idx="14">
                  <c:v>367.54734848484804</c:v>
                </c:pt>
                <c:pt idx="15">
                  <c:v>653.45604395604403</c:v>
                </c:pt>
                <c:pt idx="16">
                  <c:v>354.33766233766244</c:v>
                </c:pt>
                <c:pt idx="17">
                  <c:v>526.98901098901115</c:v>
                </c:pt>
              </c:numCache>
            </c:numRef>
          </c:val>
          <c:extLst>
            <c:ext xmlns:c16="http://schemas.microsoft.com/office/drawing/2014/chart" uri="{C3380CC4-5D6E-409C-BE32-E72D297353CC}">
              <c16:uniqueId val="{00000012-82BC-4E57-B034-812363F4283E}"/>
            </c:ext>
          </c:extLst>
        </c:ser>
        <c:ser>
          <c:idx val="19"/>
          <c:order val="19"/>
          <c:tx>
            <c:strRef>
              <c:f>'Sec-Pokemon-Data-Exploration'!$V$5</c:f>
              <c:strCache>
                <c:ptCount val="1"/>
                <c:pt idx="0">
                  <c:v>Var of Attack_Points</c:v>
                </c:pt>
              </c:strCache>
            </c:strRef>
          </c:tx>
          <c:spPr>
            <a:solidFill>
              <a:schemeClr val="accent2">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'Sec-Pokemon-Data-Exploration'!$V$6:$V$24</c:f>
              <c:numCache>
                <c:formatCode>0.00</c:formatCode>
                <c:ptCount val="18"/>
                <c:pt idx="0">
                  <c:v>1425</c:v>
                </c:pt>
                <c:pt idx="1">
                  <c:v>903.2210526315796</c:v>
                </c:pt>
                <c:pt idx="2">
                  <c:v>650.37908496731984</c:v>
                </c:pt>
                <c:pt idx="3">
                  <c:v>1623.8666666666663</c:v>
                </c:pt>
                <c:pt idx="4">
                  <c:v>1218.521739130435</c:v>
                </c:pt>
                <c:pt idx="5">
                  <c:v>1190.295384615385</c:v>
                </c:pt>
                <c:pt idx="6">
                  <c:v>1632.3863636363637</c:v>
                </c:pt>
                <c:pt idx="7">
                  <c:v>1147.7908075601372</c:v>
                </c:pt>
                <c:pt idx="8">
                  <c:v>952.43956043956075</c:v>
                </c:pt>
                <c:pt idx="9">
                  <c:v>435.0566666666661</c:v>
                </c:pt>
                <c:pt idx="10">
                  <c:v>917.77310924369817</c:v>
                </c:pt>
                <c:pt idx="11">
                  <c:v>1052.7692307692307</c:v>
                </c:pt>
                <c:pt idx="12">
                  <c:v>154.25</c:v>
                </c:pt>
                <c:pt idx="13">
                  <c:v>661.40106951871667</c:v>
                </c:pt>
                <c:pt idx="14">
                  <c:v>860.592803030303</c:v>
                </c:pt>
                <c:pt idx="15">
                  <c:v>1135.6923076923076</c:v>
                </c:pt>
                <c:pt idx="16">
                  <c:v>1257.5865800865799</c:v>
                </c:pt>
                <c:pt idx="17">
                  <c:v>717.20879120879158</c:v>
                </c:pt>
              </c:numCache>
            </c:numRef>
          </c:val>
          <c:extLst>
            <c:ext xmlns:c16="http://schemas.microsoft.com/office/drawing/2014/chart" uri="{C3380CC4-5D6E-409C-BE32-E72D297353CC}">
              <c16:uniqueId val="{00000013-82BC-4E57-B034-812363F4283E}"/>
            </c:ext>
          </c:extLst>
        </c:ser>
        <c:ser>
          <c:idx val="20"/>
          <c:order val="20"/>
          <c:tx>
            <c:strRef>
              <c:f>'Sec-Pokemon-Data-Exploration'!$W$5</c:f>
              <c:strCache>
                <c:ptCount val="1"/>
                <c:pt idx="0">
                  <c:v>Var of Defense_Points</c:v>
                </c:pt>
              </c:strCache>
            </c:strRef>
          </c:tx>
          <c:spPr>
            <a:solidFill>
              <a:schemeClr val="accent3">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'Sec-Pokemon-Data-Exploration'!$W$6:$W$24</c:f>
              <c:numCache>
                <c:formatCode>0.00</c:formatCode>
                <c:ptCount val="18"/>
                <c:pt idx="0">
                  <c:v>700</c:v>
                </c:pt>
                <c:pt idx="1">
                  <c:v>1045.628947368421</c:v>
                </c:pt>
                <c:pt idx="2">
                  <c:v>623.23202614379045</c:v>
                </c:pt>
                <c:pt idx="3">
                  <c:v>869.46666666666647</c:v>
                </c:pt>
                <c:pt idx="4">
                  <c:v>1567.118577075099</c:v>
                </c:pt>
                <c:pt idx="5">
                  <c:v>494.1</c:v>
                </c:pt>
                <c:pt idx="6">
                  <c:v>1218.515151515152</c:v>
                </c:pt>
                <c:pt idx="7">
                  <c:v>622.6533505154639</c:v>
                </c:pt>
                <c:pt idx="8">
                  <c:v>1285.4505494505497</c:v>
                </c:pt>
                <c:pt idx="9">
                  <c:v>636.36000000000058</c:v>
                </c:pt>
                <c:pt idx="10">
                  <c:v>1734.1630252100842</c:v>
                </c:pt>
                <c:pt idx="11">
                  <c:v>1095.9395604395609</c:v>
                </c:pt>
                <c:pt idx="12">
                  <c:v>261.58333333333331</c:v>
                </c:pt>
                <c:pt idx="13">
                  <c:v>441.95098039215679</c:v>
                </c:pt>
                <c:pt idx="14">
                  <c:v>978.655303030303</c:v>
                </c:pt>
                <c:pt idx="15">
                  <c:v>1507.6703296703299</c:v>
                </c:pt>
                <c:pt idx="16">
                  <c:v>754.05194805194822</c:v>
                </c:pt>
                <c:pt idx="17">
                  <c:v>824.37912087912036</c:v>
                </c:pt>
              </c:numCache>
            </c:numRef>
          </c:val>
          <c:extLst>
            <c:ext xmlns:c16="http://schemas.microsoft.com/office/drawing/2014/chart" uri="{C3380CC4-5D6E-409C-BE32-E72D297353CC}">
              <c16:uniqueId val="{00000014-82BC-4E57-B034-812363F4283E}"/>
            </c:ext>
          </c:extLst>
        </c:ser>
        <c:ser>
          <c:idx val="21"/>
          <c:order val="21"/>
          <c:tx>
            <c:strRef>
              <c:f>'Sec-Pokemon-Data-Exploration'!$X$5</c:f>
              <c:strCache>
                <c:ptCount val="1"/>
                <c:pt idx="0">
                  <c:v>Var of Special_Attack_Points</c:v>
                </c:pt>
              </c:strCache>
            </c:strRef>
          </c:tx>
          <c:spPr>
            <a:solidFill>
              <a:schemeClr val="accent4">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'Sec-Pokemon-Data-Exploration'!$X$6:$X$24</c:f>
              <c:numCache>
                <c:formatCode>0.00</c:formatCode>
                <c:ptCount val="18"/>
                <c:pt idx="0">
                  <c:v>433.33333333333348</c:v>
                </c:pt>
                <c:pt idx="1">
                  <c:v>949.01052631579012</c:v>
                </c:pt>
                <c:pt idx="2">
                  <c:v>1608.1470588235295</c:v>
                </c:pt>
                <c:pt idx="3">
                  <c:v>600.56666666666717</c:v>
                </c:pt>
                <c:pt idx="4">
                  <c:v>1490.1818181818182</c:v>
                </c:pt>
                <c:pt idx="5">
                  <c:v>940.92461538461498</c:v>
                </c:pt>
                <c:pt idx="6">
                  <c:v>1165.7196969696961</c:v>
                </c:pt>
                <c:pt idx="7">
                  <c:v>1080.5483247422683</c:v>
                </c:pt>
                <c:pt idx="8">
                  <c:v>1475.4120879120881</c:v>
                </c:pt>
                <c:pt idx="9">
                  <c:v>338.22333333333336</c:v>
                </c:pt>
                <c:pt idx="10">
                  <c:v>699.78487394957949</c:v>
                </c:pt>
                <c:pt idx="11">
                  <c:v>1360.7087912087916</c:v>
                </c:pt>
                <c:pt idx="12">
                  <c:v>612</c:v>
                </c:pt>
                <c:pt idx="13">
                  <c:v>1265.9688057041001</c:v>
                </c:pt>
                <c:pt idx="14">
                  <c:v>1280.842803030303</c:v>
                </c:pt>
                <c:pt idx="15">
                  <c:v>379.20879120879096</c:v>
                </c:pt>
                <c:pt idx="16">
                  <c:v>1245.8268398268403</c:v>
                </c:pt>
                <c:pt idx="17">
                  <c:v>771.80769230769226</c:v>
                </c:pt>
              </c:numCache>
            </c:numRef>
          </c:val>
          <c:extLst>
            <c:ext xmlns:c16="http://schemas.microsoft.com/office/drawing/2014/chart" uri="{C3380CC4-5D6E-409C-BE32-E72D297353CC}">
              <c16:uniqueId val="{00000015-82BC-4E57-B034-812363F4283E}"/>
            </c:ext>
          </c:extLst>
        </c:ser>
        <c:ser>
          <c:idx val="22"/>
          <c:order val="22"/>
          <c:tx>
            <c:strRef>
              <c:f>'Sec-Pokemon-Data-Exploration'!$Y$5</c:f>
              <c:strCache>
                <c:ptCount val="1"/>
                <c:pt idx="0">
                  <c:v>Var of Special_Defense_Points</c:v>
                </c:pt>
              </c:strCache>
            </c:strRef>
          </c:tx>
          <c:spPr>
            <a:solidFill>
              <a:schemeClr val="accent5">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'Sec-Pokemon-Data-Exploration'!$Y$6:$Y$24</c:f>
              <c:numCache>
                <c:formatCode>0.00</c:formatCode>
                <c:ptCount val="18"/>
                <c:pt idx="0">
                  <c:v>258.33333333333303</c:v>
                </c:pt>
                <c:pt idx="1">
                  <c:v>1031.1868421052634</c:v>
                </c:pt>
                <c:pt idx="2">
                  <c:v>710.37908496731984</c:v>
                </c:pt>
                <c:pt idx="3">
                  <c:v>479.9</c:v>
                </c:pt>
                <c:pt idx="4">
                  <c:v>1544.134387351779</c:v>
                </c:pt>
                <c:pt idx="5">
                  <c:v>498.88615384615377</c:v>
                </c:pt>
                <c:pt idx="6">
                  <c:v>550.63636363636363</c:v>
                </c:pt>
                <c:pt idx="7">
                  <c:v>736.54037800687308</c:v>
                </c:pt>
                <c:pt idx="8">
                  <c:v>1282.071428571428</c:v>
                </c:pt>
                <c:pt idx="9">
                  <c:v>342.09333333333296</c:v>
                </c:pt>
                <c:pt idx="10">
                  <c:v>505.54957983193248</c:v>
                </c:pt>
                <c:pt idx="11">
                  <c:v>324.33516483516502</c:v>
                </c:pt>
                <c:pt idx="12">
                  <c:v>481.58333333333331</c:v>
                </c:pt>
                <c:pt idx="13">
                  <c:v>636.14349376114092</c:v>
                </c:pt>
                <c:pt idx="14">
                  <c:v>715.87121212121201</c:v>
                </c:pt>
                <c:pt idx="15">
                  <c:v>2436.2637362637356</c:v>
                </c:pt>
                <c:pt idx="16">
                  <c:v>750.49350649350697</c:v>
                </c:pt>
                <c:pt idx="17">
                  <c:v>336.09340659340694</c:v>
                </c:pt>
              </c:numCache>
            </c:numRef>
          </c:val>
          <c:extLst>
            <c:ext xmlns:c16="http://schemas.microsoft.com/office/drawing/2014/chart" uri="{C3380CC4-5D6E-409C-BE32-E72D297353CC}">
              <c16:uniqueId val="{00000016-82BC-4E57-B034-812363F4283E}"/>
            </c:ext>
          </c:extLst>
        </c:ser>
        <c:ser>
          <c:idx val="23"/>
          <c:order val="23"/>
          <c:tx>
            <c:strRef>
              <c:f>'Sec-Pokemon-Data-Exploration'!$Z$5</c:f>
              <c:strCache>
                <c:ptCount val="1"/>
                <c:pt idx="0">
                  <c:v>Var of Speed_Points</c:v>
                </c:pt>
              </c:strCache>
            </c:strRef>
          </c:tx>
          <c:spPr>
            <a:solidFill>
              <a:schemeClr val="accent6">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'Sec-Pokemon-Data-Exploration'!$Z$6:$Z$24</c:f>
              <c:numCache>
                <c:formatCode>0.00</c:formatCode>
                <c:ptCount val="18"/>
                <c:pt idx="0">
                  <c:v>233.33333333333303</c:v>
                </c:pt>
                <c:pt idx="1">
                  <c:v>404.76578947368438</c:v>
                </c:pt>
                <c:pt idx="2">
                  <c:v>853.90849673202581</c:v>
                </c:pt>
                <c:pt idx="3">
                  <c:v>663.5</c:v>
                </c:pt>
                <c:pt idx="4">
                  <c:v>808.81422924901165</c:v>
                </c:pt>
                <c:pt idx="5">
                  <c:v>673.20615384615371</c:v>
                </c:pt>
                <c:pt idx="6">
                  <c:v>666.78787878787921</c:v>
                </c:pt>
                <c:pt idx="7">
                  <c:v>574.64046391752584</c:v>
                </c:pt>
                <c:pt idx="8">
                  <c:v>602.43956043956018</c:v>
                </c:pt>
                <c:pt idx="9">
                  <c:v>585.2266666666668</c:v>
                </c:pt>
                <c:pt idx="10">
                  <c:v>517.76134453781515</c:v>
                </c:pt>
                <c:pt idx="11">
                  <c:v>792.24725274725301</c:v>
                </c:pt>
                <c:pt idx="12">
                  <c:v>446.25</c:v>
                </c:pt>
                <c:pt idx="13">
                  <c:v>914.53832442067721</c:v>
                </c:pt>
                <c:pt idx="14">
                  <c:v>940.13257575757598</c:v>
                </c:pt>
                <c:pt idx="15">
                  <c:v>185.69230769230768</c:v>
                </c:pt>
                <c:pt idx="16">
                  <c:v>863.86147186147195</c:v>
                </c:pt>
                <c:pt idx="17">
                  <c:v>340.13186813186792</c:v>
                </c:pt>
              </c:numCache>
            </c:numRef>
          </c:val>
          <c:extLst>
            <c:ext xmlns:c16="http://schemas.microsoft.com/office/drawing/2014/chart" uri="{C3380CC4-5D6E-409C-BE32-E72D297353CC}">
              <c16:uniqueId val="{00000017-82BC-4E57-B034-812363F4283E}"/>
            </c:ext>
          </c:extLst>
        </c:ser>
        <c:dLbls>
          <c:showLegendKey val="0"/>
          <c:showVal val="0"/>
          <c:showCatName val="0"/>
          <c:showSerName val="0"/>
          <c:showPercent val="0"/>
          <c:showBubbleSize val="0"/>
        </c:dLbls>
        <c:gapWidth val="150"/>
        <c:shape val="box"/>
        <c:axId val="449317967"/>
        <c:axId val="666435247"/>
        <c:axId val="0"/>
      </c:bar3DChart>
      <c:catAx>
        <c:axId val="4493179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35247"/>
        <c:crosses val="autoZero"/>
        <c:auto val="1"/>
        <c:lblAlgn val="ctr"/>
        <c:lblOffset val="100"/>
        <c:noMultiLvlLbl val="0"/>
      </c:catAx>
      <c:valAx>
        <c:axId val="6664352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317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data id="2">
      <cx:strDim type="cat">
        <cx:f>_xlchart.v1.0</cx:f>
      </cx:strDim>
      <cx:numDim type="size">
        <cx:f>_xlchart.v1.6</cx:f>
      </cx:numDim>
    </cx:data>
    <cx:data id="3">
      <cx:strDim type="cat">
        <cx:f>_xlchart.v1.0</cx:f>
      </cx:strDim>
      <cx:numDim type="size">
        <cx:f>_xlchart.v1.8</cx:f>
      </cx:numDim>
    </cx:data>
    <cx:data id="4">
      <cx:strDim type="cat">
        <cx:f>_xlchart.v1.0</cx:f>
      </cx:strDim>
      <cx:numDim type="size">
        <cx:f>_xlchart.v1.10</cx:f>
      </cx:numDim>
    </cx:data>
    <cx:data id="5">
      <cx:strDim type="cat">
        <cx:f>_xlchart.v1.0</cx:f>
      </cx:strDim>
      <cx:numDim type="size">
        <cx:f>_xlchart.v1.12</cx:f>
      </cx:numDim>
    </cx:data>
    <cx:data id="6">
      <cx:strDim type="cat">
        <cx:f>_xlchart.v1.0</cx:f>
      </cx:strDim>
      <cx:numDim type="size">
        <cx:f>_xlchart.v1.14</cx:f>
      </cx:numDim>
    </cx:data>
    <cx:data id="7">
      <cx:strDim type="cat">
        <cx:f>_xlchart.v1.0</cx:f>
      </cx:strDim>
      <cx:numDim type="size">
        <cx:f>_xlchart.v1.16</cx:f>
      </cx:numDim>
    </cx:data>
    <cx:data id="8">
      <cx:strDim type="cat">
        <cx:f>_xlchart.v1.0</cx:f>
      </cx:strDim>
      <cx:numDim type="size">
        <cx:f>_xlchart.v1.18</cx:f>
      </cx:numDim>
    </cx:data>
  </cx:chartData>
  <cx:chart>
    <cx:plotArea>
      <cx:plotAreaRegion>
        <cx:series layoutId="treemap" uniqueId="{B9957BC6-907D-4724-8204-856BA6DCFF1C}" formatIdx="0">
          <cx:tx>
            <cx:txData>
              <cx:f>_xlchart.v1.1</cx:f>
              <cx:v>Total_Pokemon_Count</cx:v>
            </cx:txData>
          </cx:tx>
          <cx:dataLabels pos="inEnd">
            <cx:visibility seriesName="0" categoryName="1" value="0"/>
          </cx:dataLabels>
          <cx:dataId val="0"/>
          <cx:layoutPr>
            <cx:parentLabelLayout val="overlapping"/>
          </cx:layoutPr>
        </cx:series>
        <cx:series layoutId="treemap" hidden="1" uniqueId="{3718A287-3ECB-40B5-BB9A-BB4EC112D6FC}" formatIdx="1">
          <cx:tx>
            <cx:txData>
              <cx:f>_xlchart.v1.3</cx:f>
              <cx:v>Hit_Points</cx:v>
            </cx:txData>
          </cx:tx>
          <cx:dataLabels pos="inEnd">
            <cx:visibility seriesName="0" categoryName="1" value="0"/>
          </cx:dataLabels>
          <cx:dataId val="1"/>
          <cx:layoutPr>
            <cx:parentLabelLayout val="overlapping"/>
          </cx:layoutPr>
        </cx:series>
        <cx:series layoutId="treemap" hidden="1" uniqueId="{622C647B-CBB3-49D3-80A2-361B19D66D02}" formatIdx="2">
          <cx:tx>
            <cx:txData>
              <cx:f>_xlchart.v1.5</cx:f>
              <cx:v>Attack_Points</cx:v>
            </cx:txData>
          </cx:tx>
          <cx:dataLabels pos="inEnd">
            <cx:visibility seriesName="0" categoryName="1" value="0"/>
          </cx:dataLabels>
          <cx:dataId val="2"/>
          <cx:layoutPr>
            <cx:parentLabelLayout val="overlapping"/>
          </cx:layoutPr>
        </cx:series>
        <cx:series layoutId="treemap" hidden="1" uniqueId="{11E0C039-90CA-40F8-8F5C-00335748260A}" formatIdx="3">
          <cx:tx>
            <cx:txData>
              <cx:f>_xlchart.v1.7</cx:f>
              <cx:v>Defense_Points</cx:v>
            </cx:txData>
          </cx:tx>
          <cx:dataLabels pos="inEnd">
            <cx:visibility seriesName="0" categoryName="1" value="0"/>
          </cx:dataLabels>
          <cx:dataId val="3"/>
          <cx:layoutPr>
            <cx:parentLabelLayout val="overlapping"/>
          </cx:layoutPr>
        </cx:series>
        <cx:series layoutId="treemap" hidden="1" uniqueId="{7DDDCF42-B620-4B95-A4FD-4FA5479880D8}" formatIdx="4">
          <cx:tx>
            <cx:txData>
              <cx:f>_xlchart.v1.9</cx:f>
              <cx:v>Special_Attack_Points</cx:v>
            </cx:txData>
          </cx:tx>
          <cx:dataLabels pos="inEnd">
            <cx:visibility seriesName="0" categoryName="1" value="0"/>
          </cx:dataLabels>
          <cx:dataId val="4"/>
          <cx:layoutPr>
            <cx:parentLabelLayout val="overlapping"/>
          </cx:layoutPr>
        </cx:series>
        <cx:series layoutId="treemap" hidden="1" uniqueId="{C17DF2ED-9328-4620-8D36-BA5F0643708A}" formatIdx="5">
          <cx:tx>
            <cx:txData>
              <cx:f>_xlchart.v1.11</cx:f>
              <cx:v>Special_Defense_Points</cx:v>
            </cx:txData>
          </cx:tx>
          <cx:dataLabels pos="inEnd">
            <cx:visibility seriesName="0" categoryName="1" value="0"/>
          </cx:dataLabels>
          <cx:dataId val="5"/>
          <cx:layoutPr>
            <cx:parentLabelLayout val="overlapping"/>
          </cx:layoutPr>
        </cx:series>
        <cx:series layoutId="treemap" hidden="1" uniqueId="{6E88B234-F830-4B73-B415-9F3A4CD4BD03}" formatIdx="6">
          <cx:tx>
            <cx:txData>
              <cx:f>_xlchart.v1.13</cx:f>
              <cx:v>Speed_Points</cx:v>
            </cx:txData>
          </cx:tx>
          <cx:dataLabels pos="inEnd">
            <cx:visibility seriesName="0" categoryName="1" value="0"/>
          </cx:dataLabels>
          <cx:dataId val="6"/>
          <cx:layoutPr>
            <cx:parentLabelLayout val="overlapping"/>
          </cx:layoutPr>
        </cx:series>
        <cx:series layoutId="treemap" hidden="1" uniqueId="{86294451-A257-451A-A2D4-356E454AE1C8}" formatIdx="7">
          <cx:tx>
            <cx:txData>
              <cx:f>_xlchart.v1.15</cx:f>
              <cx:v>Generation</cx:v>
            </cx:txData>
          </cx:tx>
          <cx:dataLabels pos="inEnd">
            <cx:visibility seriesName="0" categoryName="1" value="0"/>
          </cx:dataLabels>
          <cx:dataId val="7"/>
          <cx:layoutPr>
            <cx:parentLabelLayout val="overlapping"/>
          </cx:layoutPr>
        </cx:series>
        <cx:series layoutId="treemap" hidden="1" uniqueId="{96CFC57C-4EA2-4205-894F-F16DA286F423}" formatIdx="8">
          <cx:tx>
            <cx:txData>
              <cx:f>_xlchart.v1.17</cx:f>
              <cx:v>Legendary</cx:v>
            </cx:txData>
          </cx:tx>
          <cx:dataLabels pos="inEnd">
            <cx:visibility seriesName="0" categoryName="1" value="0"/>
          </cx:dataLabels>
          <cx:dataId val="8"/>
          <cx:layoutPr>
            <cx:parentLabelLayout val="overlapping"/>
          </cx:layoutPr>
        </cx:series>
      </cx:plotAreaRegion>
    </cx:plotArea>
  </cx:chart>
  <cx:spPr>
    <a:effectLst>
      <a:softEdge rad="850900"/>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_xlchart.v1.19</cx:f>
      </cx:strDim>
      <cx:numDim type="size">
        <cx:f>_xlchart.v1.21</cx:f>
      </cx:numDim>
    </cx:data>
    <cx:data id="1">
      <cx:strDim type="cat">
        <cx:f>_xlchart.v1.19</cx:f>
      </cx:strDim>
      <cx:numDim type="size">
        <cx:f>_xlchart.v1.23</cx:f>
      </cx:numDim>
    </cx:data>
    <cx:data id="2">
      <cx:strDim type="cat">
        <cx:f>_xlchart.v1.19</cx:f>
      </cx:strDim>
      <cx:numDim type="size">
        <cx:f>_xlchart.v1.25</cx:f>
      </cx:numDim>
    </cx:data>
    <cx:data id="3">
      <cx:strDim type="cat">
        <cx:f>_xlchart.v1.19</cx:f>
      </cx:strDim>
      <cx:numDim type="size">
        <cx:f>_xlchart.v1.27</cx:f>
      </cx:numDim>
    </cx:data>
    <cx:data id="4">
      <cx:strDim type="cat">
        <cx:f>_xlchart.v1.19</cx:f>
      </cx:strDim>
      <cx:numDim type="size">
        <cx:f>_xlchart.v1.29</cx:f>
      </cx:numDim>
    </cx:data>
    <cx:data id="5">
      <cx:strDim type="cat">
        <cx:f>_xlchart.v1.19</cx:f>
      </cx:strDim>
      <cx:numDim type="size">
        <cx:f>_xlchart.v1.31</cx:f>
      </cx:numDim>
    </cx:data>
    <cx:data id="6">
      <cx:strDim type="cat">
        <cx:f>_xlchart.v1.19</cx:f>
      </cx:strDim>
      <cx:numDim type="size">
        <cx:f>_xlchart.v1.33</cx:f>
      </cx:numDim>
    </cx:data>
    <cx:data id="7">
      <cx:strDim type="cat">
        <cx:f>_xlchart.v1.19</cx:f>
      </cx:strDim>
      <cx:numDim type="size">
        <cx:f>_xlchart.v1.35</cx:f>
      </cx:numDim>
    </cx:data>
    <cx:data id="8">
      <cx:strDim type="cat">
        <cx:f>_xlchart.v1.19</cx:f>
      </cx:strDim>
      <cx:numDim type="size">
        <cx:f>_xlchart.v1.37</cx:f>
      </cx:numDim>
    </cx:data>
  </cx:chartData>
  <cx:chart>
    <cx:title pos="t" align="ctr" overlay="0">
      <cx:tx>
        <cx:txData>
          <cx:v>TREE MAP REPRESSETING ALL THE POKEMONS</cx:v>
        </cx:txData>
      </cx:tx>
      <cx:spPr>
        <a:solidFill>
          <a:schemeClr val="accent1">
            <a:alpha val="50000"/>
          </a:schemeClr>
        </a:solidFill>
        <a:ln>
          <a:solidFill>
            <a:schemeClr val="tx1"/>
          </a:solidFill>
        </a:ln>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TREE MAP REPRESSETING ALL THE POKEMONS</a:t>
          </a:r>
        </a:p>
      </cx:txPr>
    </cx:title>
    <cx:plotArea>
      <cx:plotAreaRegion>
        <cx:series layoutId="treemap" uniqueId="{B9957BC6-907D-4724-8204-856BA6DCFF1C}" formatIdx="0">
          <cx:tx>
            <cx:txData>
              <cx:f>_xlchart.v1.20</cx:f>
              <cx:v>Total_Pokemon_Count</cx:v>
            </cx:txData>
          </cx:tx>
          <cx:dataLabels pos="inEnd">
            <cx:visibility seriesName="0" categoryName="1" value="0"/>
          </cx:dataLabels>
          <cx:dataId val="0"/>
          <cx:layoutPr>
            <cx:parentLabelLayout val="overlapping"/>
          </cx:layoutPr>
        </cx:series>
        <cx:series layoutId="treemap" hidden="1" uniqueId="{3718A287-3ECB-40B5-BB9A-BB4EC112D6FC}" formatIdx="1">
          <cx:tx>
            <cx:txData>
              <cx:f>_xlchart.v1.22</cx:f>
              <cx:v>Hit_Points</cx:v>
            </cx:txData>
          </cx:tx>
          <cx:dataLabels pos="inEnd">
            <cx:visibility seriesName="0" categoryName="1" value="0"/>
          </cx:dataLabels>
          <cx:dataId val="1"/>
          <cx:layoutPr>
            <cx:parentLabelLayout val="overlapping"/>
          </cx:layoutPr>
        </cx:series>
        <cx:series layoutId="treemap" hidden="1" uniqueId="{622C647B-CBB3-49D3-80A2-361B19D66D02}" formatIdx="2">
          <cx:tx>
            <cx:txData>
              <cx:f>_xlchart.v1.24</cx:f>
              <cx:v>Attack_Points</cx:v>
            </cx:txData>
          </cx:tx>
          <cx:dataLabels pos="inEnd">
            <cx:visibility seriesName="0" categoryName="1" value="0"/>
          </cx:dataLabels>
          <cx:dataId val="2"/>
          <cx:layoutPr>
            <cx:parentLabelLayout val="overlapping"/>
          </cx:layoutPr>
        </cx:series>
        <cx:series layoutId="treemap" hidden="1" uniqueId="{11E0C039-90CA-40F8-8F5C-00335748260A}" formatIdx="3">
          <cx:tx>
            <cx:txData>
              <cx:f>_xlchart.v1.26</cx:f>
              <cx:v>Defense_Points</cx:v>
            </cx:txData>
          </cx:tx>
          <cx:dataLabels pos="inEnd">
            <cx:visibility seriesName="0" categoryName="1" value="0"/>
          </cx:dataLabels>
          <cx:dataId val="3"/>
          <cx:layoutPr>
            <cx:parentLabelLayout val="overlapping"/>
          </cx:layoutPr>
        </cx:series>
        <cx:series layoutId="treemap" hidden="1" uniqueId="{7DDDCF42-B620-4B95-A4FD-4FA5479880D8}" formatIdx="4">
          <cx:tx>
            <cx:txData>
              <cx:f>_xlchart.v1.28</cx:f>
              <cx:v>Special_Attack_Points</cx:v>
            </cx:txData>
          </cx:tx>
          <cx:dataLabels pos="inEnd">
            <cx:visibility seriesName="0" categoryName="1" value="0"/>
          </cx:dataLabels>
          <cx:dataId val="4"/>
          <cx:layoutPr>
            <cx:parentLabelLayout val="overlapping"/>
          </cx:layoutPr>
        </cx:series>
        <cx:series layoutId="treemap" hidden="1" uniqueId="{C17DF2ED-9328-4620-8D36-BA5F0643708A}" formatIdx="5">
          <cx:tx>
            <cx:txData>
              <cx:f>_xlchart.v1.30</cx:f>
              <cx:v>Special_Defense_Points</cx:v>
            </cx:txData>
          </cx:tx>
          <cx:dataLabels pos="inEnd">
            <cx:visibility seriesName="0" categoryName="1" value="0"/>
          </cx:dataLabels>
          <cx:dataId val="5"/>
          <cx:layoutPr>
            <cx:parentLabelLayout val="overlapping"/>
          </cx:layoutPr>
        </cx:series>
        <cx:series layoutId="treemap" hidden="1" uniqueId="{6E88B234-F830-4B73-B415-9F3A4CD4BD03}" formatIdx="6">
          <cx:tx>
            <cx:txData>
              <cx:f>_xlchart.v1.32</cx:f>
              <cx:v>Speed_Points</cx:v>
            </cx:txData>
          </cx:tx>
          <cx:dataLabels pos="inEnd">
            <cx:visibility seriesName="0" categoryName="1" value="0"/>
          </cx:dataLabels>
          <cx:dataId val="6"/>
          <cx:layoutPr>
            <cx:parentLabelLayout val="overlapping"/>
          </cx:layoutPr>
        </cx:series>
        <cx:series layoutId="treemap" hidden="1" uniqueId="{86294451-A257-451A-A2D4-356E454AE1C8}" formatIdx="7">
          <cx:tx>
            <cx:txData>
              <cx:f>_xlchart.v1.34</cx:f>
              <cx:v>Generation</cx:v>
            </cx:txData>
          </cx:tx>
          <cx:dataLabels pos="inEnd">
            <cx:visibility seriesName="0" categoryName="1" value="0"/>
          </cx:dataLabels>
          <cx:dataId val="7"/>
          <cx:layoutPr>
            <cx:parentLabelLayout val="overlapping"/>
          </cx:layoutPr>
        </cx:series>
        <cx:series layoutId="treemap" hidden="1" uniqueId="{96CFC57C-4EA2-4205-894F-F16DA286F423}" formatIdx="8">
          <cx:tx>
            <cx:txData>
              <cx:f>_xlchart.v1.36</cx:f>
              <cx:v>Legendary</cx:v>
            </cx:txData>
          </cx:tx>
          <cx:dataLabels pos="inEnd">
            <cx:visibility seriesName="0" categoryName="1" value="0"/>
          </cx:dataLabels>
          <cx:dataId val="8"/>
          <cx:layoutPr>
            <cx:parentLabelLayout val="overlapping"/>
          </cx:layoutPr>
        </cx:series>
      </cx:plotAreaRegion>
    </cx:plotArea>
    <cx:legend pos="t" align="ctr" overlay="0"/>
  </cx:chart>
  <cx:spPr>
    <a:effectLst>
      <a:outerShdw blurRad="50800" dist="38100" dir="2700000" algn="tl" rotWithShape="0">
        <a:prstClr val="black">
          <a:alpha val="40000"/>
        </a:prstClr>
      </a:outerShdw>
      <a:softEdge rad="1003300"/>
    </a:effectLst>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_xlchart.v1.38</cx:f>
      </cx:strDim>
      <cx:numDim type="val">
        <cx:f>_xlchart.v1.40</cx:f>
      </cx:numDim>
    </cx:data>
    <cx:data id="1">
      <cx:strDim type="cat">
        <cx:f>_xlchart.v1.38</cx:f>
      </cx:strDim>
      <cx:numDim type="val">
        <cx:f>_xlchart.v1.42</cx:f>
      </cx:numDim>
    </cx:data>
    <cx:data id="2">
      <cx:strDim type="cat">
        <cx:f>_xlchart.v1.38</cx:f>
      </cx:strDim>
      <cx:numDim type="val">
        <cx:f>_xlchart.v1.44</cx:f>
      </cx:numDim>
    </cx:data>
    <cx:data id="3">
      <cx:strDim type="cat">
        <cx:f>_xlchart.v1.38</cx:f>
      </cx:strDim>
      <cx:numDim type="val">
        <cx:f>_xlchart.v1.46</cx:f>
      </cx:numDim>
    </cx:data>
    <cx:data id="4">
      <cx:strDim type="cat">
        <cx:f>_xlchart.v1.38</cx:f>
      </cx:strDim>
      <cx:numDim type="val">
        <cx:f>_xlchart.v1.48</cx:f>
      </cx:numDim>
    </cx:data>
    <cx:data id="5">
      <cx:strDim type="cat">
        <cx:f>_xlchart.v1.38</cx:f>
      </cx:strDim>
      <cx:numDim type="val">
        <cx:f>_xlchart.v1.50</cx:f>
      </cx:numDim>
    </cx:data>
  </cx:chartData>
  <cx:chart>
    <cx:title pos="t" align="ctr" overlay="0"/>
    <cx:plotArea>
      <cx:plotAreaRegion>
        <cx:series layoutId="clusteredColumn" uniqueId="{DDBC4CBD-F540-43FB-BCF2-02EE775CE472}" formatIdx="0">
          <cx:tx>
            <cx:txData>
              <cx:f>_xlchart.v1.39</cx:f>
              <cx:v>Hit_Points</cx:v>
            </cx:txData>
          </cx:tx>
          <cx:dataLabels pos="inEnd">
            <cx:visibility seriesName="0" categoryName="0" value="1"/>
          </cx:dataLabels>
          <cx:dataId val="0"/>
          <cx:layoutPr>
            <cx:aggregation/>
          </cx:layoutPr>
          <cx:axisId val="1"/>
        </cx:series>
        <cx:series layoutId="paretoLine" ownerIdx="0" uniqueId="{357DA346-483F-4050-9F70-B3ED29A50C40}" formatIdx="1">
          <cx:axisId val="2"/>
        </cx:series>
        <cx:series layoutId="clusteredColumn" hidden="1" uniqueId="{73A65825-3D29-442A-ABF7-CDA0107164D5}" formatIdx="2">
          <cx:tx>
            <cx:txData>
              <cx:f>_xlchart.v1.41</cx:f>
              <cx:v>Attack_Points</cx:v>
            </cx:txData>
          </cx:tx>
          <cx:dataLabels pos="inEnd">
            <cx:visibility seriesName="0" categoryName="0" value="1"/>
          </cx:dataLabels>
          <cx:dataId val="1"/>
          <cx:layoutPr>
            <cx:aggregation/>
          </cx:layoutPr>
          <cx:axisId val="1"/>
        </cx:series>
        <cx:series layoutId="paretoLine" ownerIdx="2" uniqueId="{7C94A279-5079-4E55-A9A5-EA837311CCA1}" formatIdx="3">
          <cx:axisId val="2"/>
        </cx:series>
        <cx:series layoutId="clusteredColumn" hidden="1" uniqueId="{1D0C4A19-EF47-4A92-AAD6-5E6556619091}" formatIdx="4">
          <cx:tx>
            <cx:txData>
              <cx:f>_xlchart.v1.43</cx:f>
              <cx:v>Defense_Points</cx:v>
            </cx:txData>
          </cx:tx>
          <cx:dataLabels pos="inEnd">
            <cx:visibility seriesName="0" categoryName="0" value="1"/>
          </cx:dataLabels>
          <cx:dataId val="2"/>
          <cx:layoutPr>
            <cx:aggregation/>
          </cx:layoutPr>
          <cx:axisId val="1"/>
        </cx:series>
        <cx:series layoutId="paretoLine" ownerIdx="4" uniqueId="{B6EF9176-83CF-4AB7-8347-2E4761C5A7AF}" formatIdx="5">
          <cx:axisId val="2"/>
        </cx:series>
        <cx:series layoutId="clusteredColumn" hidden="1" uniqueId="{00B29B04-F501-4659-A8EE-74D143A9801E}" formatIdx="6">
          <cx:tx>
            <cx:txData>
              <cx:f>_xlchart.v1.45</cx:f>
              <cx:v>Special_Attack_Points</cx:v>
            </cx:txData>
          </cx:tx>
          <cx:dataLabels pos="inEnd">
            <cx:visibility seriesName="0" categoryName="0" value="1"/>
          </cx:dataLabels>
          <cx:dataId val="3"/>
          <cx:layoutPr>
            <cx:aggregation/>
          </cx:layoutPr>
          <cx:axisId val="1"/>
        </cx:series>
        <cx:series layoutId="paretoLine" ownerIdx="6" uniqueId="{7850694D-873E-49E4-BC78-FB359D3A6A48}" formatIdx="7">
          <cx:axisId val="2"/>
        </cx:series>
        <cx:series layoutId="clusteredColumn" hidden="1" uniqueId="{9EF7EB2A-D48F-4E1E-B451-10FF2F108C51}" formatIdx="8">
          <cx:tx>
            <cx:txData>
              <cx:f>_xlchart.v1.47</cx:f>
              <cx:v>Special_Defense_Points</cx:v>
            </cx:txData>
          </cx:tx>
          <cx:dataLabels pos="inEnd">
            <cx:visibility seriesName="0" categoryName="0" value="1"/>
          </cx:dataLabels>
          <cx:dataId val="4"/>
          <cx:layoutPr>
            <cx:aggregation/>
          </cx:layoutPr>
          <cx:axisId val="1"/>
        </cx:series>
        <cx:series layoutId="paretoLine" ownerIdx="8" uniqueId="{509A015F-04D8-4E1A-94C3-206A08A85E23}" formatIdx="9">
          <cx:axisId val="2"/>
        </cx:series>
        <cx:series layoutId="clusteredColumn" hidden="1" uniqueId="{FAC7705E-71FD-4038-AC69-DEB59E50CB41}" formatIdx="10">
          <cx:tx>
            <cx:txData>
              <cx:f>_xlchart.v1.49</cx:f>
              <cx:v>Speed_Points</cx:v>
            </cx:txData>
          </cx:tx>
          <cx:dataLabels pos="inEnd">
            <cx:visibility seriesName="0" categoryName="0" value="1"/>
          </cx:dataLabels>
          <cx:dataId val="5"/>
          <cx:layoutPr>
            <cx:aggregation/>
          </cx:layoutPr>
          <cx:axisId val="1"/>
        </cx:series>
        <cx:series layoutId="paretoLine" ownerIdx="10" uniqueId="{082C973C-7F6D-41CF-B20D-480528444617}" formatIdx="11">
          <cx:axisId val="2"/>
        </cx:series>
      </cx:plotAreaRegion>
      <cx:axis id="0">
        <cx:catScaling gapWidth="0"/>
        <cx:tickLabels/>
      </cx:axis>
      <cx:axis id="1">
        <cx:valScaling/>
        <cx:majorGridlines>
          <cx:spPr>
            <a:ln>
              <a:noFill/>
            </a:ln>
          </cx:spPr>
        </cx:majorGridlines>
        <cx:tickLabels/>
      </cx:axis>
      <cx:axis id="2">
        <cx:valScaling max="1" min="0"/>
        <cx:units unit="percentag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_xlchart.v1.51</cx:f>
      </cx:strDim>
      <cx:numDim type="val">
        <cx:f>_xlchart.v1.53</cx:f>
      </cx:numDim>
    </cx:data>
    <cx:data id="1">
      <cx:strDim type="cat">
        <cx:f>_xlchart.v1.51</cx:f>
      </cx:strDim>
      <cx:numDim type="val">
        <cx:f>_xlchart.v1.55</cx:f>
      </cx:numDim>
    </cx:data>
    <cx:data id="2">
      <cx:strDim type="cat">
        <cx:f>_xlchart.v1.51</cx:f>
      </cx:strDim>
      <cx:numDim type="val">
        <cx:f>_xlchart.v1.57</cx:f>
      </cx:numDim>
    </cx:data>
    <cx:data id="3">
      <cx:strDim type="cat">
        <cx:f>_xlchart.v1.51</cx:f>
      </cx:strDim>
      <cx:numDim type="val">
        <cx:f>_xlchart.v1.59</cx:f>
      </cx:numDim>
    </cx:data>
    <cx:data id="4">
      <cx:strDim type="cat">
        <cx:f>_xlchart.v1.51</cx:f>
      </cx:strDim>
      <cx:numDim type="val">
        <cx:f>_xlchart.v1.61</cx:f>
      </cx:numDim>
    </cx:data>
    <cx:data id="5">
      <cx:strDim type="cat">
        <cx:f>_xlchart.v1.51</cx:f>
      </cx:strDim>
      <cx:numDim type="val">
        <cx:f>_xlchart.v1.63</cx:f>
      </cx:numDim>
    </cx:data>
    <cx:data id="6">
      <cx:strDim type="cat">
        <cx:f>_xlchart.v1.51</cx:f>
      </cx:strDim>
      <cx:numDim type="val">
        <cx:f>_xlchart.v1.65</cx:f>
      </cx:numDim>
    </cx:data>
    <cx:data id="7">
      <cx:strDim type="cat">
        <cx:f>_xlchart.v1.51</cx:f>
      </cx:strDim>
      <cx:numDim type="val">
        <cx:f>_xlchart.v1.67</cx:f>
      </cx:numDim>
    </cx:data>
    <cx:data id="8">
      <cx:strDim type="cat">
        <cx:f>_xlchart.v1.51</cx:f>
      </cx:strDim>
      <cx:numDim type="val">
        <cx:f>_xlchart.v1.69</cx:f>
      </cx:numDim>
    </cx:data>
    <cx:data id="9">
      <cx:strDim type="cat">
        <cx:f>_xlchart.v1.51</cx:f>
      </cx:strDim>
      <cx:numDim type="val">
        <cx:f>_xlchart.v1.71</cx:f>
      </cx:numDim>
    </cx:data>
    <cx:data id="10">
      <cx:strDim type="cat">
        <cx:f>_xlchart.v1.51</cx:f>
      </cx:strDim>
      <cx:numDim type="val">
        <cx:f>_xlchart.v1.73</cx:f>
      </cx:numDim>
    </cx:data>
    <cx:data id="11">
      <cx:strDim type="cat">
        <cx:f>_xlchart.v1.51</cx:f>
      </cx:strDim>
      <cx:numDim type="val">
        <cx:f>_xlchart.v1.75</cx:f>
      </cx:numDim>
    </cx:data>
  </cx:chartData>
  <cx:chart>
    <cx:plotArea>
      <cx:plotAreaRegion>
        <cx:plotSurface>
          <cx:spPr>
            <a:ln>
              <a:noFill/>
            </a:ln>
          </cx:spPr>
        </cx:plotSurface>
        <cx:series layoutId="clusteredColumn" uniqueId="{842CF0A3-97D7-4D6C-8678-07E516455BC7}" formatIdx="0">
          <cx:tx>
            <cx:txData>
              <cx:f>_xlchart.v1.52</cx:f>
              <cx:v>Total_Pokemon_Count</cx:v>
            </cx:txData>
          </cx:tx>
          <cx:dataLabels pos="inEnd">
            <cx:txPr>
              <a:bodyPr spcFirstLastPara="1" vertOverflow="ellipsis" horzOverflow="overflow" wrap="square" lIns="0" tIns="0" rIns="0" bIns="0" anchor="ctr" anchorCtr="1"/>
              <a:lstStyle/>
              <a:p>
                <a:pPr algn="ctr" rtl="0">
                  <a:defRPr baseline="0">
                    <a:solidFill>
                      <a:schemeClr val="tx1"/>
                    </a:solidFill>
                  </a:defRPr>
                </a:pPr>
                <a:endParaRPr lang="en-US" sz="900" b="0" i="0" u="none" strike="noStrike" baseline="0">
                  <a:solidFill>
                    <a:schemeClr val="tx1"/>
                  </a:solidFill>
                  <a:latin typeface="Calibri" panose="020F0502020204030204"/>
                </a:endParaRPr>
              </a:p>
            </cx:txPr>
            <cx:visibility seriesName="0" categoryName="0" value="1"/>
          </cx:dataLabels>
          <cx:dataId val="0"/>
          <cx:layoutPr>
            <cx:aggregation/>
          </cx:layoutPr>
          <cx:axisId val="1"/>
        </cx:series>
        <cx:series layoutId="paretoLine" ownerIdx="0" uniqueId="{88E64857-988A-4C33-B2AA-DDA2BC2AB7E2}" formatIdx="1">
          <cx:axisId val="2"/>
        </cx:series>
        <cx:series layoutId="clusteredColumn" hidden="1" uniqueId="{847EE42C-0291-4A59-8B70-C4CF62BC91C0}" formatIdx="2">
          <cx:tx>
            <cx:txData>
              <cx:f>_xlchart.v1.54</cx:f>
              <cx:v>Hit_Points</cx:v>
            </cx:txData>
          </cx:tx>
          <cx:dataLabels pos="inEnd">
            <cx:visibility seriesName="0" categoryName="0" value="1"/>
          </cx:dataLabels>
          <cx:dataId val="1"/>
          <cx:layoutPr>
            <cx:aggregation/>
          </cx:layoutPr>
          <cx:axisId val="1"/>
        </cx:series>
        <cx:series layoutId="paretoLine" ownerIdx="2" uniqueId="{1F5B137B-0F49-4A60-9466-F34B59525CE8}" formatIdx="3">
          <cx:axisId val="2"/>
        </cx:series>
        <cx:series layoutId="clusteredColumn" hidden="1" uniqueId="{47350B34-18EC-4CFA-A556-6759B52B41A2}" formatIdx="4">
          <cx:tx>
            <cx:txData>
              <cx:f>_xlchart.v1.56</cx:f>
              <cx:v>Attack_Points</cx:v>
            </cx:txData>
          </cx:tx>
          <cx:dataLabels pos="inEnd">
            <cx:visibility seriesName="0" categoryName="0" value="1"/>
          </cx:dataLabels>
          <cx:dataId val="2"/>
          <cx:layoutPr>
            <cx:aggregation/>
          </cx:layoutPr>
          <cx:axisId val="1"/>
        </cx:series>
        <cx:series layoutId="paretoLine" ownerIdx="4" uniqueId="{9DC4F4D5-5CA9-49D9-8416-751C756CE89E}" formatIdx="5">
          <cx:axisId val="2"/>
        </cx:series>
        <cx:series layoutId="clusteredColumn" hidden="1" uniqueId="{DA327842-87FB-4824-BD47-3DE949861D2F}" formatIdx="6">
          <cx:tx>
            <cx:txData>
              <cx:f>_xlchart.v1.58</cx:f>
              <cx:v>Defense_Points</cx:v>
            </cx:txData>
          </cx:tx>
          <cx:dataLabels pos="inEnd">
            <cx:visibility seriesName="0" categoryName="0" value="1"/>
          </cx:dataLabels>
          <cx:dataId val="3"/>
          <cx:layoutPr>
            <cx:aggregation/>
          </cx:layoutPr>
          <cx:axisId val="1"/>
        </cx:series>
        <cx:series layoutId="paretoLine" ownerIdx="6" uniqueId="{62E18C53-15A2-4C5A-85AB-CB39340DE616}" formatIdx="7">
          <cx:axisId val="2"/>
        </cx:series>
        <cx:series layoutId="clusteredColumn" hidden="1" uniqueId="{FAFC1101-A92B-450A-B736-ED0C5BC5A4DD}" formatIdx="8">
          <cx:tx>
            <cx:txData>
              <cx:f>_xlchart.v1.60</cx:f>
              <cx:v>Special_Attack_Points</cx:v>
            </cx:txData>
          </cx:tx>
          <cx:dataLabels pos="inEnd">
            <cx:visibility seriesName="0" categoryName="0" value="1"/>
          </cx:dataLabels>
          <cx:dataId val="4"/>
          <cx:layoutPr>
            <cx:aggregation/>
          </cx:layoutPr>
          <cx:axisId val="1"/>
        </cx:series>
        <cx:series layoutId="paretoLine" ownerIdx="8" uniqueId="{C5950383-9958-489B-847A-F0D10451C188}" formatIdx="9">
          <cx:axisId val="2"/>
        </cx:series>
        <cx:series layoutId="clusteredColumn" hidden="1" uniqueId="{6D4FDA36-8AA1-4390-89DF-B8D6AF534CDC}" formatIdx="10">
          <cx:tx>
            <cx:txData>
              <cx:f>_xlchart.v1.62</cx:f>
              <cx:v>Special_Defense_Points</cx:v>
            </cx:txData>
          </cx:tx>
          <cx:dataLabels pos="inEnd">
            <cx:visibility seriesName="0" categoryName="0" value="1"/>
          </cx:dataLabels>
          <cx:dataId val="5"/>
          <cx:layoutPr>
            <cx:aggregation/>
          </cx:layoutPr>
          <cx:axisId val="1"/>
        </cx:series>
        <cx:series layoutId="paretoLine" ownerIdx="10" uniqueId="{D642A901-CADA-4164-8E78-702ABBCC19A3}" formatIdx="11">
          <cx:axisId val="2"/>
        </cx:series>
        <cx:series layoutId="clusteredColumn" hidden="1" uniqueId="{FD4171F7-72B1-42F3-BBB6-B7F76457228A}" formatIdx="12">
          <cx:tx>
            <cx:txData>
              <cx:f>_xlchart.v1.64</cx:f>
              <cx:v>Speed_Points</cx:v>
            </cx:txData>
          </cx:tx>
          <cx:dataLabels pos="inEnd">
            <cx:visibility seriesName="0" categoryName="0" value="1"/>
          </cx:dataLabels>
          <cx:dataId val="6"/>
          <cx:layoutPr>
            <cx:aggregation/>
          </cx:layoutPr>
          <cx:axisId val="1"/>
        </cx:series>
        <cx:series layoutId="paretoLine" ownerIdx="12" uniqueId="{F68A5963-68F8-4E21-BAC9-8A31236619FE}" formatIdx="13">
          <cx:axisId val="2"/>
        </cx:series>
        <cx:series layoutId="clusteredColumn" hidden="1" uniqueId="{2255BB43-F138-4516-979F-C83BC346182C}" formatIdx="14">
          <cx:tx>
            <cx:txData>
              <cx:f>_xlchart.v1.66</cx:f>
              <cx:v>Generation</cx:v>
            </cx:txData>
          </cx:tx>
          <cx:dataLabels pos="inEnd">
            <cx:visibility seriesName="0" categoryName="0" value="1"/>
          </cx:dataLabels>
          <cx:dataId val="7"/>
          <cx:layoutPr>
            <cx:aggregation/>
          </cx:layoutPr>
          <cx:axisId val="1"/>
        </cx:series>
        <cx:series layoutId="paretoLine" ownerIdx="14" uniqueId="{64790952-4223-4E55-918A-ED16CAADA2FF}" formatIdx="15">
          <cx:axisId val="2"/>
        </cx:series>
        <cx:series layoutId="clusteredColumn" hidden="1" uniqueId="{BE1325B8-8874-4226-8D42-14C17FCC00F3}" formatIdx="16">
          <cx:tx>
            <cx:txData>
              <cx:f>_xlchart.v1.68</cx:f>
              <cx:v>Legendary</cx:v>
            </cx:txData>
          </cx:tx>
          <cx:dataLabels pos="inEnd">
            <cx:visibility seriesName="0" categoryName="0" value="1"/>
          </cx:dataLabels>
          <cx:dataId val="8"/>
          <cx:layoutPr>
            <cx:aggregation/>
          </cx:layoutPr>
          <cx:axisId val="1"/>
        </cx:series>
        <cx:series layoutId="paretoLine" ownerIdx="16" uniqueId="{A9C7D971-A0BA-41E0-8A6F-253EA13D0E29}" formatIdx="17">
          <cx:axisId val="2"/>
        </cx:series>
        <cx:series layoutId="clusteredColumn" hidden="1" uniqueId="{9314935F-1B7E-40E9-B2E2-C9F892C13489}" formatIdx="18">
          <cx:tx>
            <cx:txData>
              <cx:f>_xlchart.v1.70</cx:f>
              <cx:v>Mean</cx:v>
            </cx:txData>
          </cx:tx>
          <cx:dataLabels pos="inEnd">
            <cx:visibility seriesName="0" categoryName="0" value="1"/>
          </cx:dataLabels>
          <cx:dataId val="9"/>
          <cx:layoutPr>
            <cx:aggregation/>
          </cx:layoutPr>
          <cx:axisId val="1"/>
        </cx:series>
        <cx:series layoutId="paretoLine" ownerIdx="18" uniqueId="{97D390E4-1EDA-45A8-BBE7-24672DC5F30E}" formatIdx="19">
          <cx:axisId val="2"/>
        </cx:series>
        <cx:series layoutId="clusteredColumn" hidden="1" uniqueId="{5D35EB60-3869-420F-8BB5-D85D74914CAC}" formatIdx="20">
          <cx:tx>
            <cx:txData>
              <cx:f>_xlchart.v1.72</cx:f>
              <cx:v>Std.deviation</cx:v>
            </cx:txData>
          </cx:tx>
          <cx:dataLabels pos="inEnd">
            <cx:visibility seriesName="0" categoryName="0" value="1"/>
          </cx:dataLabels>
          <cx:dataId val="10"/>
          <cx:layoutPr>
            <cx:aggregation/>
          </cx:layoutPr>
          <cx:axisId val="1"/>
        </cx:series>
        <cx:series layoutId="paretoLine" ownerIdx="20" uniqueId="{0673C2D5-818A-47F2-A66C-4589B4F7E472}" formatIdx="21">
          <cx:axisId val="2"/>
        </cx:series>
        <cx:series layoutId="clusteredColumn" hidden="1" uniqueId="{281A0D42-D5BD-4D87-B9E1-4AB3125A7DC9}" formatIdx="22">
          <cx:tx>
            <cx:txData>
              <cx:f>_xlchart.v1.74</cx:f>
              <cx:v>Variance</cx:v>
            </cx:txData>
          </cx:tx>
          <cx:dataLabels pos="inEnd">
            <cx:visibility seriesName="0" categoryName="0" value="1"/>
          </cx:dataLabels>
          <cx:dataId val="11"/>
          <cx:layoutPr>
            <cx:aggregation/>
          </cx:layoutPr>
          <cx:axisId val="1"/>
        </cx:series>
        <cx:series layoutId="paretoLine" ownerIdx="22" uniqueId="{03B59EAA-4A45-49BB-98EB-809D41DC0341}" formatIdx="23">
          <cx:axisId val="2"/>
        </cx:series>
      </cx:plotAreaRegion>
      <cx:axis id="0">
        <cx:catScaling gapWidth="0"/>
        <cx:tickLabels/>
      </cx:axis>
      <cx:axis id="1">
        <cx:valScaling/>
        <cx:majorGridlines>
          <cx:spPr>
            <a:ln>
              <a:noFill/>
            </a:ln>
          </cx:spPr>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withinLinear" id="17">
  <a:schemeClr val="accent4"/>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withinLinearReversed" id="24">
  <a:schemeClr val="accent4"/>
</cs:colorStyle>
</file>

<file path=xl/charts/colors4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8.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9.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0.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2.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4.sv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microsoft.com/office/2014/relationships/chartEx" Target="../charts/chartEx1.xml"/><Relationship Id="rId7" Type="http://schemas.openxmlformats.org/officeDocument/2006/relationships/chart" Target="../charts/chart7.xml"/><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microsoft.com/office/2014/relationships/chartEx" Target="../charts/chartEx4.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chart" Target="../charts/chart21.xml"/><Relationship Id="rId18" Type="http://schemas.openxmlformats.org/officeDocument/2006/relationships/chart" Target="../charts/chart26.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chart" Target="../charts/chart20.xml"/><Relationship Id="rId17" Type="http://schemas.openxmlformats.org/officeDocument/2006/relationships/chart" Target="../charts/chart25.xml"/><Relationship Id="rId2" Type="http://schemas.openxmlformats.org/officeDocument/2006/relationships/chart" Target="../charts/chart10.xml"/><Relationship Id="rId16" Type="http://schemas.openxmlformats.org/officeDocument/2006/relationships/chart" Target="../charts/chart24.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5" Type="http://schemas.openxmlformats.org/officeDocument/2006/relationships/chart" Target="../charts/chart23.xml"/><Relationship Id="rId10" Type="http://schemas.openxmlformats.org/officeDocument/2006/relationships/chart" Target="../charts/chart18.xml"/><Relationship Id="rId19" Type="http://schemas.openxmlformats.org/officeDocument/2006/relationships/chart" Target="../charts/chart27.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35.xml"/><Relationship Id="rId1" Type="http://schemas.openxmlformats.org/officeDocument/2006/relationships/chart" Target="../charts/chart34.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38.xml"/><Relationship Id="rId2" Type="http://schemas.openxmlformats.org/officeDocument/2006/relationships/chart" Target="../charts/chart37.xml"/><Relationship Id="rId1" Type="http://schemas.openxmlformats.org/officeDocument/2006/relationships/chart" Target="../charts/chart3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40.xml"/><Relationship Id="rId1" Type="http://schemas.openxmlformats.org/officeDocument/2006/relationships/chart" Target="../charts/chart39.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42.xml"/><Relationship Id="rId1" Type="http://schemas.openxmlformats.org/officeDocument/2006/relationships/chart" Target="../charts/chart41.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45.xml"/><Relationship Id="rId2" Type="http://schemas.openxmlformats.org/officeDocument/2006/relationships/chart" Target="../charts/chart44.xml"/><Relationship Id="rId1" Type="http://schemas.openxmlformats.org/officeDocument/2006/relationships/chart" Target="../charts/chart43.xml"/><Relationship Id="rId4" Type="http://schemas.openxmlformats.org/officeDocument/2006/relationships/chart" Target="../charts/chart46.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 Id="rId4" Type="http://schemas.openxmlformats.org/officeDocument/2006/relationships/chart" Target="../charts/chart5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52.xml"/></Relationships>
</file>

<file path=xl/drawings/drawing1.xml><?xml version="1.0" encoding="utf-8"?>
<xdr:wsDr xmlns:xdr="http://schemas.openxmlformats.org/drawingml/2006/spreadsheetDrawing" xmlns:a="http://schemas.openxmlformats.org/drawingml/2006/main">
  <xdr:twoCellAnchor>
    <xdr:from>
      <xdr:col>1</xdr:col>
      <xdr:colOff>12291</xdr:colOff>
      <xdr:row>0</xdr:row>
      <xdr:rowOff>0</xdr:rowOff>
    </xdr:from>
    <xdr:to>
      <xdr:col>1</xdr:col>
      <xdr:colOff>24581</xdr:colOff>
      <xdr:row>1</xdr:row>
      <xdr:rowOff>12290</xdr:rowOff>
    </xdr:to>
    <xdr:cxnSp macro="">
      <xdr:nvCxnSpPr>
        <xdr:cNvPr id="6" name="Straight Connector 5">
          <a:extLst>
            <a:ext uri="{FF2B5EF4-FFF2-40B4-BE49-F238E27FC236}">
              <a16:creationId xmlns:a16="http://schemas.microsoft.com/office/drawing/2014/main" id="{1A165DB2-C0C0-48D0-B8DC-7DEBD55262F1}"/>
            </a:ext>
          </a:extLst>
        </xdr:cNvPr>
        <xdr:cNvCxnSpPr/>
      </xdr:nvCxnSpPr>
      <xdr:spPr>
        <a:xfrm>
          <a:off x="1246731" y="0"/>
          <a:ext cx="12290" cy="957170"/>
        </a:xfrm>
        <a:prstGeom prst="line">
          <a:avLst/>
        </a:prstGeom>
        <a:ln w="28575">
          <a:solidFill>
            <a:schemeClr val="tx1"/>
          </a:solidFill>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220980</xdr:colOff>
      <xdr:row>6</xdr:row>
      <xdr:rowOff>82093</xdr:rowOff>
    </xdr:from>
    <xdr:to>
      <xdr:col>4</xdr:col>
      <xdr:colOff>1025236</xdr:colOff>
      <xdr:row>52</xdr:row>
      <xdr:rowOff>124690</xdr:rowOff>
    </xdr:to>
    <xdr:sp macro="" textlink="">
      <xdr:nvSpPr>
        <xdr:cNvPr id="7" name="Rectangle: Rounded Corners 6">
          <a:extLst>
            <a:ext uri="{FF2B5EF4-FFF2-40B4-BE49-F238E27FC236}">
              <a16:creationId xmlns:a16="http://schemas.microsoft.com/office/drawing/2014/main" id="{0A6E256D-1DB4-F918-2BD5-9D5C160F449B}"/>
            </a:ext>
          </a:extLst>
        </xdr:cNvPr>
        <xdr:cNvSpPr/>
      </xdr:nvSpPr>
      <xdr:spPr>
        <a:xfrm>
          <a:off x="1024544" y="1536820"/>
          <a:ext cx="3963092" cy="8327615"/>
        </a:xfrm>
        <a:prstGeom prst="roundRect">
          <a:avLst/>
        </a:prstGeom>
        <a:solidFill>
          <a:schemeClr val="accent4">
            <a:lumMod val="60000"/>
            <a:lumOff val="40000"/>
          </a:schemeClr>
        </a:solidFill>
        <a:ln>
          <a:solidFill>
            <a:srgbClr val="FCE76A"/>
          </a:solidFill>
        </a:ln>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solidFill>
              <a:schemeClr val="accent4">
                <a:lumMod val="60000"/>
                <a:lumOff val="40000"/>
              </a:schemeClr>
            </a:solidFill>
          </a:endParaRPr>
        </a:p>
      </xdr:txBody>
    </xdr:sp>
    <xdr:clientData/>
  </xdr:twoCellAnchor>
  <xdr:twoCellAnchor>
    <xdr:from>
      <xdr:col>12</xdr:col>
      <xdr:colOff>292393</xdr:colOff>
      <xdr:row>28</xdr:row>
      <xdr:rowOff>110361</xdr:rowOff>
    </xdr:from>
    <xdr:to>
      <xdr:col>29</xdr:col>
      <xdr:colOff>415636</xdr:colOff>
      <xdr:row>52</xdr:row>
      <xdr:rowOff>166255</xdr:rowOff>
    </xdr:to>
    <xdr:sp macro="" textlink="">
      <xdr:nvSpPr>
        <xdr:cNvPr id="16" name="Rectangle: Rounded Corners 15">
          <a:extLst>
            <a:ext uri="{FF2B5EF4-FFF2-40B4-BE49-F238E27FC236}">
              <a16:creationId xmlns:a16="http://schemas.microsoft.com/office/drawing/2014/main" id="{3D780E10-FC72-4454-BC4F-45B2214FAFD3}"/>
            </a:ext>
          </a:extLst>
        </xdr:cNvPr>
        <xdr:cNvSpPr/>
      </xdr:nvSpPr>
      <xdr:spPr>
        <a:xfrm>
          <a:off x="14936648" y="5527488"/>
          <a:ext cx="10486443" cy="4378512"/>
        </a:xfrm>
        <a:prstGeom prst="roundRect">
          <a:avLst/>
        </a:prstGeom>
        <a:ln>
          <a:solidFill>
            <a:srgbClr val="FFFF00"/>
          </a:solidFill>
        </a:ln>
        <a:effectLst>
          <a:glow rad="63500">
            <a:schemeClr val="accent4">
              <a:satMod val="175000"/>
              <a:alpha val="40000"/>
            </a:schemeClr>
          </a:glow>
          <a:outerShdw blurRad="63500" sx="102000" sy="102000" algn="ctr" rotWithShape="0">
            <a:prstClr val="black">
              <a:alpha val="40000"/>
            </a:prstClr>
          </a:out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350498</xdr:colOff>
      <xdr:row>28</xdr:row>
      <xdr:rowOff>170750</xdr:rowOff>
    </xdr:from>
    <xdr:to>
      <xdr:col>12</xdr:col>
      <xdr:colOff>83127</xdr:colOff>
      <xdr:row>53</xdr:row>
      <xdr:rowOff>-1</xdr:rowOff>
    </xdr:to>
    <xdr:sp macro="" textlink="">
      <xdr:nvSpPr>
        <xdr:cNvPr id="18" name="Rectangle: Rounded Corners 17">
          <a:extLst>
            <a:ext uri="{FF2B5EF4-FFF2-40B4-BE49-F238E27FC236}">
              <a16:creationId xmlns:a16="http://schemas.microsoft.com/office/drawing/2014/main" id="{200FCBBA-F146-47BB-9471-4FD046C40F87}"/>
            </a:ext>
          </a:extLst>
        </xdr:cNvPr>
        <xdr:cNvSpPr/>
      </xdr:nvSpPr>
      <xdr:spPr>
        <a:xfrm>
          <a:off x="5421262" y="5587877"/>
          <a:ext cx="9306120" cy="4331977"/>
        </a:xfrm>
        <a:prstGeom prst="roundRect">
          <a:avLst/>
        </a:prstGeom>
        <a:ln>
          <a:solidFill>
            <a:srgbClr val="FFFF00"/>
          </a:solidFill>
        </a:ln>
        <a:effectLst>
          <a:glow rad="63500">
            <a:schemeClr val="accent4">
              <a:satMod val="175000"/>
              <a:alpha val="40000"/>
            </a:schemeClr>
          </a:glow>
          <a:outerShdw blurRad="63500" sx="102000" sy="102000" algn="ctr" rotWithShape="0">
            <a:prstClr val="black">
              <a:alpha val="40000"/>
            </a:prstClr>
          </a:out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387925</xdr:colOff>
      <xdr:row>3</xdr:row>
      <xdr:rowOff>47973</xdr:rowOff>
    </xdr:from>
    <xdr:to>
      <xdr:col>29</xdr:col>
      <xdr:colOff>360217</xdr:colOff>
      <xdr:row>27</xdr:row>
      <xdr:rowOff>152400</xdr:rowOff>
    </xdr:to>
    <xdr:sp macro="" textlink="">
      <xdr:nvSpPr>
        <xdr:cNvPr id="19" name="Rectangle: Rounded Corners 18">
          <a:extLst>
            <a:ext uri="{FF2B5EF4-FFF2-40B4-BE49-F238E27FC236}">
              <a16:creationId xmlns:a16="http://schemas.microsoft.com/office/drawing/2014/main" id="{3A45262A-4FD8-4E94-AEE2-9E56C4992597}"/>
            </a:ext>
          </a:extLst>
        </xdr:cNvPr>
        <xdr:cNvSpPr/>
      </xdr:nvSpPr>
      <xdr:spPr>
        <a:xfrm>
          <a:off x="5458689" y="962373"/>
          <a:ext cx="19908983" cy="4427045"/>
        </a:xfrm>
        <a:prstGeom prst="roundRect">
          <a:avLst/>
        </a:prstGeom>
        <a:ln>
          <a:solidFill>
            <a:srgbClr val="FFFF00"/>
          </a:solidFill>
        </a:ln>
        <a:effectLst>
          <a:glow rad="63500">
            <a:schemeClr val="accent4">
              <a:satMod val="175000"/>
              <a:alpha val="40000"/>
            </a:schemeClr>
          </a:glow>
          <a:outerShdw blurRad="63500" sx="102000" sy="102000" algn="ctr" rotWithShape="0">
            <a:prstClr val="black">
              <a:alpha val="40000"/>
            </a:prstClr>
          </a:out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xdr:row>
      <xdr:rowOff>7620</xdr:rowOff>
    </xdr:from>
    <xdr:to>
      <xdr:col>1</xdr:col>
      <xdr:colOff>91440</xdr:colOff>
      <xdr:row>1</xdr:row>
      <xdr:rowOff>7620</xdr:rowOff>
    </xdr:to>
    <xdr:cxnSp macro="">
      <xdr:nvCxnSpPr>
        <xdr:cNvPr id="21" name="Straight Connector 20">
          <a:extLst>
            <a:ext uri="{FF2B5EF4-FFF2-40B4-BE49-F238E27FC236}">
              <a16:creationId xmlns:a16="http://schemas.microsoft.com/office/drawing/2014/main" id="{4A531EEC-D580-47A1-BB24-4D6741B9247D}"/>
            </a:ext>
          </a:extLst>
        </xdr:cNvPr>
        <xdr:cNvCxnSpPr/>
      </xdr:nvCxnSpPr>
      <xdr:spPr>
        <a:xfrm>
          <a:off x="0" y="556260"/>
          <a:ext cx="891540" cy="0"/>
        </a:xfrm>
        <a:prstGeom prst="line">
          <a:avLst/>
        </a:prstGeom>
        <a:ln w="28575">
          <a:solidFill>
            <a:schemeClr val="tx1"/>
          </a:solidFill>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278011</xdr:colOff>
      <xdr:row>17</xdr:row>
      <xdr:rowOff>97789</xdr:rowOff>
    </xdr:from>
    <xdr:to>
      <xdr:col>4</xdr:col>
      <xdr:colOff>976353</xdr:colOff>
      <xdr:row>33</xdr:row>
      <xdr:rowOff>13854</xdr:rowOff>
    </xdr:to>
    <mc:AlternateContent xmlns:mc="http://schemas.openxmlformats.org/markup-compatibility/2006" xmlns:a14="http://schemas.microsoft.com/office/drawing/2010/main">
      <mc:Choice Requires="a14">
        <xdr:graphicFrame macro="">
          <xdr:nvGraphicFramePr>
            <xdr:cNvPr id="25" name="Primary_Type">
              <a:extLst>
                <a:ext uri="{FF2B5EF4-FFF2-40B4-BE49-F238E27FC236}">
                  <a16:creationId xmlns:a16="http://schemas.microsoft.com/office/drawing/2014/main" id="{5E7BADDC-64FC-4C58-94D8-0DDF8DBEDBB4}"/>
                </a:ext>
              </a:extLst>
            </xdr:cNvPr>
            <xdr:cNvGraphicFramePr/>
          </xdr:nvGraphicFramePr>
          <xdr:xfrm>
            <a:off x="0" y="0"/>
            <a:ext cx="0" cy="0"/>
          </xdr:xfrm>
          <a:graphic>
            <a:graphicData uri="http://schemas.microsoft.com/office/drawing/2010/slicer">
              <sle:slicer xmlns:sle="http://schemas.microsoft.com/office/drawing/2010/slicer" name="Primary_Type"/>
            </a:graphicData>
          </a:graphic>
        </xdr:graphicFrame>
      </mc:Choice>
      <mc:Fallback xmlns="">
        <xdr:sp macro="" textlink="">
          <xdr:nvSpPr>
            <xdr:cNvPr id="0" name=""/>
            <xdr:cNvSpPr>
              <a:spLocks noTextEdit="1"/>
            </xdr:cNvSpPr>
          </xdr:nvSpPr>
          <xdr:spPr>
            <a:xfrm>
              <a:off x="1083143" y="3634619"/>
              <a:ext cx="3846984" cy="29065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277092</xdr:colOff>
      <xdr:row>33</xdr:row>
      <xdr:rowOff>124691</xdr:rowOff>
    </xdr:from>
    <xdr:to>
      <xdr:col>4</xdr:col>
      <xdr:colOff>975432</xdr:colOff>
      <xdr:row>50</xdr:row>
      <xdr:rowOff>69274</xdr:rowOff>
    </xdr:to>
    <mc:AlternateContent xmlns:mc="http://schemas.openxmlformats.org/markup-compatibility/2006" xmlns:a14="http://schemas.microsoft.com/office/drawing/2010/main">
      <mc:Choice Requires="a14">
        <xdr:graphicFrame macro="">
          <xdr:nvGraphicFramePr>
            <xdr:cNvPr id="26" name="Secondary_Type">
              <a:extLst>
                <a:ext uri="{FF2B5EF4-FFF2-40B4-BE49-F238E27FC236}">
                  <a16:creationId xmlns:a16="http://schemas.microsoft.com/office/drawing/2014/main" id="{F1B0EA6A-C15E-4E0A-A630-2E66144C254F}"/>
                </a:ext>
              </a:extLst>
            </xdr:cNvPr>
            <xdr:cNvGraphicFramePr/>
          </xdr:nvGraphicFramePr>
          <xdr:xfrm>
            <a:off x="0" y="0"/>
            <a:ext cx="0" cy="0"/>
          </xdr:xfrm>
          <a:graphic>
            <a:graphicData uri="http://schemas.microsoft.com/office/drawing/2010/slicer">
              <sle:slicer xmlns:sle="http://schemas.microsoft.com/office/drawing/2010/slicer" name="Secondary_Type"/>
            </a:graphicData>
          </a:graphic>
        </xdr:graphicFrame>
      </mc:Choice>
      <mc:Fallback xmlns="">
        <xdr:sp macro="" textlink="">
          <xdr:nvSpPr>
            <xdr:cNvPr id="0" name=""/>
            <xdr:cNvSpPr>
              <a:spLocks noTextEdit="1"/>
            </xdr:cNvSpPr>
          </xdr:nvSpPr>
          <xdr:spPr>
            <a:xfrm>
              <a:off x="1082224" y="6652012"/>
              <a:ext cx="3846982" cy="3121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346783</xdr:colOff>
      <xdr:row>8</xdr:row>
      <xdr:rowOff>4301</xdr:rowOff>
    </xdr:from>
    <xdr:to>
      <xdr:col>4</xdr:col>
      <xdr:colOff>763723</xdr:colOff>
      <xdr:row>11</xdr:row>
      <xdr:rowOff>136889</xdr:rowOff>
    </xdr:to>
    <mc:AlternateContent xmlns:mc="http://schemas.openxmlformats.org/markup-compatibility/2006" xmlns:a14="http://schemas.microsoft.com/office/drawing/2010/main">
      <mc:Choice Requires="a14">
        <xdr:graphicFrame macro="">
          <xdr:nvGraphicFramePr>
            <xdr:cNvPr id="27" name="Generation">
              <a:extLst>
                <a:ext uri="{FF2B5EF4-FFF2-40B4-BE49-F238E27FC236}">
                  <a16:creationId xmlns:a16="http://schemas.microsoft.com/office/drawing/2014/main" id="{6AC38633-E4F8-4009-B4C4-B1C259EBF658}"/>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mlns="">
        <xdr:sp macro="" textlink="">
          <xdr:nvSpPr>
            <xdr:cNvPr id="0" name=""/>
            <xdr:cNvSpPr>
              <a:spLocks noTextEdit="1"/>
            </xdr:cNvSpPr>
          </xdr:nvSpPr>
          <xdr:spPr>
            <a:xfrm>
              <a:off x="1151915" y="1858980"/>
              <a:ext cx="3565582" cy="693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378404</xdr:colOff>
      <xdr:row>12</xdr:row>
      <xdr:rowOff>94201</xdr:rowOff>
    </xdr:from>
    <xdr:to>
      <xdr:col>4</xdr:col>
      <xdr:colOff>793890</xdr:colOff>
      <xdr:row>16</xdr:row>
      <xdr:rowOff>116151</xdr:rowOff>
    </xdr:to>
    <mc:AlternateContent xmlns:mc="http://schemas.openxmlformats.org/markup-compatibility/2006" xmlns:a14="http://schemas.microsoft.com/office/drawing/2010/main">
      <mc:Choice Requires="a14">
        <xdr:graphicFrame macro="">
          <xdr:nvGraphicFramePr>
            <xdr:cNvPr id="28" name="Legendary">
              <a:extLst>
                <a:ext uri="{FF2B5EF4-FFF2-40B4-BE49-F238E27FC236}">
                  <a16:creationId xmlns:a16="http://schemas.microsoft.com/office/drawing/2014/main" id="{B3B33122-A89F-42BA-9B97-2FB5F44F67A2}"/>
                </a:ext>
              </a:extLst>
            </xdr:cNvPr>
            <xdr:cNvGraphicFramePr/>
          </xdr:nvGraphicFramePr>
          <xdr:xfrm>
            <a:off x="0" y="0"/>
            <a:ext cx="0" cy="0"/>
          </xdr:xfrm>
          <a:graphic>
            <a:graphicData uri="http://schemas.microsoft.com/office/drawing/2010/slicer">
              <sle:slicer xmlns:sle="http://schemas.microsoft.com/office/drawing/2010/slicer" name="Legendary"/>
            </a:graphicData>
          </a:graphic>
        </xdr:graphicFrame>
      </mc:Choice>
      <mc:Fallback xmlns="">
        <xdr:sp macro="" textlink="">
          <xdr:nvSpPr>
            <xdr:cNvPr id="0" name=""/>
            <xdr:cNvSpPr>
              <a:spLocks noTextEdit="1"/>
            </xdr:cNvSpPr>
          </xdr:nvSpPr>
          <xdr:spPr>
            <a:xfrm>
              <a:off x="1183536" y="2696503"/>
              <a:ext cx="3564128" cy="769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554181</xdr:colOff>
      <xdr:row>3</xdr:row>
      <xdr:rowOff>83128</xdr:rowOff>
    </xdr:from>
    <xdr:to>
      <xdr:col>28</xdr:col>
      <xdr:colOff>401782</xdr:colOff>
      <xdr:row>28</xdr:row>
      <xdr:rowOff>96983</xdr:rowOff>
    </xdr:to>
    <xdr:graphicFrame macro="">
      <xdr:nvGraphicFramePr>
        <xdr:cNvPr id="29" name="Chart 28">
          <a:extLst>
            <a:ext uri="{FF2B5EF4-FFF2-40B4-BE49-F238E27FC236}">
              <a16:creationId xmlns:a16="http://schemas.microsoft.com/office/drawing/2014/main" id="{3204C406-4484-4751-A5C5-8C3D2BB9E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180109</xdr:colOff>
      <xdr:row>28</xdr:row>
      <xdr:rowOff>124691</xdr:rowOff>
    </xdr:from>
    <xdr:to>
      <xdr:col>12</xdr:col>
      <xdr:colOff>83126</xdr:colOff>
      <xdr:row>53</xdr:row>
      <xdr:rowOff>55418</xdr:rowOff>
    </xdr:to>
    <xdr:graphicFrame macro="">
      <xdr:nvGraphicFramePr>
        <xdr:cNvPr id="30" name="Chart 29">
          <a:extLst>
            <a:ext uri="{FF2B5EF4-FFF2-40B4-BE49-F238E27FC236}">
              <a16:creationId xmlns:a16="http://schemas.microsoft.com/office/drawing/2014/main" id="{B8C7FA5D-D4EB-43AA-B9F3-7D106BE03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1191490</xdr:colOff>
      <xdr:row>28</xdr:row>
      <xdr:rowOff>124691</xdr:rowOff>
    </xdr:from>
    <xdr:to>
      <xdr:col>29</xdr:col>
      <xdr:colOff>457200</xdr:colOff>
      <xdr:row>52</xdr:row>
      <xdr:rowOff>138546</xdr:rowOff>
    </xdr:to>
    <xdr:graphicFrame macro="">
      <xdr:nvGraphicFramePr>
        <xdr:cNvPr id="31" name="Chart 30">
          <a:extLst>
            <a:ext uri="{FF2B5EF4-FFF2-40B4-BE49-F238E27FC236}">
              <a16:creationId xmlns:a16="http://schemas.microsoft.com/office/drawing/2014/main" id="{6002DB67-98DE-4B22-90EA-3D9EC8751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181970</xdr:colOff>
      <xdr:row>1</xdr:row>
      <xdr:rowOff>136478</xdr:rowOff>
    </xdr:from>
    <xdr:to>
      <xdr:col>2</xdr:col>
      <xdr:colOff>477672</xdr:colOff>
      <xdr:row>5</xdr:row>
      <xdr:rowOff>136478</xdr:rowOff>
    </xdr:to>
    <xdr:sp macro="" textlink="">
      <xdr:nvSpPr>
        <xdr:cNvPr id="33" name="Rectangle: Rounded Corners 32">
          <a:extLst>
            <a:ext uri="{FF2B5EF4-FFF2-40B4-BE49-F238E27FC236}">
              <a16:creationId xmlns:a16="http://schemas.microsoft.com/office/drawing/2014/main" id="{F1171D01-A096-4BDE-947A-C0FA72F92589}"/>
            </a:ext>
          </a:extLst>
        </xdr:cNvPr>
        <xdr:cNvSpPr/>
      </xdr:nvSpPr>
      <xdr:spPr>
        <a:xfrm>
          <a:off x="978089" y="682388"/>
          <a:ext cx="1228299" cy="727881"/>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xdr:col>
      <xdr:colOff>147853</xdr:colOff>
      <xdr:row>2</xdr:row>
      <xdr:rowOff>11374</xdr:rowOff>
    </xdr:from>
    <xdr:to>
      <xdr:col>2</xdr:col>
      <xdr:colOff>433953</xdr:colOff>
      <xdr:row>5</xdr:row>
      <xdr:rowOff>79613</xdr:rowOff>
    </xdr:to>
    <xdr:pic>
      <xdr:nvPicPr>
        <xdr:cNvPr id="36" name="Graphic 35" descr="Stopwatch with solid fill">
          <a:extLst>
            <a:ext uri="{FF2B5EF4-FFF2-40B4-BE49-F238E27FC236}">
              <a16:creationId xmlns:a16="http://schemas.microsoft.com/office/drawing/2014/main" id="{4A7E5650-3E5E-4DDC-979A-14B55F1E16E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43972" y="739255"/>
          <a:ext cx="1218697" cy="614149"/>
        </a:xfrm>
        <a:prstGeom prst="rect">
          <a:avLst/>
        </a:prstGeom>
      </xdr:spPr>
    </xdr:pic>
    <xdr:clientData/>
  </xdr:twoCellAnchor>
  <xdr:twoCellAnchor>
    <xdr:from>
      <xdr:col>2</xdr:col>
      <xdr:colOff>636896</xdr:colOff>
      <xdr:row>2</xdr:row>
      <xdr:rowOff>1</xdr:rowOff>
    </xdr:from>
    <xdr:to>
      <xdr:col>5</xdr:col>
      <xdr:colOff>115019</xdr:colOff>
      <xdr:row>5</xdr:row>
      <xdr:rowOff>129396</xdr:rowOff>
    </xdr:to>
    <xdr:sp macro="" textlink="">
      <xdr:nvSpPr>
        <xdr:cNvPr id="37" name="Rectangle: Rounded Corners 36">
          <a:extLst>
            <a:ext uri="{FF2B5EF4-FFF2-40B4-BE49-F238E27FC236}">
              <a16:creationId xmlns:a16="http://schemas.microsoft.com/office/drawing/2014/main" id="{86BA4A46-F662-4F7C-9FFA-2A8E6314CFC2}"/>
            </a:ext>
          </a:extLst>
        </xdr:cNvPr>
        <xdr:cNvSpPr/>
      </xdr:nvSpPr>
      <xdr:spPr>
        <a:xfrm>
          <a:off x="2376556" y="733246"/>
          <a:ext cx="2799293" cy="690112"/>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baseline="0">
              <a:solidFill>
                <a:srgbClr val="FF0000"/>
              </a:solidFill>
            </a:rPr>
            <a:t>NOTE  : </a:t>
          </a:r>
          <a:r>
            <a:rPr lang="en-IN" sz="1400" b="1" baseline="0">
              <a:solidFill>
                <a:schemeClr val="tx1"/>
              </a:solidFill>
            </a:rPr>
            <a:t> LAST UPDATED ON 2024/01/07</a:t>
          </a:r>
        </a:p>
        <a:p>
          <a:pPr algn="l"/>
          <a:r>
            <a:rPr lang="en-IN" sz="2400" b="1" baseline="0">
              <a:solidFill>
                <a:srgbClr val="FF0000"/>
              </a:solidFill>
            </a:rPr>
            <a:t>       </a:t>
          </a:r>
          <a:endParaRPr lang="en-IN" sz="2400" b="1">
            <a:solidFill>
              <a:srgbClr val="FF0000"/>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0.53543</cdr:x>
      <cdr:y>0.01218</cdr:y>
    </cdr:from>
    <cdr:to>
      <cdr:x>0.69669</cdr:x>
      <cdr:y>0.14964</cdr:y>
    </cdr:to>
    <cdr:pic>
      <cdr:nvPicPr>
        <cdr:cNvPr id="3" name="chart">
          <a:extLst xmlns:a="http://schemas.openxmlformats.org/drawingml/2006/main">
            <a:ext uri="{FF2B5EF4-FFF2-40B4-BE49-F238E27FC236}">
              <a16:creationId xmlns:a16="http://schemas.microsoft.com/office/drawing/2014/main" id="{D4F86C3C-1EA5-62EE-3775-9856D7C6815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960169" y="49790"/>
          <a:ext cx="1192719" cy="561735"/>
        </a:xfrm>
        <a:prstGeom xmlns:a="http://schemas.openxmlformats.org/drawingml/2006/main" prst="rect">
          <a:avLst/>
        </a:prstGeom>
        <a:ln xmlns:a="http://schemas.openxmlformats.org/drawingml/2006/main">
          <a:solidFill>
            <a:schemeClr val="accent4">
              <a:lumMod val="60000"/>
              <a:lumOff val="40000"/>
            </a:schemeClr>
          </a:solidFill>
        </a:ln>
      </cdr:spPr>
    </cdr:pic>
  </cdr:relSizeAnchor>
</c:userShapes>
</file>

<file path=xl/drawings/drawing3.xml><?xml version="1.0" encoding="utf-8"?>
<xdr:wsDr xmlns:xdr="http://schemas.openxmlformats.org/drawingml/2006/spreadsheetDrawing" xmlns:a="http://schemas.openxmlformats.org/drawingml/2006/main">
  <xdr:twoCellAnchor>
    <xdr:from>
      <xdr:col>144</xdr:col>
      <xdr:colOff>0</xdr:colOff>
      <xdr:row>26</xdr:row>
      <xdr:rowOff>108856</xdr:rowOff>
    </xdr:from>
    <xdr:to>
      <xdr:col>184</xdr:col>
      <xdr:colOff>571500</xdr:colOff>
      <xdr:row>219</xdr:row>
      <xdr:rowOff>-1</xdr:rowOff>
    </xdr:to>
    <xdr:sp macro="" textlink="">
      <xdr:nvSpPr>
        <xdr:cNvPr id="6" name="Rectangle: Rounded Corners 5">
          <a:extLst>
            <a:ext uri="{FF2B5EF4-FFF2-40B4-BE49-F238E27FC236}">
              <a16:creationId xmlns:a16="http://schemas.microsoft.com/office/drawing/2014/main" id="{8A638352-A148-8501-EA7C-E05A54C98611}"/>
            </a:ext>
          </a:extLst>
        </xdr:cNvPr>
        <xdr:cNvSpPr/>
      </xdr:nvSpPr>
      <xdr:spPr>
        <a:xfrm>
          <a:off x="92011500" y="5823856"/>
          <a:ext cx="25971500" cy="36657643"/>
        </a:xfrm>
        <a:prstGeom prst="roundRect">
          <a:avLst/>
        </a:prstGeom>
        <a:solidFill>
          <a:schemeClr val="accent4">
            <a:lumMod val="20000"/>
            <a:lumOff val="80000"/>
          </a:schemeClr>
        </a:solidFill>
        <a:effectLst>
          <a:glow rad="228600">
            <a:schemeClr val="accent3">
              <a:satMod val="175000"/>
              <a:alpha val="40000"/>
            </a:schemeClr>
          </a:glow>
          <a:outerShdw blurRad="508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36</xdr:col>
      <xdr:colOff>444500</xdr:colOff>
      <xdr:row>29</xdr:row>
      <xdr:rowOff>127000</xdr:rowOff>
    </xdr:from>
    <xdr:to>
      <xdr:col>88</xdr:col>
      <xdr:colOff>254000</xdr:colOff>
      <xdr:row>118</xdr:row>
      <xdr:rowOff>127000</xdr:rowOff>
    </xdr:to>
    <xdr:sp macro="" textlink="">
      <xdr:nvSpPr>
        <xdr:cNvPr id="7" name="Rectangle: Rounded Corners 6">
          <a:extLst>
            <a:ext uri="{FF2B5EF4-FFF2-40B4-BE49-F238E27FC236}">
              <a16:creationId xmlns:a16="http://schemas.microsoft.com/office/drawing/2014/main" id="{8069317E-9600-1CFC-D3B6-B6AF56447CAE}"/>
            </a:ext>
          </a:extLst>
        </xdr:cNvPr>
        <xdr:cNvSpPr/>
      </xdr:nvSpPr>
      <xdr:spPr>
        <a:xfrm>
          <a:off x="23876000" y="6413500"/>
          <a:ext cx="32829500" cy="16954500"/>
        </a:xfrm>
        <a:prstGeom prst="roundRect">
          <a:avLst/>
        </a:prstGeom>
        <a:solidFill>
          <a:schemeClr val="accent4">
            <a:lumMod val="20000"/>
            <a:lumOff val="80000"/>
          </a:schemeClr>
        </a:solidFill>
        <a:effectLst>
          <a:glow rad="63500">
            <a:schemeClr val="accent3">
              <a:satMod val="175000"/>
              <a:alpha val="40000"/>
            </a:schemeClr>
          </a:glow>
          <a:outerShdw blurRad="774700" dist="254000" dir="2700000" algn="tl" rotWithShape="0">
            <a:prstClr val="black">
              <a:alpha val="40000"/>
            </a:prstClr>
          </a:outerShdw>
          <a:reflection blurRad="12700" stA="45000" endPos="3000" dist="508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36</xdr:col>
      <xdr:colOff>381000</xdr:colOff>
      <xdr:row>132</xdr:row>
      <xdr:rowOff>63500</xdr:rowOff>
    </xdr:from>
    <xdr:to>
      <xdr:col>87</xdr:col>
      <xdr:colOff>508000</xdr:colOff>
      <xdr:row>223</xdr:row>
      <xdr:rowOff>127000</xdr:rowOff>
    </xdr:to>
    <xdr:sp macro="" textlink="">
      <xdr:nvSpPr>
        <xdr:cNvPr id="8" name="Rectangle: Rounded Corners 7">
          <a:extLst>
            <a:ext uri="{FF2B5EF4-FFF2-40B4-BE49-F238E27FC236}">
              <a16:creationId xmlns:a16="http://schemas.microsoft.com/office/drawing/2014/main" id="{687CC829-9F9A-1DFB-0929-A201D8228FFD}"/>
            </a:ext>
          </a:extLst>
        </xdr:cNvPr>
        <xdr:cNvSpPr/>
      </xdr:nvSpPr>
      <xdr:spPr>
        <a:xfrm>
          <a:off x="23812500" y="25971500"/>
          <a:ext cx="32512000" cy="17399000"/>
        </a:xfrm>
        <a:prstGeom prst="roundRect">
          <a:avLst/>
        </a:prstGeom>
        <a:solidFill>
          <a:schemeClr val="accent4">
            <a:lumMod val="20000"/>
            <a:lumOff val="80000"/>
          </a:schemeClr>
        </a:solidFill>
        <a:effectLst>
          <a:glow rad="228600">
            <a:schemeClr val="accent3">
              <a:satMod val="175000"/>
              <a:alpha val="40000"/>
            </a:schemeClr>
          </a:glow>
        </a:effectLst>
        <a:scene3d>
          <a:camera prst="orthographicFront"/>
          <a:lightRig rig="brightRoom" dir="t">
            <a:rot lat="0" lon="0" rev="0"/>
          </a:lightRig>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416331</xdr:colOff>
      <xdr:row>29</xdr:row>
      <xdr:rowOff>17279</xdr:rowOff>
    </xdr:from>
    <xdr:to>
      <xdr:col>36</xdr:col>
      <xdr:colOff>0</xdr:colOff>
      <xdr:row>222</xdr:row>
      <xdr:rowOff>8373</xdr:rowOff>
    </xdr:to>
    <xdr:sp macro="" textlink="">
      <xdr:nvSpPr>
        <xdr:cNvPr id="9" name="Rectangle: Rounded Corners 8">
          <a:extLst>
            <a:ext uri="{FF2B5EF4-FFF2-40B4-BE49-F238E27FC236}">
              <a16:creationId xmlns:a16="http://schemas.microsoft.com/office/drawing/2014/main" id="{161C6FE9-9B41-CBA7-26D6-4839301B86A1}"/>
            </a:ext>
          </a:extLst>
        </xdr:cNvPr>
        <xdr:cNvSpPr/>
      </xdr:nvSpPr>
      <xdr:spPr>
        <a:xfrm>
          <a:off x="416331" y="6672079"/>
          <a:ext cx="22138869" cy="39208694"/>
        </a:xfrm>
        <a:prstGeom prst="roundRect">
          <a:avLst/>
        </a:prstGeom>
        <a:solidFill>
          <a:schemeClr val="accent4">
            <a:lumMod val="40000"/>
            <a:lumOff val="60000"/>
          </a:schemeClr>
        </a:solidFill>
        <a:effectLst>
          <a:glow rad="63500">
            <a:schemeClr val="accent3">
              <a:satMod val="175000"/>
              <a:alpha val="40000"/>
            </a:schemeClr>
          </a:glow>
          <a:outerShdw blurRad="977900" dist="38100" dir="2700000" algn="tl" rotWithShape="0">
            <a:schemeClr val="tx1">
              <a:alpha val="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479779</xdr:colOff>
      <xdr:row>3</xdr:row>
      <xdr:rowOff>169334</xdr:rowOff>
    </xdr:from>
    <xdr:to>
      <xdr:col>12</xdr:col>
      <xdr:colOff>197557</xdr:colOff>
      <xdr:row>7</xdr:row>
      <xdr:rowOff>169334</xdr:rowOff>
    </xdr:to>
    <xdr:sp macro="" textlink="">
      <xdr:nvSpPr>
        <xdr:cNvPr id="10" name="Rectangle: Rounded Corners 9">
          <a:extLst>
            <a:ext uri="{FF2B5EF4-FFF2-40B4-BE49-F238E27FC236}">
              <a16:creationId xmlns:a16="http://schemas.microsoft.com/office/drawing/2014/main" id="{8D6FE3D6-F74C-B23C-7528-22C33CC8AF41}"/>
            </a:ext>
          </a:extLst>
        </xdr:cNvPr>
        <xdr:cNvSpPr/>
      </xdr:nvSpPr>
      <xdr:spPr>
        <a:xfrm>
          <a:off x="2317544" y="1469216"/>
          <a:ext cx="5768954" cy="717177"/>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baseline="0">
              <a:solidFill>
                <a:srgbClr val="FF0000"/>
              </a:solidFill>
            </a:rPr>
            <a:t>    NOTE  : </a:t>
          </a:r>
          <a:r>
            <a:rPr lang="en-IN" sz="2400" b="1" baseline="0">
              <a:solidFill>
                <a:schemeClr val="tx1"/>
              </a:solidFill>
            </a:rPr>
            <a:t> LAST UPDATED ON 2024/01/07</a:t>
          </a:r>
        </a:p>
        <a:p>
          <a:pPr algn="l"/>
          <a:r>
            <a:rPr lang="en-IN" sz="2400" b="1" baseline="0">
              <a:solidFill>
                <a:srgbClr val="FF0000"/>
              </a:solidFill>
            </a:rPr>
            <a:t>       </a:t>
          </a:r>
          <a:endParaRPr lang="en-IN" sz="2400" b="1">
            <a:solidFill>
              <a:srgbClr val="FF0000"/>
            </a:solidFill>
          </a:endParaRPr>
        </a:p>
      </xdr:txBody>
    </xdr:sp>
    <xdr:clientData/>
  </xdr:twoCellAnchor>
  <xdr:twoCellAnchor>
    <xdr:from>
      <xdr:col>0</xdr:col>
      <xdr:colOff>553066</xdr:colOff>
      <xdr:row>2</xdr:row>
      <xdr:rowOff>133374</xdr:rowOff>
    </xdr:from>
    <xdr:to>
      <xdr:col>2</xdr:col>
      <xdr:colOff>155224</xdr:colOff>
      <xdr:row>8</xdr:row>
      <xdr:rowOff>127000</xdr:rowOff>
    </xdr:to>
    <xdr:sp macro="" textlink="">
      <xdr:nvSpPr>
        <xdr:cNvPr id="11" name="Rectangle: Rounded Corners 10">
          <a:extLst>
            <a:ext uri="{FF2B5EF4-FFF2-40B4-BE49-F238E27FC236}">
              <a16:creationId xmlns:a16="http://schemas.microsoft.com/office/drawing/2014/main" id="{79766EFD-8CF4-69A5-A78A-263BB093F337}"/>
            </a:ext>
          </a:extLst>
        </xdr:cNvPr>
        <xdr:cNvSpPr/>
      </xdr:nvSpPr>
      <xdr:spPr>
        <a:xfrm>
          <a:off x="553066" y="1262263"/>
          <a:ext cx="1436602" cy="1094293"/>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12291</xdr:colOff>
      <xdr:row>0</xdr:row>
      <xdr:rowOff>0</xdr:rowOff>
    </xdr:from>
    <xdr:to>
      <xdr:col>1</xdr:col>
      <xdr:colOff>24581</xdr:colOff>
      <xdr:row>1</xdr:row>
      <xdr:rowOff>12290</xdr:rowOff>
    </xdr:to>
    <xdr:cxnSp macro="">
      <xdr:nvCxnSpPr>
        <xdr:cNvPr id="13" name="Straight Connector 12">
          <a:extLst>
            <a:ext uri="{FF2B5EF4-FFF2-40B4-BE49-F238E27FC236}">
              <a16:creationId xmlns:a16="http://schemas.microsoft.com/office/drawing/2014/main" id="{4433EDD0-E664-4D23-F082-F573CAC51FD4}"/>
            </a:ext>
          </a:extLst>
        </xdr:cNvPr>
        <xdr:cNvCxnSpPr/>
      </xdr:nvCxnSpPr>
      <xdr:spPr>
        <a:xfrm>
          <a:off x="1241323" y="0"/>
          <a:ext cx="12290" cy="958645"/>
        </a:xfrm>
        <a:prstGeom prst="line">
          <a:avLst/>
        </a:prstGeom>
        <a:ln w="28575">
          <a:solidFill>
            <a:schemeClr val="tx1"/>
          </a:solidFill>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677788</xdr:colOff>
      <xdr:row>2</xdr:row>
      <xdr:rowOff>127213</xdr:rowOff>
    </xdr:from>
    <xdr:to>
      <xdr:col>2</xdr:col>
      <xdr:colOff>58720</xdr:colOff>
      <xdr:row>9</xdr:row>
      <xdr:rowOff>53470</xdr:rowOff>
    </xdr:to>
    <xdr:pic>
      <xdr:nvPicPr>
        <xdr:cNvPr id="18" name="Graphic 17" descr="Stopwatch with solid fill">
          <a:extLst>
            <a:ext uri="{FF2B5EF4-FFF2-40B4-BE49-F238E27FC236}">
              <a16:creationId xmlns:a16="http://schemas.microsoft.com/office/drawing/2014/main" id="{2AAEF2C6-1C6D-0352-C1E4-BBE6878612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77788" y="1247801"/>
          <a:ext cx="1218697" cy="1181316"/>
        </a:xfrm>
        <a:prstGeom prst="rect">
          <a:avLst/>
        </a:prstGeom>
      </xdr:spPr>
    </xdr:pic>
    <xdr:clientData/>
  </xdr:twoCellAnchor>
  <xdr:twoCellAnchor>
    <xdr:from>
      <xdr:col>0</xdr:col>
      <xdr:colOff>534736</xdr:colOff>
      <xdr:row>28</xdr:row>
      <xdr:rowOff>152400</xdr:rowOff>
    </xdr:from>
    <xdr:to>
      <xdr:col>36</xdr:col>
      <xdr:colOff>0</xdr:colOff>
      <xdr:row>224</xdr:row>
      <xdr:rowOff>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6C8D636E-2A18-4C17-A602-6A81E48A78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4736" y="6035040"/>
              <a:ext cx="22035704" cy="35692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0</xdr:colOff>
      <xdr:row>32</xdr:row>
      <xdr:rowOff>0</xdr:rowOff>
    </xdr:from>
    <xdr:to>
      <xdr:col>88</xdr:col>
      <xdr:colOff>127000</xdr:colOff>
      <xdr:row>118</xdr:row>
      <xdr:rowOff>0</xdr:rowOff>
    </xdr:to>
    <xdr:graphicFrame macro="">
      <xdr:nvGraphicFramePr>
        <xdr:cNvPr id="20" name="Chart 19">
          <a:extLst>
            <a:ext uri="{FF2B5EF4-FFF2-40B4-BE49-F238E27FC236}">
              <a16:creationId xmlns:a16="http://schemas.microsoft.com/office/drawing/2014/main" id="{59BA37B1-7373-4D92-ABD7-FBA0148D4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36</xdr:col>
      <xdr:colOff>317500</xdr:colOff>
      <xdr:row>134</xdr:row>
      <xdr:rowOff>0</xdr:rowOff>
    </xdr:from>
    <xdr:to>
      <xdr:col>87</xdr:col>
      <xdr:colOff>571500</xdr:colOff>
      <xdr:row>223</xdr:row>
      <xdr:rowOff>0</xdr:rowOff>
    </xdr:to>
    <xdr:graphicFrame macro="">
      <xdr:nvGraphicFramePr>
        <xdr:cNvPr id="22" name="Chart 21">
          <a:extLst>
            <a:ext uri="{FF2B5EF4-FFF2-40B4-BE49-F238E27FC236}">
              <a16:creationId xmlns:a16="http://schemas.microsoft.com/office/drawing/2014/main" id="{578785C6-A813-4404-9C28-BEC0E3C1C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144</xdr:col>
      <xdr:colOff>317500</xdr:colOff>
      <xdr:row>26</xdr:row>
      <xdr:rowOff>63501</xdr:rowOff>
    </xdr:from>
    <xdr:to>
      <xdr:col>184</xdr:col>
      <xdr:colOff>381000</xdr:colOff>
      <xdr:row>217</xdr:row>
      <xdr:rowOff>1</xdr:rowOff>
    </xdr:to>
    <xdr:graphicFrame macro="">
      <xdr:nvGraphicFramePr>
        <xdr:cNvPr id="23" name="Chart 22">
          <a:extLst>
            <a:ext uri="{FF2B5EF4-FFF2-40B4-BE49-F238E27FC236}">
              <a16:creationId xmlns:a16="http://schemas.microsoft.com/office/drawing/2014/main" id="{6146A363-CF77-482C-BC41-53E23B7B1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88</xdr:col>
      <xdr:colOff>127000</xdr:colOff>
      <xdr:row>130</xdr:row>
      <xdr:rowOff>127000</xdr:rowOff>
    </xdr:from>
    <xdr:to>
      <xdr:col>143</xdr:col>
      <xdr:colOff>190500</xdr:colOff>
      <xdr:row>223</xdr:row>
      <xdr:rowOff>-1</xdr:rowOff>
    </xdr:to>
    <xdr:sp macro="" textlink="">
      <xdr:nvSpPr>
        <xdr:cNvPr id="24" name="Rectangle: Rounded Corners 23">
          <a:extLst>
            <a:ext uri="{FF2B5EF4-FFF2-40B4-BE49-F238E27FC236}">
              <a16:creationId xmlns:a16="http://schemas.microsoft.com/office/drawing/2014/main" id="{3EEE0B79-260C-CF96-DA0F-997FD1E0973D}"/>
            </a:ext>
          </a:extLst>
        </xdr:cNvPr>
        <xdr:cNvSpPr/>
      </xdr:nvSpPr>
      <xdr:spPr>
        <a:xfrm>
          <a:off x="56578500" y="25654000"/>
          <a:ext cx="34988500" cy="17589499"/>
        </a:xfrm>
        <a:prstGeom prst="roundRect">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89</xdr:col>
      <xdr:colOff>63500</xdr:colOff>
      <xdr:row>134</xdr:row>
      <xdr:rowOff>0</xdr:rowOff>
    </xdr:from>
    <xdr:to>
      <xdr:col>142</xdr:col>
      <xdr:colOff>508000</xdr:colOff>
      <xdr:row>218</xdr:row>
      <xdr:rowOff>108857</xdr:rowOff>
    </xdr:to>
    <xdr:graphicFrame macro="">
      <xdr:nvGraphicFramePr>
        <xdr:cNvPr id="25" name="Chart 24">
          <a:extLst>
            <a:ext uri="{FF2B5EF4-FFF2-40B4-BE49-F238E27FC236}">
              <a16:creationId xmlns:a16="http://schemas.microsoft.com/office/drawing/2014/main" id="{0BD82292-C0B6-46F9-991A-16BFC63FE0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89</xdr:col>
      <xdr:colOff>0</xdr:colOff>
      <xdr:row>30</xdr:row>
      <xdr:rowOff>127000</xdr:rowOff>
    </xdr:from>
    <xdr:to>
      <xdr:col>143</xdr:col>
      <xdr:colOff>54427</xdr:colOff>
      <xdr:row>118</xdr:row>
      <xdr:rowOff>25400</xdr:rowOff>
    </xdr:to>
    <xdr:sp macro="" textlink="">
      <xdr:nvSpPr>
        <xdr:cNvPr id="26" name="Rectangle: Rounded Corners 25">
          <a:extLst>
            <a:ext uri="{FF2B5EF4-FFF2-40B4-BE49-F238E27FC236}">
              <a16:creationId xmlns:a16="http://schemas.microsoft.com/office/drawing/2014/main" id="{C5596A40-3F21-A5C5-C8E6-6BC6B42676C0}"/>
            </a:ext>
          </a:extLst>
        </xdr:cNvPr>
        <xdr:cNvSpPr/>
      </xdr:nvSpPr>
      <xdr:spPr>
        <a:xfrm>
          <a:off x="57086500" y="6604000"/>
          <a:ext cx="34344427" cy="16662400"/>
        </a:xfrm>
        <a:prstGeom prst="roundRect">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63500</xdr:colOff>
      <xdr:row>16</xdr:row>
      <xdr:rowOff>127000</xdr:rowOff>
    </xdr:from>
    <xdr:to>
      <xdr:col>34</xdr:col>
      <xdr:colOff>254000</xdr:colOff>
      <xdr:row>23</xdr:row>
      <xdr:rowOff>101600</xdr:rowOff>
    </xdr:to>
    <xdr:sp macro="" textlink="">
      <xdr:nvSpPr>
        <xdr:cNvPr id="15" name="Rectangle: Rounded Corners 14">
          <a:extLst>
            <a:ext uri="{FF2B5EF4-FFF2-40B4-BE49-F238E27FC236}">
              <a16:creationId xmlns:a16="http://schemas.microsoft.com/office/drawing/2014/main" id="{85602911-1756-BE2A-B831-982D257269E8}"/>
            </a:ext>
          </a:extLst>
        </xdr:cNvPr>
        <xdr:cNvSpPr/>
      </xdr:nvSpPr>
      <xdr:spPr>
        <a:xfrm>
          <a:off x="3111500" y="4140200"/>
          <a:ext cx="18478500" cy="13970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6600">
              <a:solidFill>
                <a:srgbClr val="FF0000"/>
              </a:solidFill>
            </a:rPr>
            <a:t>     TREE</a:t>
          </a:r>
          <a:r>
            <a:rPr lang="en-IN" sz="6600" baseline="0">
              <a:solidFill>
                <a:srgbClr val="FF0000"/>
              </a:solidFill>
            </a:rPr>
            <a:t> MAP REPRESENTING ALL THE POKEMONS   </a:t>
          </a:r>
          <a:endParaRPr lang="en-IN" sz="6600">
            <a:solidFill>
              <a:srgbClr val="FF0000"/>
            </a:solidFill>
          </a:endParaRPr>
        </a:p>
      </xdr:txBody>
    </xdr:sp>
    <xdr:clientData/>
  </xdr:twoCellAnchor>
  <xdr:twoCellAnchor>
    <xdr:from>
      <xdr:col>43</xdr:col>
      <xdr:colOff>355600</xdr:colOff>
      <xdr:row>16</xdr:row>
      <xdr:rowOff>177800</xdr:rowOff>
    </xdr:from>
    <xdr:to>
      <xdr:col>80</xdr:col>
      <xdr:colOff>254000</xdr:colOff>
      <xdr:row>23</xdr:row>
      <xdr:rowOff>50800</xdr:rowOff>
    </xdr:to>
    <xdr:sp macro="" textlink="">
      <xdr:nvSpPr>
        <xdr:cNvPr id="16" name="Rectangle: Rounded Corners 15">
          <a:extLst>
            <a:ext uri="{FF2B5EF4-FFF2-40B4-BE49-F238E27FC236}">
              <a16:creationId xmlns:a16="http://schemas.microsoft.com/office/drawing/2014/main" id="{3A2658AF-8B37-4105-9E5F-7FCBF7AA44C1}"/>
            </a:ext>
          </a:extLst>
        </xdr:cNvPr>
        <xdr:cNvSpPr/>
      </xdr:nvSpPr>
      <xdr:spPr>
        <a:xfrm>
          <a:off x="27178000" y="4191000"/>
          <a:ext cx="22453600" cy="12954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THE</a:t>
          </a:r>
          <a:r>
            <a:rPr lang="en-IN" sz="7200" baseline="0">
              <a:solidFill>
                <a:srgbClr val="FF0000"/>
              </a:solidFill>
            </a:rPr>
            <a:t> PERCENTAGE BREAKDOWN OF ALL POKEMON TYPES</a:t>
          </a:r>
          <a:endParaRPr lang="en-IN" sz="7200">
            <a:solidFill>
              <a:srgbClr val="FF0000"/>
            </a:solidFill>
          </a:endParaRPr>
        </a:p>
      </xdr:txBody>
    </xdr:sp>
    <xdr:clientData/>
  </xdr:twoCellAnchor>
  <xdr:twoCellAnchor>
    <xdr:from>
      <xdr:col>149</xdr:col>
      <xdr:colOff>533400</xdr:colOff>
      <xdr:row>11</xdr:row>
      <xdr:rowOff>152400</xdr:rowOff>
    </xdr:from>
    <xdr:to>
      <xdr:col>179</xdr:col>
      <xdr:colOff>457200</xdr:colOff>
      <xdr:row>20</xdr:row>
      <xdr:rowOff>101600</xdr:rowOff>
    </xdr:to>
    <xdr:sp macro="" textlink="">
      <xdr:nvSpPr>
        <xdr:cNvPr id="17" name="Rectangle: Rounded Corners 16">
          <a:extLst>
            <a:ext uri="{FF2B5EF4-FFF2-40B4-BE49-F238E27FC236}">
              <a16:creationId xmlns:a16="http://schemas.microsoft.com/office/drawing/2014/main" id="{AFC20E1E-641A-456C-99F0-CC3C07C290B1}"/>
            </a:ext>
          </a:extLst>
        </xdr:cNvPr>
        <xdr:cNvSpPr/>
      </xdr:nvSpPr>
      <xdr:spPr>
        <a:xfrm>
          <a:off x="91973400" y="3149600"/>
          <a:ext cx="18211800" cy="17780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TOP POKEMON SCORE ANALYSIS</a:t>
          </a:r>
        </a:p>
      </xdr:txBody>
    </xdr:sp>
    <xdr:clientData/>
  </xdr:twoCellAnchor>
  <xdr:twoCellAnchor>
    <xdr:from>
      <xdr:col>99</xdr:col>
      <xdr:colOff>177800</xdr:colOff>
      <xdr:row>120</xdr:row>
      <xdr:rowOff>177800</xdr:rowOff>
    </xdr:from>
    <xdr:to>
      <xdr:col>135</xdr:col>
      <xdr:colOff>355600</xdr:colOff>
      <xdr:row>128</xdr:row>
      <xdr:rowOff>101600</xdr:rowOff>
    </xdr:to>
    <xdr:sp macro="" textlink="">
      <xdr:nvSpPr>
        <xdr:cNvPr id="21" name="Rectangle: Rounded Corners 20">
          <a:extLst>
            <a:ext uri="{FF2B5EF4-FFF2-40B4-BE49-F238E27FC236}">
              <a16:creationId xmlns:a16="http://schemas.microsoft.com/office/drawing/2014/main" id="{E1CF2B14-270C-4EAD-8095-FA85B3868A38}"/>
            </a:ext>
          </a:extLst>
        </xdr:cNvPr>
        <xdr:cNvSpPr/>
      </xdr:nvSpPr>
      <xdr:spPr>
        <a:xfrm>
          <a:off x="61137800" y="25323800"/>
          <a:ext cx="22123400" cy="15494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MOST POPULAR</a:t>
          </a:r>
          <a:r>
            <a:rPr lang="en-IN" sz="7200" baseline="0">
              <a:solidFill>
                <a:srgbClr val="FF0000"/>
              </a:solidFill>
            </a:rPr>
            <a:t> GENERATION DEPICTION VIA  CHART</a:t>
          </a:r>
          <a:endParaRPr lang="en-IN" sz="7200">
            <a:solidFill>
              <a:srgbClr val="FF0000"/>
            </a:solidFill>
          </a:endParaRPr>
        </a:p>
      </xdr:txBody>
    </xdr:sp>
    <xdr:clientData/>
  </xdr:twoCellAnchor>
  <xdr:twoCellAnchor>
    <xdr:from>
      <xdr:col>103</xdr:col>
      <xdr:colOff>101600</xdr:colOff>
      <xdr:row>17</xdr:row>
      <xdr:rowOff>25400</xdr:rowOff>
    </xdr:from>
    <xdr:to>
      <xdr:col>128</xdr:col>
      <xdr:colOff>254000</xdr:colOff>
      <xdr:row>24</xdr:row>
      <xdr:rowOff>152400</xdr:rowOff>
    </xdr:to>
    <xdr:sp macro="" textlink="">
      <xdr:nvSpPr>
        <xdr:cNvPr id="28" name="Rectangle: Rounded Corners 27">
          <a:extLst>
            <a:ext uri="{FF2B5EF4-FFF2-40B4-BE49-F238E27FC236}">
              <a16:creationId xmlns:a16="http://schemas.microsoft.com/office/drawing/2014/main" id="{4B33803F-770F-4F8D-9DE4-398F34AAC0E4}"/>
            </a:ext>
          </a:extLst>
        </xdr:cNvPr>
        <xdr:cNvSpPr/>
      </xdr:nvSpPr>
      <xdr:spPr>
        <a:xfrm>
          <a:off x="63500000" y="4241800"/>
          <a:ext cx="15392400" cy="15494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PRIMARY</a:t>
          </a:r>
          <a:r>
            <a:rPr lang="en-IN" sz="7200" baseline="0">
              <a:solidFill>
                <a:srgbClr val="FF0000"/>
              </a:solidFill>
            </a:rPr>
            <a:t> GENERATION ANALYSIS</a:t>
          </a:r>
          <a:endParaRPr lang="en-IN" sz="7200">
            <a:solidFill>
              <a:srgbClr val="FF0000"/>
            </a:solidFill>
          </a:endParaRPr>
        </a:p>
      </xdr:txBody>
    </xdr:sp>
    <xdr:clientData/>
  </xdr:twoCellAnchor>
  <xdr:twoCellAnchor>
    <xdr:from>
      <xdr:col>49</xdr:col>
      <xdr:colOff>177800</xdr:colOff>
      <xdr:row>121</xdr:row>
      <xdr:rowOff>25400</xdr:rowOff>
    </xdr:from>
    <xdr:to>
      <xdr:col>76</xdr:col>
      <xdr:colOff>101600</xdr:colOff>
      <xdr:row>128</xdr:row>
      <xdr:rowOff>101600</xdr:rowOff>
    </xdr:to>
    <xdr:sp macro="" textlink="">
      <xdr:nvSpPr>
        <xdr:cNvPr id="29" name="Rectangle: Rounded Corners 28">
          <a:extLst>
            <a:ext uri="{FF2B5EF4-FFF2-40B4-BE49-F238E27FC236}">
              <a16:creationId xmlns:a16="http://schemas.microsoft.com/office/drawing/2014/main" id="{CE0BD3F9-B8FB-4FC5-ABFC-DED6F4A931AE}"/>
            </a:ext>
          </a:extLst>
        </xdr:cNvPr>
        <xdr:cNvSpPr/>
      </xdr:nvSpPr>
      <xdr:spPr>
        <a:xfrm>
          <a:off x="30657800" y="25374600"/>
          <a:ext cx="16383000" cy="14986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LEGENDARY STATUS PER TYPE</a:t>
          </a:r>
        </a:p>
      </xdr:txBody>
    </xdr:sp>
    <xdr:clientData/>
  </xdr:twoCellAnchor>
  <xdr:twoCellAnchor>
    <xdr:from>
      <xdr:col>89</xdr:col>
      <xdr:colOff>317500</xdr:colOff>
      <xdr:row>31</xdr:row>
      <xdr:rowOff>63500</xdr:rowOff>
    </xdr:from>
    <xdr:to>
      <xdr:col>142</xdr:col>
      <xdr:colOff>508000</xdr:colOff>
      <xdr:row>116</xdr:row>
      <xdr:rowOff>63500</xdr:rowOff>
    </xdr:to>
    <xdr:graphicFrame macro="">
      <xdr:nvGraphicFramePr>
        <xdr:cNvPr id="2" name="Chart 1">
          <a:extLst>
            <a:ext uri="{FF2B5EF4-FFF2-40B4-BE49-F238E27FC236}">
              <a16:creationId xmlns:a16="http://schemas.microsoft.com/office/drawing/2014/main" id="{B06C2B9E-901A-4A66-A53C-F5EBADD39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19</xdr:col>
      <xdr:colOff>18121</xdr:colOff>
      <xdr:row>4</xdr:row>
      <xdr:rowOff>167896</xdr:rowOff>
    </xdr:from>
    <xdr:to>
      <xdr:col>64</xdr:col>
      <xdr:colOff>279919</xdr:colOff>
      <xdr:row>67</xdr:row>
      <xdr:rowOff>156308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86A2307-711A-ADBD-24F5-BCF205BC66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983021" y="1348996"/>
              <a:ext cx="31778118" cy="62063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17</xdr:row>
      <xdr:rowOff>22860</xdr:rowOff>
    </xdr:from>
    <xdr:to>
      <xdr:col>9</xdr:col>
      <xdr:colOff>838200</xdr:colOff>
      <xdr:row>31</xdr:row>
      <xdr:rowOff>160020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264DADF-5460-FBB2-5793-9030B95F90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36420" y="3688080"/>
              <a:ext cx="8427720" cy="26974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16</xdr:col>
      <xdr:colOff>580570</xdr:colOff>
      <xdr:row>1</xdr:row>
      <xdr:rowOff>166687</xdr:rowOff>
    </xdr:from>
    <xdr:to>
      <xdr:col>44</xdr:col>
      <xdr:colOff>592666</xdr:colOff>
      <xdr:row>561</xdr:row>
      <xdr:rowOff>157238</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E0D78A2-AC9B-A435-68F3-EC17884B58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152290" y="593407"/>
              <a:ext cx="17080896" cy="96831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19</xdr:col>
      <xdr:colOff>6927</xdr:colOff>
      <xdr:row>125</xdr:row>
      <xdr:rowOff>0</xdr:rowOff>
    </xdr:from>
    <xdr:to>
      <xdr:col>27</xdr:col>
      <xdr:colOff>973016</xdr:colOff>
      <xdr:row>143</xdr:row>
      <xdr:rowOff>0</xdr:rowOff>
    </xdr:to>
    <xdr:graphicFrame macro="">
      <xdr:nvGraphicFramePr>
        <xdr:cNvPr id="2" name="Chart 1">
          <a:extLst>
            <a:ext uri="{FF2B5EF4-FFF2-40B4-BE49-F238E27FC236}">
              <a16:creationId xmlns:a16="http://schemas.microsoft.com/office/drawing/2014/main" id="{3175FAAF-41E4-C083-D98B-44CFFFE5D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5861</xdr:colOff>
      <xdr:row>125</xdr:row>
      <xdr:rowOff>2</xdr:rowOff>
    </xdr:from>
    <xdr:to>
      <xdr:col>37</xdr:col>
      <xdr:colOff>734785</xdr:colOff>
      <xdr:row>143</xdr:row>
      <xdr:rowOff>27215</xdr:rowOff>
    </xdr:to>
    <xdr:graphicFrame macro="">
      <xdr:nvGraphicFramePr>
        <xdr:cNvPr id="3" name="Chart 2">
          <a:extLst>
            <a:ext uri="{FF2B5EF4-FFF2-40B4-BE49-F238E27FC236}">
              <a16:creationId xmlns:a16="http://schemas.microsoft.com/office/drawing/2014/main" id="{56B2A077-70E0-F0CD-17F5-FAC52F6BE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13607</xdr:colOff>
      <xdr:row>125</xdr:row>
      <xdr:rowOff>13608</xdr:rowOff>
    </xdr:from>
    <xdr:to>
      <xdr:col>48</xdr:col>
      <xdr:colOff>13607</xdr:colOff>
      <xdr:row>142</xdr:row>
      <xdr:rowOff>54430</xdr:rowOff>
    </xdr:to>
    <xdr:graphicFrame macro="">
      <xdr:nvGraphicFramePr>
        <xdr:cNvPr id="4" name="Chart 3">
          <a:extLst>
            <a:ext uri="{FF2B5EF4-FFF2-40B4-BE49-F238E27FC236}">
              <a16:creationId xmlns:a16="http://schemas.microsoft.com/office/drawing/2014/main" id="{A82589FA-FFF3-8DC2-90E5-2624E1083D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50</xdr:col>
      <xdr:colOff>20411</xdr:colOff>
      <xdr:row>125</xdr:row>
      <xdr:rowOff>9524</xdr:rowOff>
    </xdr:from>
    <xdr:to>
      <xdr:col>55</xdr:col>
      <xdr:colOff>2558143</xdr:colOff>
      <xdr:row>141</xdr:row>
      <xdr:rowOff>149677</xdr:rowOff>
    </xdr:to>
    <xdr:graphicFrame macro="">
      <xdr:nvGraphicFramePr>
        <xdr:cNvPr id="5" name="Chart 4">
          <a:extLst>
            <a:ext uri="{FF2B5EF4-FFF2-40B4-BE49-F238E27FC236}">
              <a16:creationId xmlns:a16="http://schemas.microsoft.com/office/drawing/2014/main" id="{98258269-D0B2-90A8-D280-A9E359235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14740</xdr:colOff>
      <xdr:row>147</xdr:row>
      <xdr:rowOff>4989</xdr:rowOff>
    </xdr:from>
    <xdr:to>
      <xdr:col>27</xdr:col>
      <xdr:colOff>1012031</xdr:colOff>
      <xdr:row>164</xdr:row>
      <xdr:rowOff>142875</xdr:rowOff>
    </xdr:to>
    <xdr:graphicFrame macro="">
      <xdr:nvGraphicFramePr>
        <xdr:cNvPr id="6" name="Chart 5">
          <a:extLst>
            <a:ext uri="{FF2B5EF4-FFF2-40B4-BE49-F238E27FC236}">
              <a16:creationId xmlns:a16="http://schemas.microsoft.com/office/drawing/2014/main" id="{E5C41EEE-66C9-E798-8D15-7CEEA4DFD8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833436</xdr:colOff>
      <xdr:row>147</xdr:row>
      <xdr:rowOff>11906</xdr:rowOff>
    </xdr:from>
    <xdr:to>
      <xdr:col>37</xdr:col>
      <xdr:colOff>761999</xdr:colOff>
      <xdr:row>164</xdr:row>
      <xdr:rowOff>109536</xdr:rowOff>
    </xdr:to>
    <xdr:graphicFrame macro="">
      <xdr:nvGraphicFramePr>
        <xdr:cNvPr id="7" name="Chart 6">
          <a:extLst>
            <a:ext uri="{FF2B5EF4-FFF2-40B4-BE49-F238E27FC236}">
              <a16:creationId xmlns:a16="http://schemas.microsoft.com/office/drawing/2014/main" id="{E2B0883D-DA2B-9D34-80EE-C332999B7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40</xdr:col>
      <xdr:colOff>5952</xdr:colOff>
      <xdr:row>147</xdr:row>
      <xdr:rowOff>9526</xdr:rowOff>
    </xdr:from>
    <xdr:to>
      <xdr:col>47</xdr:col>
      <xdr:colOff>1928812</xdr:colOff>
      <xdr:row>164</xdr:row>
      <xdr:rowOff>59531</xdr:rowOff>
    </xdr:to>
    <xdr:graphicFrame macro="">
      <xdr:nvGraphicFramePr>
        <xdr:cNvPr id="8" name="Chart 7">
          <a:extLst>
            <a:ext uri="{FF2B5EF4-FFF2-40B4-BE49-F238E27FC236}">
              <a16:creationId xmlns:a16="http://schemas.microsoft.com/office/drawing/2014/main" id="{64CC0AFD-DAF0-AF2E-FED2-7699B8E098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50</xdr:col>
      <xdr:colOff>17859</xdr:colOff>
      <xdr:row>146</xdr:row>
      <xdr:rowOff>9526</xdr:rowOff>
    </xdr:from>
    <xdr:to>
      <xdr:col>55</xdr:col>
      <xdr:colOff>2571750</xdr:colOff>
      <xdr:row>163</xdr:row>
      <xdr:rowOff>166688</xdr:rowOff>
    </xdr:to>
    <xdr:graphicFrame macro="">
      <xdr:nvGraphicFramePr>
        <xdr:cNvPr id="9" name="Chart 8">
          <a:extLst>
            <a:ext uri="{FF2B5EF4-FFF2-40B4-BE49-F238E27FC236}">
              <a16:creationId xmlns:a16="http://schemas.microsoft.com/office/drawing/2014/main" id="{882AF054-94BE-9940-4293-0A1F395A7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17665</xdr:colOff>
      <xdr:row>168</xdr:row>
      <xdr:rowOff>176214</xdr:rowOff>
    </xdr:from>
    <xdr:to>
      <xdr:col>27</xdr:col>
      <xdr:colOff>1024327</xdr:colOff>
      <xdr:row>187</xdr:row>
      <xdr:rowOff>149902</xdr:rowOff>
    </xdr:to>
    <xdr:graphicFrame macro="">
      <xdr:nvGraphicFramePr>
        <xdr:cNvPr id="10" name="Chart 9">
          <a:extLst>
            <a:ext uri="{FF2B5EF4-FFF2-40B4-BE49-F238E27FC236}">
              <a16:creationId xmlns:a16="http://schemas.microsoft.com/office/drawing/2014/main" id="{39689620-58D7-B047-F964-48DB777C2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29</xdr:col>
      <xdr:colOff>12491</xdr:colOff>
      <xdr:row>169</xdr:row>
      <xdr:rowOff>24984</xdr:rowOff>
    </xdr:from>
    <xdr:to>
      <xdr:col>38</xdr:col>
      <xdr:colOff>0</xdr:colOff>
      <xdr:row>187</xdr:row>
      <xdr:rowOff>162393</xdr:rowOff>
    </xdr:to>
    <xdr:graphicFrame macro="">
      <xdr:nvGraphicFramePr>
        <xdr:cNvPr id="11" name="Chart 10">
          <a:extLst>
            <a:ext uri="{FF2B5EF4-FFF2-40B4-BE49-F238E27FC236}">
              <a16:creationId xmlns:a16="http://schemas.microsoft.com/office/drawing/2014/main" id="{94B8E602-9CC7-AE37-1C89-70B69A1A1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40</xdr:col>
      <xdr:colOff>18736</xdr:colOff>
      <xdr:row>168</xdr:row>
      <xdr:rowOff>189873</xdr:rowOff>
    </xdr:from>
    <xdr:to>
      <xdr:col>47</xdr:col>
      <xdr:colOff>1936228</xdr:colOff>
      <xdr:row>187</xdr:row>
      <xdr:rowOff>174884</xdr:rowOff>
    </xdr:to>
    <xdr:graphicFrame macro="">
      <xdr:nvGraphicFramePr>
        <xdr:cNvPr id="12" name="Chart 11">
          <a:extLst>
            <a:ext uri="{FF2B5EF4-FFF2-40B4-BE49-F238E27FC236}">
              <a16:creationId xmlns:a16="http://schemas.microsoft.com/office/drawing/2014/main" id="{76CD1176-3B0C-B8BB-3662-FDAB5F216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50</xdr:col>
      <xdr:colOff>24983</xdr:colOff>
      <xdr:row>168</xdr:row>
      <xdr:rowOff>212362</xdr:rowOff>
    </xdr:from>
    <xdr:to>
      <xdr:col>56</xdr:col>
      <xdr:colOff>0</xdr:colOff>
      <xdr:row>187</xdr:row>
      <xdr:rowOff>174886</xdr:rowOff>
    </xdr:to>
    <xdr:graphicFrame macro="">
      <xdr:nvGraphicFramePr>
        <xdr:cNvPr id="13" name="Chart 12">
          <a:extLst>
            <a:ext uri="{FF2B5EF4-FFF2-40B4-BE49-F238E27FC236}">
              <a16:creationId xmlns:a16="http://schemas.microsoft.com/office/drawing/2014/main" id="{3F8FD96F-50CD-AA00-707D-C4EC638F6B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0</xdr:colOff>
      <xdr:row>191</xdr:row>
      <xdr:rowOff>174885</xdr:rowOff>
    </xdr:from>
    <xdr:to>
      <xdr:col>27</xdr:col>
      <xdr:colOff>1061803</xdr:colOff>
      <xdr:row>209</xdr:row>
      <xdr:rowOff>174885</xdr:rowOff>
    </xdr:to>
    <xdr:graphicFrame macro="">
      <xdr:nvGraphicFramePr>
        <xdr:cNvPr id="14" name="Chart 13">
          <a:extLst>
            <a:ext uri="{FF2B5EF4-FFF2-40B4-BE49-F238E27FC236}">
              <a16:creationId xmlns:a16="http://schemas.microsoft.com/office/drawing/2014/main" id="{2415A44D-2418-242B-58FB-21B1BCB4B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29</xdr:col>
      <xdr:colOff>0</xdr:colOff>
      <xdr:row>192</xdr:row>
      <xdr:rowOff>12491</xdr:rowOff>
    </xdr:from>
    <xdr:to>
      <xdr:col>38</xdr:col>
      <xdr:colOff>0</xdr:colOff>
      <xdr:row>210</xdr:row>
      <xdr:rowOff>12491</xdr:rowOff>
    </xdr:to>
    <xdr:graphicFrame macro="">
      <xdr:nvGraphicFramePr>
        <xdr:cNvPr id="15" name="Chart 14">
          <a:extLst>
            <a:ext uri="{FF2B5EF4-FFF2-40B4-BE49-F238E27FC236}">
              <a16:creationId xmlns:a16="http://schemas.microsoft.com/office/drawing/2014/main" id="{500FEB59-5726-BD68-C3AA-1BCD3A30A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40</xdr:col>
      <xdr:colOff>24982</xdr:colOff>
      <xdr:row>192</xdr:row>
      <xdr:rowOff>12492</xdr:rowOff>
    </xdr:from>
    <xdr:to>
      <xdr:col>47</xdr:col>
      <xdr:colOff>1961212</xdr:colOff>
      <xdr:row>209</xdr:row>
      <xdr:rowOff>162393</xdr:rowOff>
    </xdr:to>
    <xdr:graphicFrame macro="">
      <xdr:nvGraphicFramePr>
        <xdr:cNvPr id="16" name="Chart 15">
          <a:extLst>
            <a:ext uri="{FF2B5EF4-FFF2-40B4-BE49-F238E27FC236}">
              <a16:creationId xmlns:a16="http://schemas.microsoft.com/office/drawing/2014/main" id="{5C409FA0-FCAC-0BB5-E027-CD4F2D9C5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50</xdr:col>
      <xdr:colOff>31228</xdr:colOff>
      <xdr:row>192</xdr:row>
      <xdr:rowOff>14991</xdr:rowOff>
    </xdr:from>
    <xdr:to>
      <xdr:col>55</xdr:col>
      <xdr:colOff>2585802</xdr:colOff>
      <xdr:row>209</xdr:row>
      <xdr:rowOff>162393</xdr:rowOff>
    </xdr:to>
    <xdr:graphicFrame macro="">
      <xdr:nvGraphicFramePr>
        <xdr:cNvPr id="17" name="Chart 16">
          <a:extLst>
            <a:ext uri="{FF2B5EF4-FFF2-40B4-BE49-F238E27FC236}">
              <a16:creationId xmlns:a16="http://schemas.microsoft.com/office/drawing/2014/main" id="{48EDE417-9847-C643-E81F-BC107D0A8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2005</xdr:colOff>
      <xdr:row>214</xdr:row>
      <xdr:rowOff>0</xdr:rowOff>
    </xdr:from>
    <xdr:to>
      <xdr:col>27</xdr:col>
      <xdr:colOff>948906</xdr:colOff>
      <xdr:row>233</xdr:row>
      <xdr:rowOff>12491</xdr:rowOff>
    </xdr:to>
    <xdr:graphicFrame macro="">
      <xdr:nvGraphicFramePr>
        <xdr:cNvPr id="18" name="Chart 17">
          <a:extLst>
            <a:ext uri="{FF2B5EF4-FFF2-40B4-BE49-F238E27FC236}">
              <a16:creationId xmlns:a16="http://schemas.microsoft.com/office/drawing/2014/main" id="{45DDDD80-96E6-0D37-1DC3-8F0166058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29</xdr:col>
      <xdr:colOff>14376</xdr:colOff>
      <xdr:row>214</xdr:row>
      <xdr:rowOff>28755</xdr:rowOff>
    </xdr:from>
    <xdr:to>
      <xdr:col>37</xdr:col>
      <xdr:colOff>761999</xdr:colOff>
      <xdr:row>233</xdr:row>
      <xdr:rowOff>14377</xdr:rowOff>
    </xdr:to>
    <xdr:graphicFrame macro="">
      <xdr:nvGraphicFramePr>
        <xdr:cNvPr id="19" name="Chart 18">
          <a:extLst>
            <a:ext uri="{FF2B5EF4-FFF2-40B4-BE49-F238E27FC236}">
              <a16:creationId xmlns:a16="http://schemas.microsoft.com/office/drawing/2014/main" id="{2F489CEB-784C-ED3C-C80C-353EC9C2D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1154206</xdr:colOff>
      <xdr:row>29</xdr:row>
      <xdr:rowOff>44174</xdr:rowOff>
    </xdr:from>
    <xdr:to>
      <xdr:col>13</xdr:col>
      <xdr:colOff>566058</xdr:colOff>
      <xdr:row>64</xdr:row>
      <xdr:rowOff>112058</xdr:rowOff>
    </xdr:to>
    <xdr:graphicFrame macro="">
      <xdr:nvGraphicFramePr>
        <xdr:cNvPr id="20" name="Chart 19">
          <a:extLst>
            <a:ext uri="{FF2B5EF4-FFF2-40B4-BE49-F238E27FC236}">
              <a16:creationId xmlns:a16="http://schemas.microsoft.com/office/drawing/2014/main" id="{8E303FE3-397A-D1C8-11AC-25D835EAF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29</xdr:col>
      <xdr:colOff>1080794</xdr:colOff>
      <xdr:row>3</xdr:row>
      <xdr:rowOff>171060</xdr:rowOff>
    </xdr:from>
    <xdr:to>
      <xdr:col>38</xdr:col>
      <xdr:colOff>34637</xdr:colOff>
      <xdr:row>25</xdr:row>
      <xdr:rowOff>103909</xdr:rowOff>
    </xdr:to>
    <xdr:graphicFrame macro="">
      <xdr:nvGraphicFramePr>
        <xdr:cNvPr id="4" name="Chart 3">
          <a:extLst>
            <a:ext uri="{FF2B5EF4-FFF2-40B4-BE49-F238E27FC236}">
              <a16:creationId xmlns:a16="http://schemas.microsoft.com/office/drawing/2014/main" id="{6AE67274-FA11-F85B-6114-B4EB14E6B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1004455</xdr:colOff>
      <xdr:row>53</xdr:row>
      <xdr:rowOff>825</xdr:rowOff>
    </xdr:from>
    <xdr:to>
      <xdr:col>37</xdr:col>
      <xdr:colOff>556302</xdr:colOff>
      <xdr:row>75</xdr:row>
      <xdr:rowOff>17318</xdr:rowOff>
    </xdr:to>
    <xdr:graphicFrame macro="">
      <xdr:nvGraphicFramePr>
        <xdr:cNvPr id="15" name="Chart 14">
          <a:extLst>
            <a:ext uri="{FF2B5EF4-FFF2-40B4-BE49-F238E27FC236}">
              <a16:creationId xmlns:a16="http://schemas.microsoft.com/office/drawing/2014/main" id="{521D6609-4F51-40E7-8041-47D2147F2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1073728</xdr:colOff>
      <xdr:row>30</xdr:row>
      <xdr:rowOff>2475</xdr:rowOff>
    </xdr:from>
    <xdr:to>
      <xdr:col>38</xdr:col>
      <xdr:colOff>27213</xdr:colOff>
      <xdr:row>49</xdr:row>
      <xdr:rowOff>34637</xdr:rowOff>
    </xdr:to>
    <xdr:graphicFrame macro="">
      <xdr:nvGraphicFramePr>
        <xdr:cNvPr id="16" name="Chart 15">
          <a:extLst>
            <a:ext uri="{FF2B5EF4-FFF2-40B4-BE49-F238E27FC236}">
              <a16:creationId xmlns:a16="http://schemas.microsoft.com/office/drawing/2014/main" id="{2E922470-8D87-4A2B-B9F5-86DB7CEFB4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0</xdr:colOff>
      <xdr:row>109</xdr:row>
      <xdr:rowOff>21165</xdr:rowOff>
    </xdr:from>
    <xdr:to>
      <xdr:col>49</xdr:col>
      <xdr:colOff>1256270</xdr:colOff>
      <xdr:row>139</xdr:row>
      <xdr:rowOff>20594</xdr:rowOff>
    </xdr:to>
    <xdr:graphicFrame macro="">
      <xdr:nvGraphicFramePr>
        <xdr:cNvPr id="26" name="Chart 25">
          <a:extLst>
            <a:ext uri="{FF2B5EF4-FFF2-40B4-BE49-F238E27FC236}">
              <a16:creationId xmlns:a16="http://schemas.microsoft.com/office/drawing/2014/main" id="{520B42A9-2E59-5F16-F1DA-F28C914C5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26</xdr:row>
      <xdr:rowOff>8466</xdr:rowOff>
    </xdr:from>
    <xdr:to>
      <xdr:col>20</xdr:col>
      <xdr:colOff>-1</xdr:colOff>
      <xdr:row>64</xdr:row>
      <xdr:rowOff>67732</xdr:rowOff>
    </xdr:to>
    <xdr:graphicFrame macro="">
      <xdr:nvGraphicFramePr>
        <xdr:cNvPr id="27" name="Chart 26">
          <a:extLst>
            <a:ext uri="{FF2B5EF4-FFF2-40B4-BE49-F238E27FC236}">
              <a16:creationId xmlns:a16="http://schemas.microsoft.com/office/drawing/2014/main" id="{E2292AC2-C91B-11A3-F8B3-D9F42C342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18815</xdr:colOff>
      <xdr:row>98</xdr:row>
      <xdr:rowOff>0</xdr:rowOff>
    </xdr:from>
    <xdr:to>
      <xdr:col>20</xdr:col>
      <xdr:colOff>39077</xdr:colOff>
      <xdr:row>136</xdr:row>
      <xdr:rowOff>58615</xdr:rowOff>
    </xdr:to>
    <xdr:graphicFrame macro="">
      <xdr:nvGraphicFramePr>
        <xdr:cNvPr id="28" name="Chart 27">
          <a:extLst>
            <a:ext uri="{FF2B5EF4-FFF2-40B4-BE49-F238E27FC236}">
              <a16:creationId xmlns:a16="http://schemas.microsoft.com/office/drawing/2014/main" id="{5B87F2F0-C9AE-9498-66F4-F0F14F921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121920</xdr:colOff>
      <xdr:row>6</xdr:row>
      <xdr:rowOff>15240</xdr:rowOff>
    </xdr:from>
    <xdr:to>
      <xdr:col>13</xdr:col>
      <xdr:colOff>579120</xdr:colOff>
      <xdr:row>26</xdr:row>
      <xdr:rowOff>38100</xdr:rowOff>
    </xdr:to>
    <xdr:graphicFrame macro="">
      <xdr:nvGraphicFramePr>
        <xdr:cNvPr id="2" name="Chart 1">
          <a:extLst>
            <a:ext uri="{FF2B5EF4-FFF2-40B4-BE49-F238E27FC236}">
              <a16:creationId xmlns:a16="http://schemas.microsoft.com/office/drawing/2014/main" id="{B5C6FA49-F6C5-50B9-B939-4118A4AC9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36182</xdr:colOff>
      <xdr:row>29</xdr:row>
      <xdr:rowOff>47486</xdr:rowOff>
    </xdr:from>
    <xdr:to>
      <xdr:col>13</xdr:col>
      <xdr:colOff>538078</xdr:colOff>
      <xdr:row>49</xdr:row>
      <xdr:rowOff>88348</xdr:rowOff>
    </xdr:to>
    <xdr:graphicFrame macro="">
      <xdr:nvGraphicFramePr>
        <xdr:cNvPr id="3" name="Chart 2">
          <a:extLst>
            <a:ext uri="{FF2B5EF4-FFF2-40B4-BE49-F238E27FC236}">
              <a16:creationId xmlns:a16="http://schemas.microsoft.com/office/drawing/2014/main" id="{C6AA1512-7CCC-506F-951E-F50192230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23</xdr:col>
      <xdr:colOff>7620</xdr:colOff>
      <xdr:row>4</xdr:row>
      <xdr:rowOff>0</xdr:rowOff>
    </xdr:from>
    <xdr:to>
      <xdr:col>30</xdr:col>
      <xdr:colOff>312420</xdr:colOff>
      <xdr:row>24</xdr:row>
      <xdr:rowOff>53340</xdr:rowOff>
    </xdr:to>
    <xdr:graphicFrame macro="">
      <xdr:nvGraphicFramePr>
        <xdr:cNvPr id="5" name="Chart 4">
          <a:extLst>
            <a:ext uri="{FF2B5EF4-FFF2-40B4-BE49-F238E27FC236}">
              <a16:creationId xmlns:a16="http://schemas.microsoft.com/office/drawing/2014/main" id="{B18F5B40-B544-E14F-92F6-0EBA7CFD0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29</xdr:row>
      <xdr:rowOff>175260</xdr:rowOff>
    </xdr:from>
    <xdr:to>
      <xdr:col>11</xdr:col>
      <xdr:colOff>251460</xdr:colOff>
      <xdr:row>48</xdr:row>
      <xdr:rowOff>45720</xdr:rowOff>
    </xdr:to>
    <xdr:graphicFrame macro="">
      <xdr:nvGraphicFramePr>
        <xdr:cNvPr id="6" name="Chart 5">
          <a:extLst>
            <a:ext uri="{FF2B5EF4-FFF2-40B4-BE49-F238E27FC236}">
              <a16:creationId xmlns:a16="http://schemas.microsoft.com/office/drawing/2014/main" id="{7012C03F-6EC6-C4EA-792F-08B5D7B47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50</xdr:row>
      <xdr:rowOff>152399</xdr:rowOff>
    </xdr:from>
    <xdr:to>
      <xdr:col>19</xdr:col>
      <xdr:colOff>496185</xdr:colOff>
      <xdr:row>69</xdr:row>
      <xdr:rowOff>168349</xdr:rowOff>
    </xdr:to>
    <xdr:graphicFrame macro="">
      <xdr:nvGraphicFramePr>
        <xdr:cNvPr id="2" name="Chart 1">
          <a:extLst>
            <a:ext uri="{FF2B5EF4-FFF2-40B4-BE49-F238E27FC236}">
              <a16:creationId xmlns:a16="http://schemas.microsoft.com/office/drawing/2014/main" id="{035D8374-BD1C-9443-5626-C1E4416F6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4</xdr:row>
      <xdr:rowOff>0</xdr:rowOff>
    </xdr:from>
    <xdr:to>
      <xdr:col>25</xdr:col>
      <xdr:colOff>7620</xdr:colOff>
      <xdr:row>24</xdr:row>
      <xdr:rowOff>0</xdr:rowOff>
    </xdr:to>
    <xdr:graphicFrame macro="">
      <xdr:nvGraphicFramePr>
        <xdr:cNvPr id="2" name="Chart 1">
          <a:extLst>
            <a:ext uri="{FF2B5EF4-FFF2-40B4-BE49-F238E27FC236}">
              <a16:creationId xmlns:a16="http://schemas.microsoft.com/office/drawing/2014/main" id="{58ACDEBC-3DE4-1A73-38C1-703F2B460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xdr:colOff>
      <xdr:row>26</xdr:row>
      <xdr:rowOff>290565</xdr:rowOff>
    </xdr:from>
    <xdr:to>
      <xdr:col>25</xdr:col>
      <xdr:colOff>16747</xdr:colOff>
      <xdr:row>46</xdr:row>
      <xdr:rowOff>175846</xdr:rowOff>
    </xdr:to>
    <xdr:graphicFrame macro="">
      <xdr:nvGraphicFramePr>
        <xdr:cNvPr id="3" name="Chart 2">
          <a:extLst>
            <a:ext uri="{FF2B5EF4-FFF2-40B4-BE49-F238E27FC236}">
              <a16:creationId xmlns:a16="http://schemas.microsoft.com/office/drawing/2014/main" id="{0DCE9786-3480-1046-3CB7-BBF6FC31EE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0</xdr:colOff>
      <xdr:row>4</xdr:row>
      <xdr:rowOff>0</xdr:rowOff>
    </xdr:from>
    <xdr:to>
      <xdr:col>24</xdr:col>
      <xdr:colOff>7620</xdr:colOff>
      <xdr:row>23</xdr:row>
      <xdr:rowOff>175260</xdr:rowOff>
    </xdr:to>
    <xdr:graphicFrame macro="">
      <xdr:nvGraphicFramePr>
        <xdr:cNvPr id="2" name="Chart 1">
          <a:extLst>
            <a:ext uri="{FF2B5EF4-FFF2-40B4-BE49-F238E27FC236}">
              <a16:creationId xmlns:a16="http://schemas.microsoft.com/office/drawing/2014/main" id="{19E8FB4D-379A-B86B-DA66-968E04889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2735494</xdr:colOff>
      <xdr:row>28</xdr:row>
      <xdr:rowOff>2569</xdr:rowOff>
    </xdr:from>
    <xdr:to>
      <xdr:col>24</xdr:col>
      <xdr:colOff>25685</xdr:colOff>
      <xdr:row>48</xdr:row>
      <xdr:rowOff>8562</xdr:rowOff>
    </xdr:to>
    <xdr:graphicFrame macro="">
      <xdr:nvGraphicFramePr>
        <xdr:cNvPr id="3" name="Chart 2">
          <a:extLst>
            <a:ext uri="{FF2B5EF4-FFF2-40B4-BE49-F238E27FC236}">
              <a16:creationId xmlns:a16="http://schemas.microsoft.com/office/drawing/2014/main" id="{256EBBD0-F501-7D57-575F-4C2318C6A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19</xdr:col>
      <xdr:colOff>24190</xdr:colOff>
      <xdr:row>5</xdr:row>
      <xdr:rowOff>22860</xdr:rowOff>
    </xdr:from>
    <xdr:to>
      <xdr:col>35</xdr:col>
      <xdr:colOff>31315</xdr:colOff>
      <xdr:row>26</xdr:row>
      <xdr:rowOff>36286</xdr:rowOff>
    </xdr:to>
    <xdr:graphicFrame macro="">
      <xdr:nvGraphicFramePr>
        <xdr:cNvPr id="2" name="Chart 1">
          <a:extLst>
            <a:ext uri="{FF2B5EF4-FFF2-40B4-BE49-F238E27FC236}">
              <a16:creationId xmlns:a16="http://schemas.microsoft.com/office/drawing/2014/main" id="{5FB8A7DE-44B5-98B7-4189-05CEEBBD6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12095</xdr:colOff>
      <xdr:row>28</xdr:row>
      <xdr:rowOff>6163</xdr:rowOff>
    </xdr:from>
    <xdr:to>
      <xdr:col>35</xdr:col>
      <xdr:colOff>209115</xdr:colOff>
      <xdr:row>50</xdr:row>
      <xdr:rowOff>181428</xdr:rowOff>
    </xdr:to>
    <xdr:graphicFrame macro="">
      <xdr:nvGraphicFramePr>
        <xdr:cNvPr id="3" name="Chart 2">
          <a:extLst>
            <a:ext uri="{FF2B5EF4-FFF2-40B4-BE49-F238E27FC236}">
              <a16:creationId xmlns:a16="http://schemas.microsoft.com/office/drawing/2014/main" id="{D8A60F5E-655A-8A60-5940-3A5A2D3BB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20052</xdr:colOff>
      <xdr:row>63</xdr:row>
      <xdr:rowOff>38768</xdr:rowOff>
    </xdr:from>
    <xdr:to>
      <xdr:col>35</xdr:col>
      <xdr:colOff>66842</xdr:colOff>
      <xdr:row>82</xdr:row>
      <xdr:rowOff>187157</xdr:rowOff>
    </xdr:to>
    <xdr:graphicFrame macro="">
      <xdr:nvGraphicFramePr>
        <xdr:cNvPr id="4" name="Chart 3">
          <a:extLst>
            <a:ext uri="{FF2B5EF4-FFF2-40B4-BE49-F238E27FC236}">
              <a16:creationId xmlns:a16="http://schemas.microsoft.com/office/drawing/2014/main" id="{CF5DB62A-F693-6B93-7B01-C49BC4A90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29307</xdr:colOff>
      <xdr:row>101</xdr:row>
      <xdr:rowOff>0</xdr:rowOff>
    </xdr:from>
    <xdr:to>
      <xdr:col>36</xdr:col>
      <xdr:colOff>117231</xdr:colOff>
      <xdr:row>130</xdr:row>
      <xdr:rowOff>0</xdr:rowOff>
    </xdr:to>
    <xdr:graphicFrame macro="">
      <xdr:nvGraphicFramePr>
        <xdr:cNvPr id="5" name="Chart 4">
          <a:extLst>
            <a:ext uri="{FF2B5EF4-FFF2-40B4-BE49-F238E27FC236}">
              <a16:creationId xmlns:a16="http://schemas.microsoft.com/office/drawing/2014/main" id="{CFBE1652-60A0-3B77-6FDA-64239B50B1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15239</xdr:colOff>
      <xdr:row>3</xdr:row>
      <xdr:rowOff>0</xdr:rowOff>
    </xdr:from>
    <xdr:to>
      <xdr:col>26</xdr:col>
      <xdr:colOff>600807</xdr:colOff>
      <xdr:row>23</xdr:row>
      <xdr:rowOff>7620</xdr:rowOff>
    </xdr:to>
    <xdr:graphicFrame macro="">
      <xdr:nvGraphicFramePr>
        <xdr:cNvPr id="2" name="Chart 1">
          <a:extLst>
            <a:ext uri="{FF2B5EF4-FFF2-40B4-BE49-F238E27FC236}">
              <a16:creationId xmlns:a16="http://schemas.microsoft.com/office/drawing/2014/main" id="{D4283ABA-60B7-6F91-3193-4FDDC826B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8466</xdr:colOff>
      <xdr:row>26</xdr:row>
      <xdr:rowOff>359833</xdr:rowOff>
    </xdr:from>
    <xdr:to>
      <xdr:col>27</xdr:col>
      <xdr:colOff>0</xdr:colOff>
      <xdr:row>47</xdr:row>
      <xdr:rowOff>0</xdr:rowOff>
    </xdr:to>
    <xdr:graphicFrame macro="">
      <xdr:nvGraphicFramePr>
        <xdr:cNvPr id="3" name="Chart 2">
          <a:extLst>
            <a:ext uri="{FF2B5EF4-FFF2-40B4-BE49-F238E27FC236}">
              <a16:creationId xmlns:a16="http://schemas.microsoft.com/office/drawing/2014/main" id="{9D6893F0-67CA-10E6-39D4-40288FF0A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17720</xdr:colOff>
      <xdr:row>64</xdr:row>
      <xdr:rowOff>1773</xdr:rowOff>
    </xdr:from>
    <xdr:to>
      <xdr:col>26</xdr:col>
      <xdr:colOff>584790</xdr:colOff>
      <xdr:row>84</xdr:row>
      <xdr:rowOff>53163</xdr:rowOff>
    </xdr:to>
    <xdr:graphicFrame macro="">
      <xdr:nvGraphicFramePr>
        <xdr:cNvPr id="4" name="Chart 3">
          <a:extLst>
            <a:ext uri="{FF2B5EF4-FFF2-40B4-BE49-F238E27FC236}">
              <a16:creationId xmlns:a16="http://schemas.microsoft.com/office/drawing/2014/main" id="{66575D8D-521B-02B8-4CC7-058193DCF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99</xdr:row>
      <xdr:rowOff>419876</xdr:rowOff>
    </xdr:from>
    <xdr:to>
      <xdr:col>27</xdr:col>
      <xdr:colOff>31102</xdr:colOff>
      <xdr:row>121</xdr:row>
      <xdr:rowOff>62204</xdr:rowOff>
    </xdr:to>
    <xdr:graphicFrame macro="">
      <xdr:nvGraphicFramePr>
        <xdr:cNvPr id="5" name="Chart 4">
          <a:extLst>
            <a:ext uri="{FF2B5EF4-FFF2-40B4-BE49-F238E27FC236}">
              <a16:creationId xmlns:a16="http://schemas.microsoft.com/office/drawing/2014/main" id="{67C78497-ADA9-52F8-2E7A-FCF791183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35169</xdr:colOff>
      <xdr:row>29</xdr:row>
      <xdr:rowOff>18142</xdr:rowOff>
    </xdr:from>
    <xdr:to>
      <xdr:col>12</xdr:col>
      <xdr:colOff>1463842</xdr:colOff>
      <xdr:row>53</xdr:row>
      <xdr:rowOff>100263</xdr:rowOff>
    </xdr:to>
    <xdr:graphicFrame macro="">
      <xdr:nvGraphicFramePr>
        <xdr:cNvPr id="2" name="Chart 1">
          <a:extLst>
            <a:ext uri="{FF2B5EF4-FFF2-40B4-BE49-F238E27FC236}">
              <a16:creationId xmlns:a16="http://schemas.microsoft.com/office/drawing/2014/main" id="{E86E7313-5198-1D40-D597-6C715A044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52552</xdr:colOff>
      <xdr:row>27</xdr:row>
      <xdr:rowOff>174296</xdr:rowOff>
    </xdr:from>
    <xdr:to>
      <xdr:col>7</xdr:col>
      <xdr:colOff>630621</xdr:colOff>
      <xdr:row>48</xdr:row>
      <xdr:rowOff>8757</xdr:rowOff>
    </xdr:to>
    <xdr:graphicFrame macro="">
      <xdr:nvGraphicFramePr>
        <xdr:cNvPr id="2" name="Chart 1">
          <a:extLst>
            <a:ext uri="{FF2B5EF4-FFF2-40B4-BE49-F238E27FC236}">
              <a16:creationId xmlns:a16="http://schemas.microsoft.com/office/drawing/2014/main" id="{B3096A82-1F2D-1FC8-62C8-890BC524B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10.408274884256" createdVersion="8" refreshedVersion="8" minRefreshableVersion="3" recordCount="800" xr:uid="{B1F4D324-CC55-4F8A-B7C0-D3635BEDC381}">
  <cacheSource type="worksheet">
    <worksheetSource name="Pokemon4"/>
  </cacheSource>
  <cacheFields count="15">
    <cacheField name="Pokemon_Name" numFmtId="0">
      <sharedItems count="799">
        <s v="Abomasnow"/>
        <s v="AbomasnowMega Abomasnow"/>
        <s v="Abra"/>
        <s v="Absol"/>
        <s v="AbsolMega Absol"/>
        <s v="Accelgor"/>
        <s v="AegislashBlade Forme"/>
        <s v="AegislashShield Forme"/>
        <s v="Aerodactyl"/>
        <s v="AerodactylMega Aerodactyl"/>
        <s v="Aggron"/>
        <s v="AggronMega Aggron"/>
        <s v="Aipom"/>
        <s v="Alakazam"/>
        <s v="AlakazamMega Alakazam"/>
        <s v="Alomomola"/>
        <s v="Altaria"/>
        <s v="AltariaMega Altaria"/>
        <s v="Amaura"/>
        <s v="Ambipom"/>
        <s v="Amoonguss"/>
        <s v="Ampharos"/>
        <s v="AmpharosMega Ampharos"/>
        <s v="Anorith"/>
        <s v="Arbok"/>
        <s v="Arcanine"/>
        <s v="Arceus"/>
        <s v="Archen"/>
        <s v="Archeops"/>
        <s v="Ariados"/>
        <s v="Armaldo"/>
        <s v="Aromatisse"/>
        <s v="Aron"/>
        <s v="Articuno"/>
        <s v="Audino"/>
        <s v="AudinoMega Audino"/>
        <s v="Aurorus"/>
        <s v="Avalugg"/>
        <s v="Axew"/>
        <s v="Azelf"/>
        <s v="Azumarill"/>
        <s v="Azurill"/>
        <s v="Bagon"/>
        <s v="Baltoy"/>
        <s v="Banette"/>
        <s v="BanetteMega Banette"/>
        <s v="Barbaracle"/>
        <s v="Barboach"/>
        <s v="Basculin"/>
        <s v="Bastiodon"/>
        <s v="Bayleef"/>
        <s v="Beartic"/>
        <s v="Beautifly"/>
        <s v="Beedrill"/>
        <s v="BeedrillMega Beedrill"/>
        <s v="Beheeyem"/>
        <s v="Beldum"/>
        <s v="Bellossom"/>
        <s v="Bellsprout"/>
        <s v="Bergmite"/>
        <s v="Bibarel"/>
        <s v="Bidoof"/>
        <s v="Binacle"/>
        <s v="Bisharp"/>
        <s v="Blastoise"/>
        <s v="BlastoiseMega Blastoise"/>
        <s v="Blaziken"/>
        <s v="BlazikenMega Blaziken"/>
        <s v="Blissey"/>
        <s v="Blitzle"/>
        <s v="Boldore"/>
        <s v="Bonsly"/>
        <s v="Bouffalant"/>
        <s v="Braixen"/>
        <s v="Braviary"/>
        <s v="Breloom"/>
        <s v="Bronzong"/>
        <s v="Bronzor"/>
        <s v="Budew"/>
        <s v="Buizel"/>
        <s v="Bulbasaur"/>
        <s v="Buneary"/>
        <s v="Bunnelby"/>
        <s v="Burmy"/>
        <s v="Butterfree"/>
        <s v="Cacnea"/>
        <s v="Cacturne"/>
        <s v="Camerupt"/>
        <s v="CameruptMega Camerupt"/>
        <s v="Carbink"/>
        <s v="Carnivine"/>
        <s v="Carracosta"/>
        <s v="Carvanha"/>
        <s v="Cascoon"/>
        <s v="Castform"/>
        <s v="Caterpie"/>
        <s v="Celebi"/>
        <s v="Chandelure"/>
        <s v="Chansey"/>
        <s v="Charizard"/>
        <s v="CharizardMega Charizard X"/>
        <s v="CharizardMega Charizard Y"/>
        <s v="Charmander"/>
        <s v="Charmeleon"/>
        <s v="Chatot"/>
        <s v="Cherrim"/>
        <s v="Cherubi"/>
        <s v="Chesnaught"/>
        <s v="Chespin"/>
        <s v="Chikorita"/>
        <s v="Chimchar"/>
        <s v="Chimecho"/>
        <s v="Chinchou"/>
        <s v="Chingling"/>
        <s v="Cinccino"/>
        <s v="Clamperl"/>
        <s v="Clauncher"/>
        <s v="Clawitzer"/>
        <s v="Claydol"/>
        <s v="Clefable"/>
        <s v="Clefairy"/>
        <s v="Cleffa"/>
        <s v="Cloyster"/>
        <s v="Cobalion"/>
        <s v="Cofagrigus"/>
        <s v="Combee"/>
        <s v="Combusken"/>
        <s v="Conkeldurr"/>
        <s v="Corphish"/>
        <s v="Corsola"/>
        <s v="Cottonee"/>
        <s v="Cradily"/>
        <s v="Cranidos"/>
        <s v="Crawdaunt"/>
        <s v="Cresselia"/>
        <s v="Croagunk"/>
        <s v="Crobat"/>
        <s v="Croconaw"/>
        <s v="Crustle"/>
        <s v="Cryogonal"/>
        <s v="Cubchoo"/>
        <s v="Cubone"/>
        <s v="Cyndaquil"/>
        <s v="Darkrai"/>
        <s v="DarmanitanStandard Mode"/>
        <s v="DarmanitanZen Mode"/>
        <s v="Darumaka"/>
        <s v="Dedenne"/>
        <s v="Deerling"/>
        <s v="Deino"/>
        <s v="Delcatty"/>
        <s v="Delibird"/>
        <s v="Delphox"/>
        <s v="DeoxysAttack Forme"/>
        <s v="DeoxysDefense Forme"/>
        <s v="DeoxysNormal Forme"/>
        <s v="DeoxysSpeed Forme"/>
        <s v="Dewgong"/>
        <s v="Dewott"/>
        <s v="Dialga"/>
        <s v="Diancie"/>
        <s v="DiancieMega Diancie"/>
        <s v="Diggersby"/>
        <s v="Diglett"/>
        <s v="Ditto"/>
        <s v="Dodrio"/>
        <s v="Doduo"/>
        <s v="Donphan"/>
        <s v="Doublade"/>
        <s v="Dragalge"/>
        <s v="Dragonair"/>
        <s v="Dragonite"/>
        <s v="Drapion"/>
        <s v="Dratini"/>
        <s v="Drifblim"/>
        <s v="Drifloon"/>
        <s v="Drilbur"/>
        <s v="Drowzee"/>
        <s v="Druddigon"/>
        <s v="Ducklett"/>
        <s v="Dugtrio"/>
        <s v="Dunsparce"/>
        <s v="Duosion"/>
        <s v="Durant"/>
        <s v="Dusclops"/>
        <s v="Dusknoir"/>
        <s v="Duskull"/>
        <s v="Dustox"/>
        <s v="Dwebble"/>
        <s v="Eelektrik"/>
        <s v="Eelektross"/>
        <s v="Eevee"/>
        <s v="Ekans"/>
        <s v="Electabuzz"/>
        <s v="Electivire"/>
        <s v="Electrike"/>
        <s v="Electrode"/>
        <s v="Elekid"/>
        <s v="Elgyem"/>
        <s v="Emboar"/>
        <s v="Emolga"/>
        <s v="Empoleon"/>
        <s v="Entei"/>
        <s v="Escavalier"/>
        <s v="Espeon"/>
        <s v="Espurr"/>
        <s v="Excadrill"/>
        <s v="Exeggcute"/>
        <s v="Exeggutor"/>
        <s v="Exploud"/>
        <s v="Farfetch'd"/>
        <s v="Fearow"/>
        <s v="Feebas"/>
        <s v="Fennekin"/>
        <s v="Feraligatr"/>
        <s v="Ferroseed"/>
        <s v="Ferrothorn"/>
        <s v="Finneon"/>
        <s v="Flaaffy"/>
        <s v="Flabébé"/>
        <s v="Flareon"/>
        <s v="Fletchinder"/>
        <s v="Fletchling"/>
        <s v="Floatzel"/>
        <s v="Floette"/>
        <s v="Florges"/>
        <s v="Flygon"/>
        <s v="Foongus"/>
        <s v="Forretress"/>
        <s v="Fraxure"/>
        <s v="Frillish"/>
        <s v="Froakie"/>
        <s v="Frogadier"/>
        <s v="Froslass"/>
        <s v="Furfrou"/>
        <s v="Furret"/>
        <s v="Gabite"/>
        <s v="Gallade"/>
        <s v="GalladeMega Gallade"/>
        <s v="Galvantula"/>
        <s v="Garbodor"/>
        <s v="Garchomp"/>
        <s v="GarchompMega Garchomp"/>
        <s v="Gardevoir"/>
        <s v="GardevoirMega Gardevoir"/>
        <s v="Gastly"/>
        <s v="Gastrodon"/>
        <s v="Genesect"/>
        <s v="Gengar"/>
        <s v="GengarMega Gengar"/>
        <s v="Geodude"/>
        <s v="Gible"/>
        <s v="Gigalith"/>
        <s v="Girafarig"/>
        <s v="GiratinaAltered Forme"/>
        <s v="GiratinaOrigin Forme"/>
        <s v="Glaceon"/>
        <s v="Glalie"/>
        <s v="GlalieMega Glalie"/>
        <s v="Glameow"/>
        <s v="Gligar"/>
        <s v="Gliscor"/>
        <s v="Gloom"/>
        <s v="Gogoat"/>
        <s v="Golbat"/>
        <s v="Goldeen"/>
        <s v="Golduck"/>
        <s v="Golem"/>
        <s v="Golett"/>
        <s v="Golurk"/>
        <s v="Goodra"/>
        <s v="Goomy"/>
        <s v="Gorebyss"/>
        <s v="Gothita"/>
        <s v="Gothitelle"/>
        <s v="Gothorita"/>
        <s v="GourgeistAverage Size"/>
        <s v="GourgeistLarge Size"/>
        <s v="GourgeistSmall Size"/>
        <s v="GourgeistSuper Size"/>
        <s v="Granbull"/>
        <s v="Graveler"/>
        <s v="Greninja"/>
        <s v="Grimer"/>
        <s v="Grotle"/>
        <s v="Groudon"/>
        <s v="GroudonPrimal Groudon"/>
        <s v="Grovyle"/>
        <s v="Growlithe"/>
        <s v="Grumpig"/>
        <s v="Gulpin"/>
        <s v="Gurdurr"/>
        <s v="Gyarados"/>
        <s v="GyaradosMega Gyarados"/>
        <s v="Happiny"/>
        <s v="Hariyama"/>
        <s v="Haunter"/>
        <s v="Hawlucha"/>
        <s v="Haxorus"/>
        <s v="Heatmor"/>
        <s v="Heatran"/>
        <s v="Heliolisk"/>
        <s v="Helioptile"/>
        <s v="Heracross"/>
        <s v="HeracrossMega Heracross"/>
        <s v="Herdier"/>
        <s v="Hippopotas"/>
        <s v="Hippowdon"/>
        <s v="Hitmonchan"/>
        <s v="Hitmonlee"/>
        <s v="Hitmontop"/>
        <s v="Ho-oh"/>
        <s v="Honchkrow"/>
        <s v="Honedge"/>
        <s v="HoopaHoopa Confined"/>
        <s v="HoopaHoopa Unbound"/>
        <s v="Hoothoot"/>
        <s v="Hoppip"/>
        <s v="Horsea"/>
        <s v="Houndoom"/>
        <s v="HoundoomMega Houndoom"/>
        <s v="Houndour"/>
        <s v="Huntail"/>
        <s v="Hydreigon"/>
        <s v="Hypno"/>
        <s v="Igglybuff"/>
        <s v="Illumise"/>
        <s v="Infernape"/>
        <s v="Inkay"/>
        <s v="Ivysaur"/>
        <s v="Jellicent"/>
        <s v="Jigglypuff"/>
        <s v="Jirachi"/>
        <s v="Jolteon"/>
        <s v="Joltik"/>
        <s v="Jumpluff"/>
        <s v="Jynx"/>
        <s v="Kabuto"/>
        <s v="Kabutops"/>
        <s v="Kadabra"/>
        <s v="Kakuna"/>
        <s v="Kangaskhan"/>
        <s v="KangaskhanMega Kangaskhan"/>
        <s v="Karrablast"/>
        <s v="Kecleon"/>
        <s v="KeldeoOrdinary Forme"/>
        <s v="KeldeoResolute Forme"/>
        <s v="Kingdra"/>
        <s v="Kingler"/>
        <s v="Kirlia"/>
        <s v="Klang"/>
        <s v="Klefki"/>
        <s v="Klink"/>
        <s v="Klinklang"/>
        <s v="Koffing"/>
        <s v="Krabby"/>
        <s v="Kricketot"/>
        <s v="Kricketune"/>
        <s v="Krokorok"/>
        <s v="Krookodile"/>
        <s v="Kyogre"/>
        <s v="KyogrePrimal Kyogre"/>
        <s v="Kyurem"/>
        <s v="KyuremBlack Kyurem"/>
        <s v="KyuremWhite Kyurem"/>
        <s v="Lairon"/>
        <s v="Lampent"/>
        <s v="LandorusIncarnate Forme"/>
        <s v="LandorusTherian Forme"/>
        <s v="Lanturn"/>
        <s v="Lapras"/>
        <s v="Larvesta"/>
        <s v="Larvitar"/>
        <s v="Latias"/>
        <s v="LatiasMega Latias"/>
        <s v="Latios"/>
        <s v="LatiosMega Latios"/>
        <s v="Leafeon"/>
        <s v="Leavanny"/>
        <s v="Ledian"/>
        <s v="Ledyba"/>
        <s v="Lickilicky"/>
        <s v="Lickitung"/>
        <s v="Liepard"/>
        <s v="Lileep"/>
        <s v="Lilligant"/>
        <s v="Lillipup"/>
        <s v="Linoone"/>
        <s v="Litleo"/>
        <s v="Litwick"/>
        <s v="Lombre"/>
        <s v="Lopunny"/>
        <s v="LopunnyMega Lopunny"/>
        <s v="Lotad"/>
        <s v="Loudred"/>
        <s v="Lucario"/>
        <s v="LucarioMega Lucario"/>
        <s v="Ludicolo"/>
        <s v="Lugia"/>
        <s v="Lumineon"/>
        <s v="Lunatone"/>
        <s v="Luvdisc"/>
        <s v="Luxio"/>
        <s v="Luxray"/>
        <s v="Machamp"/>
        <s v="Machoke"/>
        <s v="Machop"/>
        <s v="Magby"/>
        <s v="Magcargo"/>
        <s v="Magikarp"/>
        <s v="Magmar"/>
        <s v="Magmortar"/>
        <s v="Magnemite"/>
        <s v="Magneton"/>
        <s v="Magnezone"/>
        <s v="Makuhita"/>
        <s v="Malamar"/>
        <s v="Mamoswine"/>
        <s v="Manaphy"/>
        <s v="Mandibuzz"/>
        <s v="Manectric"/>
        <s v="ManectricMega Manectric"/>
        <s v="Mankey"/>
        <s v="Mantine"/>
        <s v="Mantyke"/>
        <s v="Maractus"/>
        <s v="Mareep"/>
        <s v="Marill"/>
        <s v="Marowak"/>
        <s v="Marshtomp"/>
        <s v="Masquerain"/>
        <s v="Mawile"/>
        <s v="MawileMega Mawile"/>
        <s v="Medicham"/>
        <s v="MedichamMega Medicham"/>
        <s v="Meditite"/>
        <s v="Meganium"/>
        <s v="MeloettaAria Forme"/>
        <s v="MeloettaPirouette Forme"/>
        <s v="MeowsticFemale"/>
        <s v="MeowsticMale"/>
        <s v="Meowth"/>
        <s v="Mesprit"/>
        <s v="Metagross"/>
        <s v="MetagrossMega Metagross"/>
        <s v="Metang"/>
        <s v="Metapod"/>
        <s v="Mew"/>
        <s v="Mewtwo"/>
        <s v="MewtwoMega Mewtwo X"/>
        <s v="MewtwoMega Mewtwo Y"/>
        <s v="Mienfoo"/>
        <s v="Mienshao"/>
        <s v="Mightyena"/>
        <s v="Milotic"/>
        <s v="Miltank"/>
        <s v="Mime Jr."/>
        <s v="Minccino"/>
        <s v="Minun"/>
        <s v="Misdreavus"/>
        <s v="Mismagius"/>
        <s v="Moltres"/>
        <s v="Monferno"/>
        <s v="Mothim"/>
        <s v="Mr. Mime"/>
        <s v="Mudkip"/>
        <s v="Muk"/>
        <s v="Munchlax"/>
        <s v="Munna"/>
        <s v="Murkrow"/>
        <s v="Musharna"/>
        <s v="Natu"/>
        <s v="Nidoking"/>
        <s v="Nidoqueen"/>
        <s v="Nidoran?"/>
        <s v="Nidorina"/>
        <s v="Nidorino"/>
        <s v="Nincada"/>
        <s v="Ninetales"/>
        <s v="Ninjask"/>
        <s v="Noctowl"/>
        <s v="Noibat"/>
        <s v="Noivern"/>
        <s v="Nosepass"/>
        <s v="Numel"/>
        <s v="Nuzleaf"/>
        <s v="Octillery"/>
        <s v="Oddish"/>
        <s v="Omanyte"/>
        <s v="Omastar"/>
        <s v="Onix"/>
        <s v="Oshawott"/>
        <s v="Pachirisu"/>
        <s v="Palkia"/>
        <s v="Palpitoad"/>
        <s v="Pancham"/>
        <s v="Pangoro"/>
        <s v="Panpour"/>
        <s v="Pansage"/>
        <s v="Pansear"/>
        <s v="Paras"/>
        <s v="Parasect"/>
        <s v="Patrat"/>
        <s v="Pawniard"/>
        <s v="Pelipper"/>
        <s v="Persian"/>
        <s v="Petilil"/>
        <s v="Phanpy"/>
        <s v="Phantump"/>
        <s v="Phione"/>
        <s v="Pichu"/>
        <s v="Pidgeot"/>
        <s v="PidgeotMega Pidgeot"/>
        <s v="Pidgeotto"/>
        <s v="Pidgey"/>
        <s v="Pidove"/>
        <s v="Pignite"/>
        <s v="Pikachu"/>
        <s v="Piloswine"/>
        <s v="Pineco"/>
        <s v="Pinsir"/>
        <s v="PinsirMega Pinsir"/>
        <s v="Piplup"/>
        <s v="Plusle"/>
        <s v="Politoed"/>
        <s v="Poliwag"/>
        <s v="Poliwhirl"/>
        <s v="Poliwrath"/>
        <s v="Ponyta"/>
        <s v="Poochyena"/>
        <s v="Porygon"/>
        <s v="Porygon-Z"/>
        <s v="Porygon2"/>
        <s v="Primeape"/>
        <s v="Prinplup"/>
        <s v="Probopass"/>
        <s v="Psyduck"/>
        <s v="PumpkabooAverage Size"/>
        <s v="PumpkabooLarge Size"/>
        <s v="PumpkabooSmall Size"/>
        <s v="PumpkabooSuper Size"/>
        <s v="Pupitar"/>
        <s v="Purrloin"/>
        <s v="Purugly"/>
        <s v="Pyroar"/>
        <s v="Quagsire"/>
        <s v="Quilava"/>
        <s v="Quilladin"/>
        <s v="Qwilfish"/>
        <s v="Raichu"/>
        <s v="Raikou"/>
        <s v="Ralts"/>
        <s v="Rampardos"/>
        <s v="Rapidash"/>
        <s v="Raticate"/>
        <s v="Rattata"/>
        <s v="Rayquaza"/>
        <s v="RayquazaMega Rayquaza"/>
        <s v="Regice"/>
        <s v="Regigigas"/>
        <s v="Regirock"/>
        <s v="Registeel"/>
        <s v="Relicanth"/>
        <s v="Remoraid"/>
        <s v="Reshiram"/>
        <s v="Reuniclus"/>
        <s v="Rhydon"/>
        <s v="Rhyhorn"/>
        <s v="Rhyperior"/>
        <s v="Riolu"/>
        <s v="Roggenrola"/>
        <s v="Roselia"/>
        <s v="Roserade"/>
        <s v="Rotom"/>
        <s v="RotomFan Rotom"/>
        <s v="RotomFrost Rotom"/>
        <s v="RotomHeat Rotom"/>
        <s v="RotomMow Rotom"/>
        <s v="RotomWash Rotom"/>
        <s v="Rufflet"/>
        <s v="Sableye"/>
        <s v="SableyeMega Sableye"/>
        <s v="Salamence"/>
        <s v="SalamenceMega Salamence"/>
        <s v="Samurott"/>
        <s v="Sandile"/>
        <s v="Sandshrew"/>
        <s v="Sandslash"/>
        <s v="Sawk"/>
        <s v="Sawsbuck"/>
        <s v="Scatterbug"/>
        <s v="Sceptile"/>
        <s v="SceptileMega Sceptile"/>
        <s v="Scizor"/>
        <s v="ScizorMega Scizor"/>
        <s v="Scolipede"/>
        <s v="Scrafty"/>
        <s v="Scraggy"/>
        <s v="Scyther"/>
        <s v="Seadra"/>
        <s v="Seaking"/>
        <s v="Sealeo"/>
        <s v="Seedot"/>
        <s v="Seel"/>
        <s v="Seismitoad"/>
        <s v="Sentret"/>
        <s v="Serperior"/>
        <s v="Servine"/>
        <s v="Seviper"/>
        <s v="Sewaddle"/>
        <s v="Sharpedo"/>
        <s v="SharpedoMega Sharpedo"/>
        <s v="ShayminLand Forme"/>
        <s v="ShayminSky Forme"/>
        <s v="Shedinja"/>
        <s v="Shelgon"/>
        <s v="Shellder"/>
        <s v="Shellos"/>
        <s v="Shelmet"/>
        <s v="Shieldon"/>
        <s v="Shiftry"/>
        <s v="Shinx"/>
        <s v="Shroomish"/>
        <s v="Shuckle"/>
        <s v="Shuppet"/>
        <s v="Sigilyph"/>
        <s v="Silcoon"/>
        <s v="Simipour"/>
        <s v="Simisage"/>
        <s v="Simisear"/>
        <s v="Skarmory"/>
        <s v="Skiddo"/>
        <s v="Skiploom"/>
        <s v="Skitty"/>
        <s v="Skorupi"/>
        <s v="Skrelp"/>
        <s v="Skuntank"/>
        <s v="Slaking"/>
        <s v="Slakoth"/>
        <s v="Sliggoo"/>
        <s v="Slowbro"/>
        <s v="SlowbroMega Slowbro"/>
        <s v="Slowking"/>
        <s v="Slowpoke"/>
        <s v="Slugma"/>
        <s v="Slurpuff"/>
        <s v="Smeargle"/>
        <s v="Smoochum"/>
        <s v="Sneasel"/>
        <s v="Snivy"/>
        <s v="Snorlax"/>
        <s v="Snorunt"/>
        <s v="Snover"/>
        <s v="Snubbull"/>
        <s v="Solosis"/>
        <s v="Solrock"/>
        <s v="Spearow"/>
        <s v="Spewpa"/>
        <s v="Spheal"/>
        <s v="Spinarak"/>
        <s v="Spinda"/>
        <s v="Spiritomb"/>
        <s v="Spoink"/>
        <s v="Spritzee"/>
        <s v="Squirtle"/>
        <s v="Stantler"/>
        <s v="Staraptor"/>
        <s v="Staravia"/>
        <s v="Starly"/>
        <s v="Starmie"/>
        <s v="Staryu"/>
        <s v="Steelix"/>
        <s v="SteelixMega Steelix"/>
        <s v="Stoutland"/>
        <s v="Stunfisk"/>
        <s v="Stunky"/>
        <s v="Sudowoodo"/>
        <s v="Suicune"/>
        <s v="Sunflora"/>
        <s v="Sunkern"/>
        <s v="Surskit"/>
        <s v="Swablu"/>
        <s v="Swadloon"/>
        <s v="Swalot"/>
        <s v="Swampert"/>
        <s v="SwampertMega Swampert"/>
        <s v="Swanna"/>
        <s v="Swellow"/>
        <s v="Swinub"/>
        <s v="Swirlix"/>
        <s v="Swoobat"/>
        <s v="Sylveon"/>
        <s v="Taillow"/>
        <s v="Talonflame"/>
        <s v="Tangela"/>
        <s v="Tangrowth"/>
        <s v="Tauros"/>
        <s v="Teddiursa"/>
        <s v="Tentacool"/>
        <s v="Tentacruel"/>
        <s v="Tepig"/>
        <s v="Terrakion"/>
        <s v="Throh"/>
        <s v="ThundurusIncarnate Forme"/>
        <s v="ThundurusTherian Forme"/>
        <s v="Timburr"/>
        <s v="Tirtouga"/>
        <s v="Togekiss"/>
        <s v="Togepi"/>
        <s v="Togetic"/>
        <s v="Torchic"/>
        <s v="Torkoal"/>
        <s v="TornadusIncarnate Forme"/>
        <s v="TornadusTherian Forme"/>
        <s v="Torterra"/>
        <s v="Totodile"/>
        <s v="Toxicroak"/>
        <s v="Tranquill"/>
        <s v="Trapinch"/>
        <s v="Treecko"/>
        <s v="Trevenant"/>
        <s v="Tropius"/>
        <s v="Trubbish"/>
        <s v="Turtwig"/>
        <s v="Tympole"/>
        <s v="Tynamo"/>
        <s v="Typhlosion"/>
        <s v="Tyranitar"/>
        <s v="TyranitarMega Tyranitar"/>
        <s v="Tyrantrum"/>
        <s v="Tyrogue"/>
        <s v="Tyrunt"/>
        <s v="Umbreon"/>
        <s v="Unfezant"/>
        <s v="Unown"/>
        <s v="Ursaring"/>
        <s v="Uxie"/>
        <s v="Vanillish"/>
        <s v="Vanillite"/>
        <s v="Vanilluxe"/>
        <s v="Vaporeon"/>
        <s v="Venipede"/>
        <s v="Venomoth"/>
        <s v="Venonat"/>
        <s v="Venusaur"/>
        <s v="VenusaurMega Venusaur"/>
        <s v="Vespiquen"/>
        <s v="Vibrava"/>
        <s v="Victini"/>
        <s v="Victreebel"/>
        <s v="Vigoroth"/>
        <s v="Vileplume"/>
        <s v="Virizion"/>
        <s v="Vivillon"/>
        <s v="Volbeat"/>
        <s v="Volcanion"/>
        <s v="Volcarona"/>
        <s v="Voltorb"/>
        <s v="Vullaby"/>
        <s v="Vulpix"/>
        <s v="Wailmer"/>
        <s v="Wailord"/>
        <s v="Walrein"/>
        <s v="Wartortle"/>
        <s v="Watchog"/>
        <s v="Weavile"/>
        <s v="Weedle"/>
        <s v="Weepinbell"/>
        <s v="Weezing"/>
        <s v="Whimsicott"/>
        <s v="Whirlipede"/>
        <s v="Whiscash"/>
        <s v="Whismur"/>
        <s v="Wigglytuff"/>
        <s v="Wingull"/>
        <s v="Wobbuffet"/>
        <s v="Woobat"/>
        <s v="Wooper"/>
        <s v="WormadamPlant Cloak"/>
        <s v="WormadamSandy Cloak"/>
        <s v="WormadamTrash Cloak"/>
        <s v="Wurmple"/>
        <s v="Wynaut"/>
        <s v="Xatu"/>
        <s v="Xerneas"/>
        <s v="Yamask"/>
        <s v="Yanma"/>
        <s v="Yanmega"/>
        <s v="Yveltal"/>
        <s v="Zangoose"/>
        <s v="Zapdos"/>
        <s v="Zebstrika"/>
        <s v="Zekrom"/>
        <s v="Zigzagoon"/>
        <s v="Zoroark"/>
        <s v="Zorua"/>
        <s v="Zubat"/>
        <s v="Zweilous"/>
        <s v="Zygarde50% Forme"/>
      </sharedItems>
    </cacheField>
    <cacheField name="Primary_Type" numFmtId="0">
      <sharedItems count="18">
        <s v="Grass"/>
        <s v="Psychic"/>
        <s v="Dark"/>
        <s v="Bug"/>
        <s v="Steel"/>
        <s v="Rock"/>
        <s v="Normal"/>
        <s v="Water"/>
        <s v="Dragon"/>
        <s v="Electric"/>
        <s v="Poison"/>
        <s v="Fire"/>
        <s v="Fairy"/>
        <s v="Ice"/>
        <s v="Ground"/>
        <s v="Ghost"/>
        <s v="Fighting"/>
        <s v="Flying"/>
      </sharedItems>
    </cacheField>
    <cacheField name="Secondary_Type" numFmtId="0">
      <sharedItems count="19">
        <s v="Ice"/>
        <s v="non-secondary-type"/>
        <s v="Ghost"/>
        <s v="Flying"/>
        <s v="Rock"/>
        <s v="Fairy"/>
        <s v="Poison"/>
        <s v="Dragon"/>
        <s v="Bug"/>
        <s v="Psychic"/>
        <s v="Water"/>
        <s v="Ground"/>
        <s v="Steel"/>
        <s v="Fighting"/>
        <s v="Dark"/>
        <s v="Grass"/>
        <s v="Fire"/>
        <s v="Electric"/>
        <s v="Normal"/>
      </sharedItems>
    </cacheField>
    <cacheField name="Total_Pokemon_Count" numFmtId="0">
      <sharedItems containsSemiMixedTypes="0" containsString="0" containsNumber="1" containsInteger="1" minValue="180" maxValue="780"/>
    </cacheField>
    <cacheField name="Hit_Points" numFmtId="0">
      <sharedItems containsSemiMixedTypes="0" containsString="0" containsNumber="1" containsInteger="1" minValue="1" maxValue="255"/>
    </cacheField>
    <cacheField name="Attack_Points" numFmtId="0">
      <sharedItems containsSemiMixedTypes="0" containsString="0" containsNumber="1" containsInteger="1" minValue="5" maxValue="190"/>
    </cacheField>
    <cacheField name="Defense_Points" numFmtId="0">
      <sharedItems containsSemiMixedTypes="0" containsString="0" containsNumber="1" containsInteger="1" minValue="5" maxValue="230"/>
    </cacheField>
    <cacheField name="Special_Attack_Points" numFmtId="0">
      <sharedItems containsSemiMixedTypes="0" containsString="0" containsNumber="1" containsInteger="1" minValue="10" maxValue="194"/>
    </cacheField>
    <cacheField name="Special_Defense_Points" numFmtId="0">
      <sharedItems containsSemiMixedTypes="0" containsString="0" containsNumber="1" containsInteger="1" minValue="20" maxValue="230"/>
    </cacheField>
    <cacheField name="Speed_Points" numFmtId="0">
      <sharedItems containsSemiMixedTypes="0" containsString="0" containsNumber="1" containsInteger="1" minValue="5" maxValue="180"/>
    </cacheField>
    <cacheField name="Generation" numFmtId="0">
      <sharedItems containsSemiMixedTypes="0" containsString="0" containsNumber="1" containsInteger="1" minValue="1" maxValue="6" count="6">
        <n v="4"/>
        <n v="1"/>
        <n v="3"/>
        <n v="5"/>
        <n v="6"/>
        <n v="2"/>
      </sharedItems>
    </cacheField>
    <cacheField name="Legendary" numFmtId="0">
      <sharedItems count="2">
        <b v="0"/>
        <b v="1"/>
      </sharedItems>
    </cacheField>
    <cacheField name="Mean" numFmtId="2">
      <sharedItems containsSemiMixedTypes="0" containsString="0" containsNumber="1" minValue="30" maxValue="130"/>
    </cacheField>
    <cacheField name="Std.deviation" numFmtId="0">
      <sharedItems containsSemiMixedTypes="0" containsString="0" containsNumber="1" minValue="0" maxValue="103.21565880341133"/>
    </cacheField>
    <cacheField name="Variance" numFmtId="0">
      <sharedItems containsSemiMixedTypes="0" containsString="0" containsNumber="1" minValue="0" maxValue="10653.47222222222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96.562650231484" createdVersion="8" refreshedVersion="8" minRefreshableVersion="3" recordCount="800" xr:uid="{16B9F3C4-F3C5-4CB7-AD14-4477710A561F}">
  <cacheSource type="worksheet">
    <worksheetSource name="Pokemon"/>
  </cacheSource>
  <cacheFields count="21">
    <cacheField name="Pokemon_Name" numFmtId="0">
      <sharedItems count="799">
        <s v="Abomasnow"/>
        <s v="AbomasnowMega Abomasnow"/>
        <s v="Abra"/>
        <s v="Absol"/>
        <s v="AbsolMega Absol"/>
        <s v="Accelgor"/>
        <s v="AegislashBlade Forme"/>
        <s v="AegislashShield Forme"/>
        <s v="Aerodactyl"/>
        <s v="AerodactylMega Aerodactyl"/>
        <s v="Aggron"/>
        <s v="AggronMega Aggron"/>
        <s v="Aipom"/>
        <s v="Alakazam"/>
        <s v="AlakazamMega Alakazam"/>
        <s v="Alomomola"/>
        <s v="Altaria"/>
        <s v="AltariaMega Altaria"/>
        <s v="Amaura"/>
        <s v="Ambipom"/>
        <s v="Amoonguss"/>
        <s v="Ampharos"/>
        <s v="AmpharosMega Ampharos"/>
        <s v="Anorith"/>
        <s v="Arbok"/>
        <s v="Arcanine"/>
        <s v="Arceus"/>
        <s v="Archen"/>
        <s v="Archeops"/>
        <s v="Ariados"/>
        <s v="Armaldo"/>
        <s v="Aromatisse"/>
        <s v="Aron"/>
        <s v="Articuno"/>
        <s v="Audino"/>
        <s v="AudinoMega Audino"/>
        <s v="Aurorus"/>
        <s v="Avalugg"/>
        <s v="Axew"/>
        <s v="Azelf"/>
        <s v="Azumarill"/>
        <s v="Azurill"/>
        <s v="Bagon"/>
        <s v="Baltoy"/>
        <s v="Banette"/>
        <s v="BanetteMega Banette"/>
        <s v="Barbaracle"/>
        <s v="Barboach"/>
        <s v="Basculin"/>
        <s v="Bastiodon"/>
        <s v="Bayleef"/>
        <s v="Beartic"/>
        <s v="Beautifly"/>
        <s v="Beedrill"/>
        <s v="BeedrillMega Beedrill"/>
        <s v="Beheeyem"/>
        <s v="Beldum"/>
        <s v="Bellossom"/>
        <s v="Bellsprout"/>
        <s v="Bergmite"/>
        <s v="Bibarel"/>
        <s v="Bidoof"/>
        <s v="Binacle"/>
        <s v="Bisharp"/>
        <s v="Blastoise"/>
        <s v="BlastoiseMega Blastoise"/>
        <s v="Blaziken"/>
        <s v="BlazikenMega Blaziken"/>
        <s v="Blissey"/>
        <s v="Blitzle"/>
        <s v="Boldore"/>
        <s v="Bonsly"/>
        <s v="Bouffalant"/>
        <s v="Braixen"/>
        <s v="Braviary"/>
        <s v="Breloom"/>
        <s v="Bronzong"/>
        <s v="Bronzor"/>
        <s v="Budew"/>
        <s v="Buizel"/>
        <s v="Bulbasaur"/>
        <s v="Buneary"/>
        <s v="Bunnelby"/>
        <s v="Burmy"/>
        <s v="Butterfree"/>
        <s v="Cacnea"/>
        <s v="Cacturne"/>
        <s v="Camerupt"/>
        <s v="CameruptMega Camerupt"/>
        <s v="Carbink"/>
        <s v="Carnivine"/>
        <s v="Carracosta"/>
        <s v="Carvanha"/>
        <s v="Cascoon"/>
        <s v="Castform"/>
        <s v="Caterpie"/>
        <s v="Celebi"/>
        <s v="Chandelure"/>
        <s v="Chansey"/>
        <s v="Charizard"/>
        <s v="CharizardMega Charizard X"/>
        <s v="CharizardMega Charizard Y"/>
        <s v="Charmander"/>
        <s v="Charmeleon"/>
        <s v="Chatot"/>
        <s v="Cherrim"/>
        <s v="Cherubi"/>
        <s v="Chesnaught"/>
        <s v="Chespin"/>
        <s v="Chikorita"/>
        <s v="Chimchar"/>
        <s v="Chimecho"/>
        <s v="Chinchou"/>
        <s v="Chingling"/>
        <s v="Cinccino"/>
        <s v="Clamperl"/>
        <s v="Clauncher"/>
        <s v="Clawitzer"/>
        <s v="Claydol"/>
        <s v="Clefable"/>
        <s v="Clefairy"/>
        <s v="Cleffa"/>
        <s v="Cloyster"/>
        <s v="Cobalion"/>
        <s v="Cofagrigus"/>
        <s v="Combee"/>
        <s v="Combusken"/>
        <s v="Conkeldurr"/>
        <s v="Corphish"/>
        <s v="Corsola"/>
        <s v="Cottonee"/>
        <s v="Cradily"/>
        <s v="Cranidos"/>
        <s v="Crawdaunt"/>
        <s v="Cresselia"/>
        <s v="Croagunk"/>
        <s v="Crobat"/>
        <s v="Croconaw"/>
        <s v="Crustle"/>
        <s v="Cryogonal"/>
        <s v="Cubchoo"/>
        <s v="Cubone"/>
        <s v="Cyndaquil"/>
        <s v="Darkrai"/>
        <s v="DarmanitanStandard Mode"/>
        <s v="DarmanitanZen Mode"/>
        <s v="Darumaka"/>
        <s v="Dedenne"/>
        <s v="Deerling"/>
        <s v="Deino"/>
        <s v="Delcatty"/>
        <s v="Delibird"/>
        <s v="Delphox"/>
        <s v="DeoxysAttack Forme"/>
        <s v="DeoxysDefense Forme"/>
        <s v="DeoxysNormal Forme"/>
        <s v="DeoxysSpeed Forme"/>
        <s v="Dewgong"/>
        <s v="Dewott"/>
        <s v="Dialga"/>
        <s v="Diancie"/>
        <s v="DiancieMega Diancie"/>
        <s v="Diggersby"/>
        <s v="Diglett"/>
        <s v="Ditto"/>
        <s v="Dodrio"/>
        <s v="Doduo"/>
        <s v="Donphan"/>
        <s v="Doublade"/>
        <s v="Dragalge"/>
        <s v="Dragonair"/>
        <s v="Dragonite"/>
        <s v="Drapion"/>
        <s v="Dratini"/>
        <s v="Drifblim"/>
        <s v="Drifloon"/>
        <s v="Drilbur"/>
        <s v="Drowzee"/>
        <s v="Druddigon"/>
        <s v="Ducklett"/>
        <s v="Dugtrio"/>
        <s v="Dunsparce"/>
        <s v="Duosion"/>
        <s v="Durant"/>
        <s v="Dusclops"/>
        <s v="Dusknoir"/>
        <s v="Duskull"/>
        <s v="Dustox"/>
        <s v="Dwebble"/>
        <s v="Eelektrik"/>
        <s v="Eelektross"/>
        <s v="Eevee"/>
        <s v="Ekans"/>
        <s v="Electabuzz"/>
        <s v="Electivire"/>
        <s v="Electrike"/>
        <s v="Electrode"/>
        <s v="Elekid"/>
        <s v="Elgyem"/>
        <s v="Emboar"/>
        <s v="Emolga"/>
        <s v="Empoleon"/>
        <s v="Entei"/>
        <s v="Escavalier"/>
        <s v="Espeon"/>
        <s v="Espurr"/>
        <s v="Excadrill"/>
        <s v="Exeggcute"/>
        <s v="Exeggutor"/>
        <s v="Exploud"/>
        <s v="Farfetch'd"/>
        <s v="Fearow"/>
        <s v="Feebas"/>
        <s v="Fennekin"/>
        <s v="Feraligatr"/>
        <s v="Ferroseed"/>
        <s v="Ferrothorn"/>
        <s v="Finneon"/>
        <s v="Flaaffy"/>
        <s v="Flabébé"/>
        <s v="Flareon"/>
        <s v="Fletchinder"/>
        <s v="Fletchling"/>
        <s v="Floatzel"/>
        <s v="Floette"/>
        <s v="Florges"/>
        <s v="Flygon"/>
        <s v="Foongus"/>
        <s v="Forretress"/>
        <s v="Fraxure"/>
        <s v="Frillish"/>
        <s v="Froakie"/>
        <s v="Frogadier"/>
        <s v="Froslass"/>
        <s v="Furfrou"/>
        <s v="Furret"/>
        <s v="Gabite"/>
        <s v="Gallade"/>
        <s v="GalladeMega Gallade"/>
        <s v="Galvantula"/>
        <s v="Garbodor"/>
        <s v="Garchomp"/>
        <s v="GarchompMega Garchomp"/>
        <s v="Gardevoir"/>
        <s v="GardevoirMega Gardevoir"/>
        <s v="Gastly"/>
        <s v="Gastrodon"/>
        <s v="Genesect"/>
        <s v="Gengar"/>
        <s v="GengarMega Gengar"/>
        <s v="Geodude"/>
        <s v="Gible"/>
        <s v="Gigalith"/>
        <s v="Girafarig"/>
        <s v="GiratinaAltered Forme"/>
        <s v="GiratinaOrigin Forme"/>
        <s v="Glaceon"/>
        <s v="Glalie"/>
        <s v="GlalieMega Glalie"/>
        <s v="Glameow"/>
        <s v="Gligar"/>
        <s v="Gliscor"/>
        <s v="Gloom"/>
        <s v="Gogoat"/>
        <s v="Golbat"/>
        <s v="Goldeen"/>
        <s v="Golduck"/>
        <s v="Golem"/>
        <s v="Golett"/>
        <s v="Golurk"/>
        <s v="Goodra"/>
        <s v="Goomy"/>
        <s v="Gorebyss"/>
        <s v="Gothita"/>
        <s v="Gothitelle"/>
        <s v="Gothorita"/>
        <s v="GourgeistAverage Size"/>
        <s v="GourgeistLarge Size"/>
        <s v="GourgeistSmall Size"/>
        <s v="GourgeistSuper Size"/>
        <s v="Granbull"/>
        <s v="Graveler"/>
        <s v="Greninja"/>
        <s v="Grimer"/>
        <s v="Grotle"/>
        <s v="Groudon"/>
        <s v="GroudonPrimal Groudon"/>
        <s v="Grovyle"/>
        <s v="Growlithe"/>
        <s v="Grumpig"/>
        <s v="Gulpin"/>
        <s v="Gurdurr"/>
        <s v="Gyarados"/>
        <s v="GyaradosMega Gyarados"/>
        <s v="Happiny"/>
        <s v="Hariyama"/>
        <s v="Haunter"/>
        <s v="Hawlucha"/>
        <s v="Haxorus"/>
        <s v="Heatmor"/>
        <s v="Heatran"/>
        <s v="Heliolisk"/>
        <s v="Helioptile"/>
        <s v="Heracross"/>
        <s v="HeracrossMega Heracross"/>
        <s v="Herdier"/>
        <s v="Hippopotas"/>
        <s v="Hippowdon"/>
        <s v="Hitmonchan"/>
        <s v="Hitmonlee"/>
        <s v="Hitmontop"/>
        <s v="Ho-oh"/>
        <s v="Honchkrow"/>
        <s v="Honedge"/>
        <s v="HoopaHoopa Confined"/>
        <s v="HoopaHoopa Unbound"/>
        <s v="Hoothoot"/>
        <s v="Hoppip"/>
        <s v="Horsea"/>
        <s v="Houndoom"/>
        <s v="HoundoomMega Houndoom"/>
        <s v="Houndour"/>
        <s v="Huntail"/>
        <s v="Hydreigon"/>
        <s v="Hypno"/>
        <s v="Igglybuff"/>
        <s v="Illumise"/>
        <s v="Infernape"/>
        <s v="Inkay"/>
        <s v="Ivysaur"/>
        <s v="Jellicent"/>
        <s v="Jigglypuff"/>
        <s v="Jirachi"/>
        <s v="Jolteon"/>
        <s v="Joltik"/>
        <s v="Jumpluff"/>
        <s v="Jynx"/>
        <s v="Kabuto"/>
        <s v="Kabutops"/>
        <s v="Kadabra"/>
        <s v="Kakuna"/>
        <s v="Kangaskhan"/>
        <s v="KangaskhanMega Kangaskhan"/>
        <s v="Karrablast"/>
        <s v="Kecleon"/>
        <s v="KeldeoOrdinary Forme"/>
        <s v="KeldeoResolute Forme"/>
        <s v="Kingdra"/>
        <s v="Kingler"/>
        <s v="Kirlia"/>
        <s v="Klang"/>
        <s v="Klefki"/>
        <s v="Klink"/>
        <s v="Klinklang"/>
        <s v="Koffing"/>
        <s v="Krabby"/>
        <s v="Kricketot"/>
        <s v="Kricketune"/>
        <s v="Krokorok"/>
        <s v="Krookodile"/>
        <s v="Kyogre"/>
        <s v="KyogrePrimal Kyogre"/>
        <s v="Kyurem"/>
        <s v="KyuremBlack Kyurem"/>
        <s v="KyuremWhite Kyurem"/>
        <s v="Lairon"/>
        <s v="Lampent"/>
        <s v="LandorusIncarnate Forme"/>
        <s v="LandorusTherian Forme"/>
        <s v="Lanturn"/>
        <s v="Lapras"/>
        <s v="Larvesta"/>
        <s v="Larvitar"/>
        <s v="Latias"/>
        <s v="LatiasMega Latias"/>
        <s v="Latios"/>
        <s v="LatiosMega Latios"/>
        <s v="Leafeon"/>
        <s v="Leavanny"/>
        <s v="Ledian"/>
        <s v="Ledyba"/>
        <s v="Lickilicky"/>
        <s v="Lickitung"/>
        <s v="Liepard"/>
        <s v="Lileep"/>
        <s v="Lilligant"/>
        <s v="Lillipup"/>
        <s v="Linoone"/>
        <s v="Litleo"/>
        <s v="Litwick"/>
        <s v="Lombre"/>
        <s v="Lopunny"/>
        <s v="LopunnyMega Lopunny"/>
        <s v="Lotad"/>
        <s v="Loudred"/>
        <s v="Lucario"/>
        <s v="LucarioMega Lucario"/>
        <s v="Ludicolo"/>
        <s v="Lugia"/>
        <s v="Lumineon"/>
        <s v="Lunatone"/>
        <s v="Luvdisc"/>
        <s v="Luxio"/>
        <s v="Luxray"/>
        <s v="Machamp"/>
        <s v="Machoke"/>
        <s v="Machop"/>
        <s v="Magby"/>
        <s v="Magcargo"/>
        <s v="Magikarp"/>
        <s v="Magmar"/>
        <s v="Magmortar"/>
        <s v="Magnemite"/>
        <s v="Magneton"/>
        <s v="Magnezone"/>
        <s v="Makuhita"/>
        <s v="Malamar"/>
        <s v="Mamoswine"/>
        <s v="Manaphy"/>
        <s v="Mandibuzz"/>
        <s v="Manectric"/>
        <s v="ManectricMega Manectric"/>
        <s v="Mankey"/>
        <s v="Mantine"/>
        <s v="Mantyke"/>
        <s v="Maractus"/>
        <s v="Mareep"/>
        <s v="Marill"/>
        <s v="Marowak"/>
        <s v="Marshtomp"/>
        <s v="Masquerain"/>
        <s v="Mawile"/>
        <s v="MawileMega Mawile"/>
        <s v="Medicham"/>
        <s v="MedichamMega Medicham"/>
        <s v="Meditite"/>
        <s v="Meganium"/>
        <s v="MeloettaAria Forme"/>
        <s v="MeloettaPirouette Forme"/>
        <s v="MeowsticFemale"/>
        <s v="MeowsticMale"/>
        <s v="Meowth"/>
        <s v="Mesprit"/>
        <s v="Metagross"/>
        <s v="MetagrossMega Metagross"/>
        <s v="Metang"/>
        <s v="Metapod"/>
        <s v="Mew"/>
        <s v="Mewtwo"/>
        <s v="MewtwoMega Mewtwo X"/>
        <s v="MewtwoMega Mewtwo Y"/>
        <s v="Mienfoo"/>
        <s v="Mienshao"/>
        <s v="Mightyena"/>
        <s v="Milotic"/>
        <s v="Miltank"/>
        <s v="Mime Jr."/>
        <s v="Minccino"/>
        <s v="Minun"/>
        <s v="Misdreavus"/>
        <s v="Mismagius"/>
        <s v="Moltres"/>
        <s v="Monferno"/>
        <s v="Mothim"/>
        <s v="Mr. Mime"/>
        <s v="Mudkip"/>
        <s v="Muk"/>
        <s v="Munchlax"/>
        <s v="Munna"/>
        <s v="Murkrow"/>
        <s v="Musharna"/>
        <s v="Natu"/>
        <s v="Nidoking"/>
        <s v="Nidoqueen"/>
        <s v="Nidoran?"/>
        <s v="Nidorina"/>
        <s v="Nidorino"/>
        <s v="Nincada"/>
        <s v="Ninetales"/>
        <s v="Ninjask"/>
        <s v="Noctowl"/>
        <s v="Noibat"/>
        <s v="Noivern"/>
        <s v="Nosepass"/>
        <s v="Numel"/>
        <s v="Nuzleaf"/>
        <s v="Octillery"/>
        <s v="Oddish"/>
        <s v="Omanyte"/>
        <s v="Omastar"/>
        <s v="Onix"/>
        <s v="Oshawott"/>
        <s v="Pachirisu"/>
        <s v="Palkia"/>
        <s v="Palpitoad"/>
        <s v="Pancham"/>
        <s v="Pangoro"/>
        <s v="Panpour"/>
        <s v="Pansage"/>
        <s v="Pansear"/>
        <s v="Paras"/>
        <s v="Parasect"/>
        <s v="Patrat"/>
        <s v="Pawniard"/>
        <s v="Pelipper"/>
        <s v="Persian"/>
        <s v="Petilil"/>
        <s v="Phanpy"/>
        <s v="Phantump"/>
        <s v="Phione"/>
        <s v="Pichu"/>
        <s v="Pidgeot"/>
        <s v="PidgeotMega Pidgeot"/>
        <s v="Pidgeotto"/>
        <s v="Pidgey"/>
        <s v="Pidove"/>
        <s v="Pignite"/>
        <s v="Pikachu"/>
        <s v="Piloswine"/>
        <s v="Pineco"/>
        <s v="Pinsir"/>
        <s v="PinsirMega Pinsir"/>
        <s v="Piplup"/>
        <s v="Plusle"/>
        <s v="Politoed"/>
        <s v="Poliwag"/>
        <s v="Poliwhirl"/>
        <s v="Poliwrath"/>
        <s v="Ponyta"/>
        <s v="Poochyena"/>
        <s v="Porygon"/>
        <s v="Porygon-Z"/>
        <s v="Porygon2"/>
        <s v="Primeape"/>
        <s v="Prinplup"/>
        <s v="Probopass"/>
        <s v="Psyduck"/>
        <s v="PumpkabooAverage Size"/>
        <s v="PumpkabooLarge Size"/>
        <s v="PumpkabooSmall Size"/>
        <s v="PumpkabooSuper Size"/>
        <s v="Pupitar"/>
        <s v="Purrloin"/>
        <s v="Purugly"/>
        <s v="Pyroar"/>
        <s v="Quagsire"/>
        <s v="Quilava"/>
        <s v="Quilladin"/>
        <s v="Qwilfish"/>
        <s v="Raichu"/>
        <s v="Raikou"/>
        <s v="Ralts"/>
        <s v="Rampardos"/>
        <s v="Rapidash"/>
        <s v="Raticate"/>
        <s v="Rattata"/>
        <s v="Rayquaza"/>
        <s v="RayquazaMega Rayquaza"/>
        <s v="Regice"/>
        <s v="Regigigas"/>
        <s v="Regirock"/>
        <s v="Registeel"/>
        <s v="Relicanth"/>
        <s v="Remoraid"/>
        <s v="Reshiram"/>
        <s v="Reuniclus"/>
        <s v="Rhydon"/>
        <s v="Rhyhorn"/>
        <s v="Rhyperior"/>
        <s v="Riolu"/>
        <s v="Roggenrola"/>
        <s v="Roselia"/>
        <s v="Roserade"/>
        <s v="Rotom"/>
        <s v="RotomFan Rotom"/>
        <s v="RotomFrost Rotom"/>
        <s v="RotomHeat Rotom"/>
        <s v="RotomMow Rotom"/>
        <s v="RotomWash Rotom"/>
        <s v="Rufflet"/>
        <s v="Sableye"/>
        <s v="SableyeMega Sableye"/>
        <s v="Salamence"/>
        <s v="SalamenceMega Salamence"/>
        <s v="Samurott"/>
        <s v="Sandile"/>
        <s v="Sandshrew"/>
        <s v="Sandslash"/>
        <s v="Sawk"/>
        <s v="Sawsbuck"/>
        <s v="Scatterbug"/>
        <s v="Sceptile"/>
        <s v="SceptileMega Sceptile"/>
        <s v="Scizor"/>
        <s v="ScizorMega Scizor"/>
        <s v="Scolipede"/>
        <s v="Scrafty"/>
        <s v="Scraggy"/>
        <s v="Scyther"/>
        <s v="Seadra"/>
        <s v="Seaking"/>
        <s v="Sealeo"/>
        <s v="Seedot"/>
        <s v="Seel"/>
        <s v="Seismitoad"/>
        <s v="Sentret"/>
        <s v="Serperior"/>
        <s v="Servine"/>
        <s v="Seviper"/>
        <s v="Sewaddle"/>
        <s v="Sharpedo"/>
        <s v="SharpedoMega Sharpedo"/>
        <s v="ShayminLand Forme"/>
        <s v="ShayminSky Forme"/>
        <s v="Shedinja"/>
        <s v="Shelgon"/>
        <s v="Shellder"/>
        <s v="Shellos"/>
        <s v="Shelmet"/>
        <s v="Shieldon"/>
        <s v="Shiftry"/>
        <s v="Shinx"/>
        <s v="Shroomish"/>
        <s v="Shuckle"/>
        <s v="Shuppet"/>
        <s v="Sigilyph"/>
        <s v="Silcoon"/>
        <s v="Simipour"/>
        <s v="Simisage"/>
        <s v="Simisear"/>
        <s v="Skarmory"/>
        <s v="Skiddo"/>
        <s v="Skiploom"/>
        <s v="Skitty"/>
        <s v="Skorupi"/>
        <s v="Skrelp"/>
        <s v="Skuntank"/>
        <s v="Slaking"/>
        <s v="Slakoth"/>
        <s v="Sliggoo"/>
        <s v="Slowbro"/>
        <s v="SlowbroMega Slowbro"/>
        <s v="Slowking"/>
        <s v="Slowpoke"/>
        <s v="Slugma"/>
        <s v="Slurpuff"/>
        <s v="Smeargle"/>
        <s v="Smoochum"/>
        <s v="Sneasel"/>
        <s v="Snivy"/>
        <s v="Snorlax"/>
        <s v="Snorunt"/>
        <s v="Snover"/>
        <s v="Snubbull"/>
        <s v="Solosis"/>
        <s v="Solrock"/>
        <s v="Spearow"/>
        <s v="Spewpa"/>
        <s v="Spheal"/>
        <s v="Spinarak"/>
        <s v="Spinda"/>
        <s v="Spiritomb"/>
        <s v="Spoink"/>
        <s v="Spritzee"/>
        <s v="Squirtle"/>
        <s v="Stantler"/>
        <s v="Staraptor"/>
        <s v="Staravia"/>
        <s v="Starly"/>
        <s v="Starmie"/>
        <s v="Staryu"/>
        <s v="Steelix"/>
        <s v="SteelixMega Steelix"/>
        <s v="Stoutland"/>
        <s v="Stunfisk"/>
        <s v="Stunky"/>
        <s v="Sudowoodo"/>
        <s v="Suicune"/>
        <s v="Sunflora"/>
        <s v="Sunkern"/>
        <s v="Surskit"/>
        <s v="Swablu"/>
        <s v="Swadloon"/>
        <s v="Swalot"/>
        <s v="Swampert"/>
        <s v="SwampertMega Swampert"/>
        <s v="Swanna"/>
        <s v="Swellow"/>
        <s v="Swinub"/>
        <s v="Swirlix"/>
        <s v="Swoobat"/>
        <s v="Sylveon"/>
        <s v="Taillow"/>
        <s v="Talonflame"/>
        <s v="Tangela"/>
        <s v="Tangrowth"/>
        <s v="Tauros"/>
        <s v="Teddiursa"/>
        <s v="Tentacool"/>
        <s v="Tentacruel"/>
        <s v="Tepig"/>
        <s v="Terrakion"/>
        <s v="Throh"/>
        <s v="ThundurusIncarnate Forme"/>
        <s v="ThundurusTherian Forme"/>
        <s v="Timburr"/>
        <s v="Tirtouga"/>
        <s v="Togekiss"/>
        <s v="Togepi"/>
        <s v="Togetic"/>
        <s v="Torchic"/>
        <s v="Torkoal"/>
        <s v="TornadusIncarnate Forme"/>
        <s v="TornadusTherian Forme"/>
        <s v="Torterra"/>
        <s v="Totodile"/>
        <s v="Toxicroak"/>
        <s v="Tranquill"/>
        <s v="Trapinch"/>
        <s v="Treecko"/>
        <s v="Trevenant"/>
        <s v="Tropius"/>
        <s v="Trubbish"/>
        <s v="Turtwig"/>
        <s v="Tympole"/>
        <s v="Tynamo"/>
        <s v="Typhlosion"/>
        <s v="Tyranitar"/>
        <s v="TyranitarMega Tyranitar"/>
        <s v="Tyrantrum"/>
        <s v="Tyrogue"/>
        <s v="Tyrunt"/>
        <s v="Umbreon"/>
        <s v="Unfezant"/>
        <s v="Unown"/>
        <s v="Ursaring"/>
        <s v="Uxie"/>
        <s v="Vanillish"/>
        <s v="Vanillite"/>
        <s v="Vanilluxe"/>
        <s v="Vaporeon"/>
        <s v="Venipede"/>
        <s v="Venomoth"/>
        <s v="Venonat"/>
        <s v="Venusaur"/>
        <s v="VenusaurMega Venusaur"/>
        <s v="Vespiquen"/>
        <s v="Vibrava"/>
        <s v="Victini"/>
        <s v="Victreebel"/>
        <s v="Vigoroth"/>
        <s v="Vileplume"/>
        <s v="Virizion"/>
        <s v="Vivillon"/>
        <s v="Volbeat"/>
        <s v="Volcanion"/>
        <s v="Volcarona"/>
        <s v="Voltorb"/>
        <s v="Vullaby"/>
        <s v="Vulpix"/>
        <s v="Wailmer"/>
        <s v="Wailord"/>
        <s v="Walrein"/>
        <s v="Wartortle"/>
        <s v="Watchog"/>
        <s v="Weavile"/>
        <s v="Weedle"/>
        <s v="Weepinbell"/>
        <s v="Weezing"/>
        <s v="Whimsicott"/>
        <s v="Whirlipede"/>
        <s v="Whiscash"/>
        <s v="Whismur"/>
        <s v="Wigglytuff"/>
        <s v="Wingull"/>
        <s v="Wobbuffet"/>
        <s v="Woobat"/>
        <s v="Wooper"/>
        <s v="WormadamPlant Cloak"/>
        <s v="WormadamSandy Cloak"/>
        <s v="WormadamTrash Cloak"/>
        <s v="Wurmple"/>
        <s v="Wynaut"/>
        <s v="Xatu"/>
        <s v="Xerneas"/>
        <s v="Yamask"/>
        <s v="Yanma"/>
        <s v="Yanmega"/>
        <s v="Yveltal"/>
        <s v="Zangoose"/>
        <s v="Zapdos"/>
        <s v="Zebstrika"/>
        <s v="Zekrom"/>
        <s v="Zigzagoon"/>
        <s v="Zoroark"/>
        <s v="Zorua"/>
        <s v="Zubat"/>
        <s v="Zweilous"/>
        <s v="Zygarde50% Forme"/>
      </sharedItems>
    </cacheField>
    <cacheField name="Primary_Type" numFmtId="0">
      <sharedItems count="18">
        <s v="Grass"/>
        <s v="Psychic"/>
        <s v="Dark"/>
        <s v="Bug"/>
        <s v="Steel"/>
        <s v="Rock"/>
        <s v="Normal"/>
        <s v="Water"/>
        <s v="Dragon"/>
        <s v="Electric"/>
        <s v="Poison"/>
        <s v="Fire"/>
        <s v="Fairy"/>
        <s v="Ice"/>
        <s v="Ground"/>
        <s v="Ghost"/>
        <s v="Fighting"/>
        <s v="Flying"/>
      </sharedItems>
    </cacheField>
    <cacheField name="Secondary_Type" numFmtId="0">
      <sharedItems count="19">
        <s v="Ice"/>
        <s v="non-secondary-type"/>
        <s v="Ghost"/>
        <s v="Flying"/>
        <s v="Rock"/>
        <s v="Fairy"/>
        <s v="Poison"/>
        <s v="Dragon"/>
        <s v="Bug"/>
        <s v="Psychic"/>
        <s v="Water"/>
        <s v="Ground"/>
        <s v="Steel"/>
        <s v="Fighting"/>
        <s v="Dark"/>
        <s v="Grass"/>
        <s v="Fire"/>
        <s v="Electric"/>
        <s v="Normal"/>
      </sharedItems>
    </cacheField>
    <cacheField name="Primary_Type_Num" numFmtId="0">
      <sharedItems containsSemiMixedTypes="0" containsString="0" containsNumber="1" containsInteger="1" minValue="1" maxValue="18"/>
    </cacheField>
    <cacheField name="Total_Pokemon_Count" numFmtId="0">
      <sharedItems containsSemiMixedTypes="0" containsString="0" containsNumber="1" containsInteger="1" minValue="180" maxValue="780"/>
    </cacheField>
    <cacheField name="Hit_Points" numFmtId="0">
      <sharedItems containsSemiMixedTypes="0" containsString="0" containsNumber="1" containsInteger="1" minValue="1" maxValue="255" count="94">
        <n v="90"/>
        <n v="25"/>
        <n v="65"/>
        <n v="80"/>
        <n v="60"/>
        <n v="70"/>
        <n v="55"/>
        <n v="165"/>
        <n v="75"/>
        <n v="77"/>
        <n v="114"/>
        <n v="45"/>
        <n v="120"/>
        <n v="101"/>
        <n v="50"/>
        <n v="103"/>
        <n v="123"/>
        <n v="95"/>
        <n v="46"/>
        <n v="100"/>
        <n v="40"/>
        <n v="64"/>
        <n v="72"/>
        <n v="79"/>
        <n v="59"/>
        <n v="42"/>
        <n v="255"/>
        <n v="67"/>
        <n v="57"/>
        <n v="38"/>
        <n v="74"/>
        <n v="250"/>
        <n v="78"/>
        <n v="39"/>
        <n v="58"/>
        <n v="76"/>
        <n v="88"/>
        <n v="56"/>
        <n v="44"/>
        <n v="35"/>
        <n v="71"/>
        <n v="91"/>
        <n v="30"/>
        <n v="105"/>
        <n v="43"/>
        <n v="86"/>
        <n v="63"/>
        <n v="48"/>
        <n v="85"/>
        <n v="52"/>
        <n v="10"/>
        <n v="61"/>
        <n v="41"/>
        <n v="150"/>
        <n v="62"/>
        <n v="20"/>
        <n v="110"/>
        <n v="84"/>
        <n v="115"/>
        <n v="104"/>
        <n v="49"/>
        <n v="54"/>
        <n v="69"/>
        <n v="66"/>
        <n v="68"/>
        <n v="108"/>
        <n v="111"/>
        <n v="89"/>
        <n v="144"/>
        <n v="106"/>
        <n v="92"/>
        <n v="53"/>
        <n v="37"/>
        <n v="125"/>
        <n v="130"/>
        <n v="135"/>
        <n v="116"/>
        <n v="81"/>
        <n v="31"/>
        <n v="73"/>
        <n v="83"/>
        <n v="28"/>
        <n v="97"/>
        <n v="1"/>
        <n v="82"/>
        <n v="160"/>
        <n v="109"/>
        <n v="99"/>
        <n v="51"/>
        <n v="36"/>
        <n v="170"/>
        <n v="140"/>
        <n v="190"/>
        <n v="126"/>
      </sharedItems>
    </cacheField>
    <cacheField name="Attack_Points" numFmtId="0">
      <sharedItems containsSemiMixedTypes="0" containsString="0" containsNumber="1" containsInteger="1" minValue="5" maxValue="190" count="111">
        <n v="92"/>
        <n v="132"/>
        <n v="20"/>
        <n v="130"/>
        <n v="150"/>
        <n v="70"/>
        <n v="50"/>
        <n v="105"/>
        <n v="135"/>
        <n v="110"/>
        <n v="140"/>
        <n v="75"/>
        <n v="59"/>
        <n v="100"/>
        <n v="85"/>
        <n v="95"/>
        <n v="120"/>
        <n v="112"/>
        <n v="90"/>
        <n v="125"/>
        <n v="72"/>
        <n v="60"/>
        <n v="77"/>
        <n v="117"/>
        <n v="87"/>
        <n v="40"/>
        <n v="115"/>
        <n v="165"/>
        <n v="48"/>
        <n v="52"/>
        <n v="62"/>
        <n v="55"/>
        <n v="80"/>
        <n v="69"/>
        <n v="45"/>
        <n v="83"/>
        <n v="103"/>
        <n v="160"/>
        <n v="10"/>
        <n v="123"/>
        <n v="89"/>
        <n v="24"/>
        <n v="30"/>
        <n v="65"/>
        <n v="49"/>
        <n v="66"/>
        <n v="36"/>
        <n v="29"/>
        <n v="108"/>
        <n v="35"/>
        <n v="5"/>
        <n v="84"/>
        <n v="104"/>
        <n v="64"/>
        <n v="107"/>
        <n v="61"/>
        <n v="58"/>
        <n v="38"/>
        <n v="53"/>
        <n v="73"/>
        <n v="25"/>
        <n v="27"/>
        <n v="81"/>
        <n v="180"/>
        <n v="56"/>
        <n v="134"/>
        <n v="44"/>
        <n v="109"/>
        <n v="63"/>
        <n v="86"/>
        <n v="91"/>
        <n v="15"/>
        <n v="94"/>
        <n v="76"/>
        <n v="170"/>
        <n v="67"/>
        <n v="82"/>
        <n v="74"/>
        <n v="124"/>
        <n v="43"/>
        <n v="155"/>
        <n v="147"/>
        <n v="97"/>
        <n v="185"/>
        <n v="47"/>
        <n v="54"/>
        <n v="145"/>
        <n v="88"/>
        <n v="41"/>
        <n v="136"/>
        <n v="71"/>
        <n v="128"/>
        <n v="190"/>
        <n v="78"/>
        <n v="102"/>
        <n v="57"/>
        <n v="93"/>
        <n v="51"/>
        <n v="68"/>
        <n v="46"/>
        <n v="42"/>
        <n v="98"/>
        <n v="22"/>
        <n v="129"/>
        <n v="106"/>
        <n v="164"/>
        <n v="121"/>
        <n v="33"/>
        <n v="79"/>
        <n v="23"/>
        <n v="131"/>
      </sharedItems>
    </cacheField>
    <cacheField name="Defense_Points" numFmtId="0">
      <sharedItems containsSemiMixedTypes="0" containsString="0" containsNumber="1" containsInteger="1" minValue="5" maxValue="230" count="103">
        <n v="75"/>
        <n v="105"/>
        <n v="15"/>
        <n v="60"/>
        <n v="40"/>
        <n v="50"/>
        <n v="150"/>
        <n v="65"/>
        <n v="85"/>
        <n v="180"/>
        <n v="230"/>
        <n v="55"/>
        <n v="45"/>
        <n v="80"/>
        <n v="90"/>
        <n v="110"/>
        <n v="66"/>
        <n v="70"/>
        <n v="69"/>
        <n v="120"/>
        <n v="100"/>
        <n v="72"/>
        <n v="86"/>
        <n v="126"/>
        <n v="184"/>
        <n v="115"/>
        <n v="43"/>
        <n v="168"/>
        <n v="95"/>
        <n v="35"/>
        <n v="67"/>
        <n v="10"/>
        <n v="32"/>
        <n v="58"/>
        <n v="116"/>
        <n v="49"/>
        <n v="44"/>
        <n v="38"/>
        <n v="133"/>
        <n v="20"/>
        <n v="5"/>
        <n v="78"/>
        <n v="111"/>
        <n v="122"/>
        <n v="62"/>
        <n v="88"/>
        <n v="73"/>
        <n v="48"/>
        <n v="28"/>
        <n v="129"/>
        <n v="145"/>
        <n v="42"/>
        <n v="97"/>
        <n v="125"/>
        <n v="30"/>
        <n v="57"/>
        <n v="160"/>
        <n v="77"/>
        <n v="25"/>
        <n v="34"/>
        <n v="112"/>
        <n v="130"/>
        <n v="135"/>
        <n v="37"/>
        <n v="54"/>
        <n v="63"/>
        <n v="91"/>
        <n v="131"/>
        <n v="56"/>
        <n v="39"/>
        <n v="47"/>
        <n v="68"/>
        <n v="140"/>
        <n v="52"/>
        <n v="64"/>
        <n v="82"/>
        <n v="53"/>
        <n v="79"/>
        <n v="109"/>
        <n v="106"/>
        <n v="33"/>
        <n v="118"/>
        <n v="71"/>
        <n v="41"/>
        <n v="51"/>
        <n v="61"/>
        <n v="84"/>
        <n v="94"/>
        <n v="76"/>
        <n v="87"/>
        <n v="200"/>
        <n v="107"/>
        <n v="89"/>
        <n v="108"/>
        <n v="83"/>
        <n v="103"/>
        <n v="119"/>
        <n v="59"/>
        <n v="123"/>
        <n v="102"/>
        <n v="99"/>
        <n v="23"/>
        <n v="121"/>
      </sharedItems>
    </cacheField>
    <cacheField name="Special_Attack_Points" numFmtId="0">
      <sharedItems containsSemiMixedTypes="0" containsString="0" containsNumber="1" containsInteger="1" minValue="10" maxValue="194" count="105">
        <n v="92"/>
        <n v="132"/>
        <n v="105"/>
        <n v="75"/>
        <n v="115"/>
        <n v="100"/>
        <n v="150"/>
        <n v="50"/>
        <n v="60"/>
        <n v="70"/>
        <n v="40"/>
        <n v="135"/>
        <n v="175"/>
        <n v="110"/>
        <n v="67"/>
        <n v="85"/>
        <n v="165"/>
        <n v="65"/>
        <n v="120"/>
        <n v="74"/>
        <n v="112"/>
        <n v="99"/>
        <n v="95"/>
        <n v="80"/>
        <n v="44"/>
        <n v="30"/>
        <n v="125"/>
        <n v="20"/>
        <n v="83"/>
        <n v="93"/>
        <n v="54"/>
        <n v="46"/>
        <n v="47"/>
        <n v="63"/>
        <n v="45"/>
        <n v="15"/>
        <n v="35"/>
        <n v="90"/>
        <n v="32"/>
        <n v="55"/>
        <n v="39"/>
        <n v="130"/>
        <n v="10"/>
        <n v="57"/>
        <n v="79"/>
        <n v="24"/>
        <n v="29"/>
        <n v="145"/>
        <n v="25"/>
        <n v="109"/>
        <n v="159"/>
        <n v="87"/>
        <n v="62"/>
        <n v="48"/>
        <n v="49"/>
        <n v="58"/>
        <n v="56"/>
        <n v="37"/>
        <n v="81"/>
        <n v="61"/>
        <n v="59"/>
        <n v="140"/>
        <n v="114"/>
        <n v="180"/>
        <n v="160"/>
        <n v="97"/>
        <n v="43"/>
        <n v="111"/>
        <n v="91"/>
        <n v="170"/>
        <n v="42"/>
        <n v="103"/>
        <n v="38"/>
        <n v="68"/>
        <n v="36"/>
        <n v="94"/>
        <n v="73"/>
        <n v="104"/>
        <n v="129"/>
        <n v="76"/>
        <n v="88"/>
        <n v="71"/>
        <n v="69"/>
        <n v="106"/>
        <n v="128"/>
        <n v="77"/>
        <n v="154"/>
        <n v="194"/>
        <n v="78"/>
        <n v="107"/>
        <n v="53"/>
        <n v="64"/>
        <n v="108"/>
        <n v="27"/>
        <n v="98"/>
        <n v="31"/>
        <n v="41"/>
        <n v="72"/>
        <n v="86"/>
        <n v="122"/>
        <n v="51"/>
        <n v="33"/>
        <n v="23"/>
        <n v="131"/>
        <n v="116"/>
      </sharedItems>
    </cacheField>
    <cacheField name="Special_Defense_Points" numFmtId="0">
      <sharedItems containsSemiMixedTypes="0" containsString="0" containsNumber="1" containsInteger="1" minValue="20" maxValue="230" count="92">
        <n v="85"/>
        <n v="105"/>
        <n v="55"/>
        <n v="60"/>
        <n v="50"/>
        <n v="150"/>
        <n v="75"/>
        <n v="95"/>
        <n v="80"/>
        <n v="45"/>
        <n v="63"/>
        <n v="66"/>
        <n v="90"/>
        <n v="110"/>
        <n v="79"/>
        <n v="120"/>
        <n v="65"/>
        <n v="89"/>
        <n v="40"/>
        <n v="125"/>
        <n v="86"/>
        <n v="126"/>
        <n v="92"/>
        <n v="46"/>
        <n v="70"/>
        <n v="30"/>
        <n v="83"/>
        <n v="41"/>
        <n v="138"/>
        <n v="100"/>
        <n v="35"/>
        <n v="56"/>
        <n v="115"/>
        <n v="135"/>
        <n v="32"/>
        <n v="116"/>
        <n v="36"/>
        <n v="72"/>
        <n v="20"/>
        <n v="25"/>
        <n v="42"/>
        <n v="78"/>
        <n v="53"/>
        <n v="44"/>
        <n v="107"/>
        <n v="130"/>
        <n v="67"/>
        <n v="160"/>
        <n v="77"/>
        <n v="48"/>
        <n v="49"/>
        <n v="123"/>
        <n v="54"/>
        <n v="101"/>
        <n v="73"/>
        <n v="62"/>
        <n v="61"/>
        <n v="52"/>
        <n v="38"/>
        <n v="98"/>
        <n v="154"/>
        <n v="82"/>
        <n v="37"/>
        <n v="81"/>
        <n v="71"/>
        <n v="106"/>
        <n v="94"/>
        <n v="43"/>
        <n v="87"/>
        <n v="51"/>
        <n v="140"/>
        <n v="76"/>
        <n v="96"/>
        <n v="128"/>
        <n v="39"/>
        <n v="59"/>
        <n v="58"/>
        <n v="200"/>
        <n v="69"/>
        <n v="88"/>
        <n v="34"/>
        <n v="230"/>
        <n v="33"/>
        <n v="57"/>
        <n v="113"/>
        <n v="31"/>
        <n v="108"/>
        <n v="64"/>
        <n v="99"/>
        <n v="102"/>
        <n v="129"/>
        <n v="23"/>
      </sharedItems>
    </cacheField>
    <cacheField name="Speed_Points" numFmtId="0">
      <sharedItems containsSemiMixedTypes="0" containsString="0" containsNumber="1" containsInteger="1" minValue="5" maxValue="180" count="108">
        <n v="60"/>
        <n v="30"/>
        <n v="90"/>
        <n v="75"/>
        <n v="115"/>
        <n v="145"/>
        <n v="130"/>
        <n v="150"/>
        <n v="50"/>
        <n v="85"/>
        <n v="120"/>
        <n v="65"/>
        <n v="80"/>
        <n v="46"/>
        <n v="55"/>
        <n v="45"/>
        <n v="95"/>
        <n v="70"/>
        <n v="110"/>
        <n v="40"/>
        <n v="29"/>
        <n v="58"/>
        <n v="28"/>
        <n v="57"/>
        <n v="20"/>
        <n v="68"/>
        <n v="98"/>
        <n v="71"/>
        <n v="31"/>
        <n v="78"/>
        <n v="100"/>
        <n v="76"/>
        <n v="10"/>
        <n v="73"/>
        <n v="33"/>
        <n v="23"/>
        <n v="36"/>
        <n v="35"/>
        <n v="32"/>
        <n v="15"/>
        <n v="91"/>
        <n v="64"/>
        <n v="38"/>
        <n v="61"/>
        <n v="67"/>
        <n v="44"/>
        <n v="59"/>
        <n v="108"/>
        <n v="66"/>
        <n v="43"/>
        <n v="105"/>
        <n v="125"/>
        <n v="101"/>
        <n v="104"/>
        <n v="180"/>
        <n v="48"/>
        <n v="42"/>
        <n v="109"/>
        <n v="25"/>
        <n v="140"/>
        <n v="103"/>
        <n v="88"/>
        <n v="84"/>
        <n v="62"/>
        <n v="52"/>
        <n v="97"/>
        <n v="102"/>
        <n v="82"/>
        <n v="92"/>
        <n v="39"/>
        <n v="99"/>
        <n v="63"/>
        <n v="69"/>
        <n v="54"/>
        <n v="122"/>
        <n v="81"/>
        <n v="118"/>
        <n v="77"/>
        <n v="47"/>
        <n v="87"/>
        <n v="74"/>
        <n v="41"/>
        <n v="106"/>
        <n v="72"/>
        <n v="135"/>
        <n v="112"/>
        <n v="83"/>
        <n v="93"/>
        <n v="128"/>
        <n v="5"/>
        <n v="24"/>
        <n v="56"/>
        <n v="160"/>
        <n v="123"/>
        <n v="121"/>
        <n v="51"/>
        <n v="86"/>
        <n v="113"/>
        <n v="127"/>
        <n v="34"/>
        <n v="49"/>
        <n v="114"/>
        <n v="126"/>
        <n v="111"/>
        <n v="22"/>
        <n v="79"/>
        <n v="89"/>
        <n v="116"/>
      </sharedItems>
    </cacheField>
    <cacheField name="Total_Points" numFmtId="0">
      <sharedItems containsSemiMixedTypes="0" containsString="0" containsNumber="1" containsInteger="1" minValue="180" maxValue="780"/>
    </cacheField>
    <cacheField name="Generation" numFmtId="0">
      <sharedItems containsSemiMixedTypes="0" containsString="0" containsNumber="1" containsInteger="1" minValue="1" maxValue="6" count="6">
        <n v="4"/>
        <n v="1"/>
        <n v="3"/>
        <n v="5"/>
        <n v="6"/>
        <n v="2"/>
      </sharedItems>
    </cacheField>
    <cacheField name="Legendary" numFmtId="0">
      <sharedItems count="2">
        <b v="0"/>
        <b v="1"/>
      </sharedItems>
    </cacheField>
    <cacheField name="Field1" numFmtId="0" formula=" IF(Primary_Type= &quot;Bug&quot;, MODE(Hit_Points),0)" databaseField="0"/>
    <cacheField name="Field2" numFmtId="0" formula=" MODE(Hit_Points)" databaseField="0"/>
    <cacheField name="Field3" numFmtId="0" formula="_xlfn.MODE.SNGL(Hit_Points)" databaseField="0"/>
    <cacheField name="Field4" numFmtId="0" formula="_xlfn.MODE.SNGL(Hit_Points)" databaseField="0"/>
    <cacheField name="Field5" numFmtId="0" formula="MEDIAN(Hit_Points)" databaseField="0"/>
    <cacheField name="Standard Error" numFmtId="0" formula="Field1" databaseField="0"/>
    <cacheField name="Skewness" numFmtId="0" formula="SKEW(Hit_Points)" databaseField="0"/>
  </cacheFields>
  <extLst>
    <ext xmlns:x14="http://schemas.microsoft.com/office/spreadsheetml/2009/9/main" uri="{725AE2AE-9491-48be-B2B4-4EB974FC3084}">
      <x14:pivotCacheDefinition pivotCacheId="15103896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x v="0"/>
    <x v="0"/>
    <n v="494"/>
    <n v="90"/>
    <n v="92"/>
    <n v="75"/>
    <n v="92"/>
    <n v="85"/>
    <n v="60"/>
    <x v="0"/>
    <x v="0"/>
    <n v="82.333333333333329"/>
    <n v="11.585431464655178"/>
    <n v="134.22222222222223"/>
  </r>
  <r>
    <x v="1"/>
    <x v="0"/>
    <x v="0"/>
    <n v="594"/>
    <n v="90"/>
    <n v="132"/>
    <n v="105"/>
    <n v="132"/>
    <n v="105"/>
    <n v="30"/>
    <x v="0"/>
    <x v="0"/>
    <n v="99"/>
    <n v="34.380226875342167"/>
    <n v="1182"/>
  </r>
  <r>
    <x v="2"/>
    <x v="1"/>
    <x v="1"/>
    <n v="310"/>
    <n v="25"/>
    <n v="20"/>
    <n v="15"/>
    <n v="105"/>
    <n v="55"/>
    <n v="90"/>
    <x v="1"/>
    <x v="0"/>
    <n v="51.666666666666664"/>
    <n v="35.079275299748652"/>
    <n v="1230.5555555555557"/>
  </r>
  <r>
    <x v="3"/>
    <x v="2"/>
    <x v="1"/>
    <n v="465"/>
    <n v="65"/>
    <n v="130"/>
    <n v="60"/>
    <n v="75"/>
    <n v="60"/>
    <n v="75"/>
    <x v="2"/>
    <x v="0"/>
    <n v="77.5"/>
    <n v="24.281337140555777"/>
    <n v="589.58333333333337"/>
  </r>
  <r>
    <x v="4"/>
    <x v="2"/>
    <x v="1"/>
    <n v="565"/>
    <n v="65"/>
    <n v="150"/>
    <n v="60"/>
    <n v="115"/>
    <n v="60"/>
    <n v="115"/>
    <x v="2"/>
    <x v="0"/>
    <n v="94.166666666666671"/>
    <n v="34.570780854485903"/>
    <n v="1195.1388888888889"/>
  </r>
  <r>
    <x v="5"/>
    <x v="3"/>
    <x v="1"/>
    <n v="495"/>
    <n v="80"/>
    <n v="70"/>
    <n v="40"/>
    <n v="100"/>
    <n v="60"/>
    <n v="145"/>
    <x v="3"/>
    <x v="0"/>
    <n v="82.5"/>
    <n v="33.38537604001688"/>
    <n v="1114.5833333333333"/>
  </r>
  <r>
    <x v="6"/>
    <x v="4"/>
    <x v="2"/>
    <n v="520"/>
    <n v="60"/>
    <n v="150"/>
    <n v="50"/>
    <n v="150"/>
    <n v="50"/>
    <n v="60"/>
    <x v="4"/>
    <x v="0"/>
    <n v="86.666666666666671"/>
    <n v="44.96912521077347"/>
    <n v="2022.2222222222222"/>
  </r>
  <r>
    <x v="7"/>
    <x v="4"/>
    <x v="2"/>
    <n v="520"/>
    <n v="60"/>
    <n v="50"/>
    <n v="150"/>
    <n v="50"/>
    <n v="150"/>
    <n v="60"/>
    <x v="4"/>
    <x v="0"/>
    <n v="86.666666666666671"/>
    <n v="44.96912521077347"/>
    <n v="2022.2222222222222"/>
  </r>
  <r>
    <x v="8"/>
    <x v="5"/>
    <x v="3"/>
    <n v="515"/>
    <n v="80"/>
    <n v="105"/>
    <n v="65"/>
    <n v="60"/>
    <n v="75"/>
    <n v="130"/>
    <x v="1"/>
    <x v="0"/>
    <n v="85.833333333333329"/>
    <n v="24.395468613840745"/>
    <n v="595.13888888888891"/>
  </r>
  <r>
    <x v="9"/>
    <x v="5"/>
    <x v="3"/>
    <n v="615"/>
    <n v="80"/>
    <n v="135"/>
    <n v="85"/>
    <n v="70"/>
    <n v="95"/>
    <n v="150"/>
    <x v="1"/>
    <x v="0"/>
    <n v="102.5"/>
    <n v="29.545163168726393"/>
    <n v="872.91666666666663"/>
  </r>
  <r>
    <x v="10"/>
    <x v="4"/>
    <x v="4"/>
    <n v="530"/>
    <n v="70"/>
    <n v="110"/>
    <n v="180"/>
    <n v="60"/>
    <n v="60"/>
    <n v="50"/>
    <x v="2"/>
    <x v="0"/>
    <n v="88.333333333333329"/>
    <n v="45.246239868327422"/>
    <n v="2047.2222222222222"/>
  </r>
  <r>
    <x v="11"/>
    <x v="4"/>
    <x v="1"/>
    <n v="630"/>
    <n v="70"/>
    <n v="140"/>
    <n v="230"/>
    <n v="60"/>
    <n v="80"/>
    <n v="50"/>
    <x v="2"/>
    <x v="0"/>
    <n v="105"/>
    <n v="62.915286960589583"/>
    <n v="3958.3333333333335"/>
  </r>
  <r>
    <x v="12"/>
    <x v="6"/>
    <x v="1"/>
    <n v="360"/>
    <n v="55"/>
    <n v="70"/>
    <n v="55"/>
    <n v="40"/>
    <n v="55"/>
    <n v="85"/>
    <x v="5"/>
    <x v="0"/>
    <n v="60"/>
    <n v="14.142135623730951"/>
    <n v="200"/>
  </r>
  <r>
    <x v="13"/>
    <x v="1"/>
    <x v="1"/>
    <n v="500"/>
    <n v="55"/>
    <n v="50"/>
    <n v="45"/>
    <n v="135"/>
    <n v="95"/>
    <n v="120"/>
    <x v="1"/>
    <x v="0"/>
    <n v="83.333333333333329"/>
    <n v="35.433819375782164"/>
    <n v="1255.5555555555557"/>
  </r>
  <r>
    <x v="14"/>
    <x v="1"/>
    <x v="1"/>
    <n v="590"/>
    <n v="55"/>
    <n v="50"/>
    <n v="65"/>
    <n v="175"/>
    <n v="95"/>
    <n v="150"/>
    <x v="1"/>
    <x v="0"/>
    <n v="98.333333333333329"/>
    <n v="48.102898965539374"/>
    <n v="2313.8888888888887"/>
  </r>
  <r>
    <x v="15"/>
    <x v="7"/>
    <x v="1"/>
    <n v="470"/>
    <n v="165"/>
    <n v="75"/>
    <n v="80"/>
    <n v="40"/>
    <n v="45"/>
    <n v="65"/>
    <x v="3"/>
    <x v="0"/>
    <n v="78.333333333333329"/>
    <n v="41.3991411612474"/>
    <n v="1713.8888888888889"/>
  </r>
  <r>
    <x v="16"/>
    <x v="8"/>
    <x v="3"/>
    <n v="490"/>
    <n v="75"/>
    <n v="70"/>
    <n v="90"/>
    <n v="70"/>
    <n v="105"/>
    <n v="80"/>
    <x v="2"/>
    <x v="0"/>
    <n v="81.666666666666671"/>
    <n v="12.472191289246471"/>
    <n v="155.55555555555554"/>
  </r>
  <r>
    <x v="17"/>
    <x v="8"/>
    <x v="5"/>
    <n v="590"/>
    <n v="75"/>
    <n v="110"/>
    <n v="110"/>
    <n v="110"/>
    <n v="105"/>
    <n v="80"/>
    <x v="2"/>
    <x v="0"/>
    <n v="98.333333333333329"/>
    <n v="14.907119849998598"/>
    <n v="222.22222222222223"/>
  </r>
  <r>
    <x v="18"/>
    <x v="5"/>
    <x v="0"/>
    <n v="362"/>
    <n v="77"/>
    <n v="59"/>
    <n v="50"/>
    <n v="67"/>
    <n v="63"/>
    <n v="46"/>
    <x v="4"/>
    <x v="0"/>
    <n v="60.333333333333336"/>
    <n v="10.354816378006046"/>
    <n v="107.22222222222223"/>
  </r>
  <r>
    <x v="19"/>
    <x v="6"/>
    <x v="1"/>
    <n v="482"/>
    <n v="75"/>
    <n v="100"/>
    <n v="66"/>
    <n v="60"/>
    <n v="66"/>
    <n v="115"/>
    <x v="0"/>
    <x v="0"/>
    <n v="80.333333333333329"/>
    <n v="20.171487027209693"/>
    <n v="406.88888888888891"/>
  </r>
  <r>
    <x v="20"/>
    <x v="0"/>
    <x v="6"/>
    <n v="464"/>
    <n v="114"/>
    <n v="85"/>
    <n v="70"/>
    <n v="85"/>
    <n v="80"/>
    <n v="30"/>
    <x v="3"/>
    <x v="0"/>
    <n v="77.333333333333329"/>
    <n v="25.044405008349113"/>
    <n v="627.22222222222217"/>
  </r>
  <r>
    <x v="21"/>
    <x v="9"/>
    <x v="1"/>
    <n v="510"/>
    <n v="90"/>
    <n v="75"/>
    <n v="85"/>
    <n v="115"/>
    <n v="90"/>
    <n v="55"/>
    <x v="5"/>
    <x v="0"/>
    <n v="85"/>
    <n v="18.027756377319946"/>
    <n v="325"/>
  </r>
  <r>
    <x v="22"/>
    <x v="9"/>
    <x v="7"/>
    <n v="610"/>
    <n v="90"/>
    <n v="95"/>
    <n v="105"/>
    <n v="165"/>
    <n v="110"/>
    <n v="45"/>
    <x v="5"/>
    <x v="0"/>
    <n v="101.66666666666667"/>
    <n v="35.316033500695148"/>
    <n v="1247.2222222222222"/>
  </r>
  <r>
    <x v="23"/>
    <x v="5"/>
    <x v="8"/>
    <n v="355"/>
    <n v="45"/>
    <n v="95"/>
    <n v="50"/>
    <n v="40"/>
    <n v="50"/>
    <n v="75"/>
    <x v="2"/>
    <x v="0"/>
    <n v="59.166666666666664"/>
    <n v="19.454362549881253"/>
    <n v="378.47222222222223"/>
  </r>
  <r>
    <x v="24"/>
    <x v="10"/>
    <x v="1"/>
    <n v="438"/>
    <n v="60"/>
    <n v="85"/>
    <n v="69"/>
    <n v="65"/>
    <n v="79"/>
    <n v="80"/>
    <x v="1"/>
    <x v="0"/>
    <n v="73"/>
    <n v="8.925618559330589"/>
    <n v="79.666666666666671"/>
  </r>
  <r>
    <x v="25"/>
    <x v="11"/>
    <x v="1"/>
    <n v="555"/>
    <n v="90"/>
    <n v="110"/>
    <n v="80"/>
    <n v="100"/>
    <n v="80"/>
    <n v="95"/>
    <x v="1"/>
    <x v="0"/>
    <n v="92.5"/>
    <n v="10.70436048222094"/>
    <n v="114.58333333333333"/>
  </r>
  <r>
    <x v="26"/>
    <x v="6"/>
    <x v="1"/>
    <n v="720"/>
    <n v="120"/>
    <n v="120"/>
    <n v="120"/>
    <n v="120"/>
    <n v="120"/>
    <n v="120"/>
    <x v="0"/>
    <x v="1"/>
    <n v="120"/>
    <n v="0"/>
    <n v="0"/>
  </r>
  <r>
    <x v="27"/>
    <x v="5"/>
    <x v="3"/>
    <n v="401"/>
    <n v="55"/>
    <n v="112"/>
    <n v="45"/>
    <n v="74"/>
    <n v="45"/>
    <n v="70"/>
    <x v="3"/>
    <x v="0"/>
    <n v="66.833333333333329"/>
    <n v="23.075359633648663"/>
    <n v="532.47222222222217"/>
  </r>
  <r>
    <x v="28"/>
    <x v="5"/>
    <x v="3"/>
    <n v="567"/>
    <n v="75"/>
    <n v="140"/>
    <n v="65"/>
    <n v="112"/>
    <n v="65"/>
    <n v="110"/>
    <x v="3"/>
    <x v="0"/>
    <n v="94.5"/>
    <n v="28.09952550014561"/>
    <n v="789.58333333333337"/>
  </r>
  <r>
    <x v="29"/>
    <x v="3"/>
    <x v="6"/>
    <n v="390"/>
    <n v="70"/>
    <n v="90"/>
    <n v="70"/>
    <n v="60"/>
    <n v="60"/>
    <n v="40"/>
    <x v="5"/>
    <x v="0"/>
    <n v="65"/>
    <n v="15"/>
    <n v="225"/>
  </r>
  <r>
    <x v="30"/>
    <x v="5"/>
    <x v="8"/>
    <n v="495"/>
    <n v="75"/>
    <n v="125"/>
    <n v="100"/>
    <n v="70"/>
    <n v="80"/>
    <n v="45"/>
    <x v="2"/>
    <x v="0"/>
    <n v="82.5"/>
    <n v="24.958298553119896"/>
    <n v="622.91666666666663"/>
  </r>
  <r>
    <x v="31"/>
    <x v="12"/>
    <x v="1"/>
    <n v="462"/>
    <n v="101"/>
    <n v="72"/>
    <n v="72"/>
    <n v="99"/>
    <n v="89"/>
    <n v="29"/>
    <x v="4"/>
    <x v="0"/>
    <n v="77"/>
    <n v="24.351591323771842"/>
    <n v="593"/>
  </r>
  <r>
    <x v="32"/>
    <x v="4"/>
    <x v="4"/>
    <n v="330"/>
    <n v="50"/>
    <n v="70"/>
    <n v="100"/>
    <n v="40"/>
    <n v="40"/>
    <n v="30"/>
    <x v="2"/>
    <x v="0"/>
    <n v="55"/>
    <n v="23.629078131263043"/>
    <n v="558.33333333333337"/>
  </r>
  <r>
    <x v="33"/>
    <x v="13"/>
    <x v="3"/>
    <n v="580"/>
    <n v="90"/>
    <n v="85"/>
    <n v="100"/>
    <n v="95"/>
    <n v="125"/>
    <n v="85"/>
    <x v="1"/>
    <x v="1"/>
    <n v="96.666666666666671"/>
    <n v="13.743685418725535"/>
    <n v="188.88888888888889"/>
  </r>
  <r>
    <x v="34"/>
    <x v="6"/>
    <x v="1"/>
    <n v="445"/>
    <n v="103"/>
    <n v="60"/>
    <n v="86"/>
    <n v="60"/>
    <n v="86"/>
    <n v="50"/>
    <x v="3"/>
    <x v="0"/>
    <n v="74.166666666666671"/>
    <n v="18.694176157889981"/>
    <n v="349.47222222222223"/>
  </r>
  <r>
    <x v="35"/>
    <x v="6"/>
    <x v="5"/>
    <n v="545"/>
    <n v="103"/>
    <n v="60"/>
    <n v="126"/>
    <n v="80"/>
    <n v="126"/>
    <n v="50"/>
    <x v="3"/>
    <x v="0"/>
    <n v="90.833333333333329"/>
    <n v="29.879852000228439"/>
    <n v="892.80555555555554"/>
  </r>
  <r>
    <x v="36"/>
    <x v="5"/>
    <x v="0"/>
    <n v="521"/>
    <n v="123"/>
    <n v="77"/>
    <n v="72"/>
    <n v="99"/>
    <n v="92"/>
    <n v="58"/>
    <x v="4"/>
    <x v="0"/>
    <n v="86.833333333333329"/>
    <n v="20.939728322550469"/>
    <n v="438.47222222222223"/>
  </r>
  <r>
    <x v="37"/>
    <x v="13"/>
    <x v="1"/>
    <n v="514"/>
    <n v="95"/>
    <n v="117"/>
    <n v="184"/>
    <n v="44"/>
    <n v="46"/>
    <n v="28"/>
    <x v="4"/>
    <x v="0"/>
    <n v="85.666666666666671"/>
    <n v="53.810366617925546"/>
    <n v="2895.5555555555557"/>
  </r>
  <r>
    <x v="38"/>
    <x v="8"/>
    <x v="1"/>
    <n v="320"/>
    <n v="46"/>
    <n v="87"/>
    <n v="60"/>
    <n v="30"/>
    <n v="40"/>
    <n v="57"/>
    <x v="3"/>
    <x v="0"/>
    <n v="53.333333333333336"/>
    <n v="18.107702474054761"/>
    <n v="327.88888888888891"/>
  </r>
  <r>
    <x v="39"/>
    <x v="1"/>
    <x v="1"/>
    <n v="580"/>
    <n v="75"/>
    <n v="125"/>
    <n v="70"/>
    <n v="125"/>
    <n v="70"/>
    <n v="115"/>
    <x v="0"/>
    <x v="1"/>
    <n v="96.666666666666671"/>
    <n v="25.276251480171837"/>
    <n v="638.88888888888891"/>
  </r>
  <r>
    <x v="40"/>
    <x v="7"/>
    <x v="5"/>
    <n v="420"/>
    <n v="100"/>
    <n v="50"/>
    <n v="80"/>
    <n v="60"/>
    <n v="80"/>
    <n v="50"/>
    <x v="5"/>
    <x v="0"/>
    <n v="70"/>
    <n v="18.257418583505537"/>
    <n v="333.33333333333331"/>
  </r>
  <r>
    <x v="41"/>
    <x v="6"/>
    <x v="5"/>
    <n v="190"/>
    <n v="50"/>
    <n v="20"/>
    <n v="40"/>
    <n v="20"/>
    <n v="40"/>
    <n v="20"/>
    <x v="2"/>
    <x v="0"/>
    <n v="31.666666666666668"/>
    <n v="12.133516482134198"/>
    <n v="147.22222222222223"/>
  </r>
  <r>
    <x v="42"/>
    <x v="8"/>
    <x v="1"/>
    <n v="300"/>
    <n v="45"/>
    <n v="75"/>
    <n v="60"/>
    <n v="40"/>
    <n v="30"/>
    <n v="50"/>
    <x v="2"/>
    <x v="0"/>
    <n v="50"/>
    <n v="14.433756729740644"/>
    <n v="208.33333333333334"/>
  </r>
  <r>
    <x v="43"/>
    <x v="14"/>
    <x v="9"/>
    <n v="300"/>
    <n v="40"/>
    <n v="40"/>
    <n v="55"/>
    <n v="40"/>
    <n v="70"/>
    <n v="55"/>
    <x v="2"/>
    <x v="0"/>
    <n v="50"/>
    <n v="11.180339887498949"/>
    <n v="125"/>
  </r>
  <r>
    <x v="44"/>
    <x v="15"/>
    <x v="1"/>
    <n v="455"/>
    <n v="64"/>
    <n v="115"/>
    <n v="65"/>
    <n v="83"/>
    <n v="63"/>
    <n v="65"/>
    <x v="2"/>
    <x v="0"/>
    <n v="75.833333333333329"/>
    <n v="18.818578290851011"/>
    <n v="354.13888888888891"/>
  </r>
  <r>
    <x v="45"/>
    <x v="15"/>
    <x v="1"/>
    <n v="555"/>
    <n v="64"/>
    <n v="165"/>
    <n v="75"/>
    <n v="93"/>
    <n v="83"/>
    <n v="75"/>
    <x v="2"/>
    <x v="0"/>
    <n v="92.5"/>
    <n v="33.594394373664983"/>
    <n v="1128.5833333333333"/>
  </r>
  <r>
    <x v="46"/>
    <x v="5"/>
    <x v="10"/>
    <n v="500"/>
    <n v="72"/>
    <n v="105"/>
    <n v="115"/>
    <n v="54"/>
    <n v="86"/>
    <n v="68"/>
    <x v="4"/>
    <x v="0"/>
    <n v="83.333333333333329"/>
    <n v="21.226293966577291"/>
    <n v="450.55555555555554"/>
  </r>
  <r>
    <x v="47"/>
    <x v="7"/>
    <x v="11"/>
    <n v="288"/>
    <n v="50"/>
    <n v="48"/>
    <n v="43"/>
    <n v="46"/>
    <n v="41"/>
    <n v="60"/>
    <x v="2"/>
    <x v="0"/>
    <n v="48"/>
    <n v="6.1373175465073224"/>
    <n v="37.666666666666664"/>
  </r>
  <r>
    <x v="48"/>
    <x v="7"/>
    <x v="1"/>
    <n v="460"/>
    <n v="70"/>
    <n v="92"/>
    <n v="65"/>
    <n v="80"/>
    <n v="55"/>
    <n v="98"/>
    <x v="3"/>
    <x v="0"/>
    <n v="76.666666666666671"/>
    <n v="15.007405579320572"/>
    <n v="225.22222222222223"/>
  </r>
  <r>
    <x v="49"/>
    <x v="5"/>
    <x v="12"/>
    <n v="495"/>
    <n v="60"/>
    <n v="52"/>
    <n v="168"/>
    <n v="47"/>
    <n v="138"/>
    <n v="30"/>
    <x v="0"/>
    <x v="0"/>
    <n v="82.5"/>
    <n v="51.386606555924018"/>
    <n v="2640.5833333333335"/>
  </r>
  <r>
    <x v="50"/>
    <x v="0"/>
    <x v="1"/>
    <n v="405"/>
    <n v="60"/>
    <n v="62"/>
    <n v="80"/>
    <n v="63"/>
    <n v="80"/>
    <n v="60"/>
    <x v="5"/>
    <x v="0"/>
    <n v="67.5"/>
    <n v="8.9022469073824286"/>
    <n v="79.25"/>
  </r>
  <r>
    <x v="51"/>
    <x v="13"/>
    <x v="1"/>
    <n v="485"/>
    <n v="95"/>
    <n v="110"/>
    <n v="80"/>
    <n v="70"/>
    <n v="80"/>
    <n v="50"/>
    <x v="3"/>
    <x v="0"/>
    <n v="80.833333333333329"/>
    <n v="18.80085695446413"/>
    <n v="353.47222222222223"/>
  </r>
  <r>
    <x v="52"/>
    <x v="3"/>
    <x v="3"/>
    <n v="395"/>
    <n v="60"/>
    <n v="70"/>
    <n v="50"/>
    <n v="100"/>
    <n v="50"/>
    <n v="65"/>
    <x v="2"/>
    <x v="0"/>
    <n v="65.833333333333329"/>
    <n v="16.935334527417979"/>
    <n v="286.80555555555554"/>
  </r>
  <r>
    <x v="53"/>
    <x v="3"/>
    <x v="6"/>
    <n v="395"/>
    <n v="65"/>
    <n v="90"/>
    <n v="40"/>
    <n v="45"/>
    <n v="80"/>
    <n v="75"/>
    <x v="1"/>
    <x v="0"/>
    <n v="65.833333333333329"/>
    <n v="18.123802642442953"/>
    <n v="328.47222222222223"/>
  </r>
  <r>
    <x v="54"/>
    <x v="3"/>
    <x v="6"/>
    <n v="495"/>
    <n v="65"/>
    <n v="150"/>
    <n v="40"/>
    <n v="15"/>
    <n v="80"/>
    <n v="145"/>
    <x v="1"/>
    <x v="0"/>
    <n v="82.5"/>
    <n v="50.228643886398793"/>
    <n v="2522.9166666666665"/>
  </r>
  <r>
    <x v="55"/>
    <x v="1"/>
    <x v="1"/>
    <n v="485"/>
    <n v="75"/>
    <n v="75"/>
    <n v="75"/>
    <n v="125"/>
    <n v="95"/>
    <n v="40"/>
    <x v="3"/>
    <x v="0"/>
    <n v="80.833333333333329"/>
    <n v="25.563102750296611"/>
    <n v="653.47222222222217"/>
  </r>
  <r>
    <x v="56"/>
    <x v="4"/>
    <x v="9"/>
    <n v="300"/>
    <n v="40"/>
    <n v="55"/>
    <n v="80"/>
    <n v="35"/>
    <n v="60"/>
    <n v="30"/>
    <x v="2"/>
    <x v="0"/>
    <n v="50"/>
    <n v="17.078251276599332"/>
    <n v="291.66666666666669"/>
  </r>
  <r>
    <x v="57"/>
    <x v="0"/>
    <x v="1"/>
    <n v="490"/>
    <n v="75"/>
    <n v="80"/>
    <n v="95"/>
    <n v="90"/>
    <n v="100"/>
    <n v="50"/>
    <x v="5"/>
    <x v="0"/>
    <n v="81.666666666666671"/>
    <n v="16.49915822768611"/>
    <n v="272.22222222222223"/>
  </r>
  <r>
    <x v="58"/>
    <x v="0"/>
    <x v="6"/>
    <n v="300"/>
    <n v="50"/>
    <n v="75"/>
    <n v="35"/>
    <n v="70"/>
    <n v="30"/>
    <n v="40"/>
    <x v="1"/>
    <x v="0"/>
    <n v="50"/>
    <n v="17.078251276599332"/>
    <n v="291.66666666666669"/>
  </r>
  <r>
    <x v="59"/>
    <x v="13"/>
    <x v="1"/>
    <n v="304"/>
    <n v="55"/>
    <n v="69"/>
    <n v="85"/>
    <n v="32"/>
    <n v="35"/>
    <n v="28"/>
    <x v="4"/>
    <x v="0"/>
    <n v="50.666666666666664"/>
    <n v="20.98147330914162"/>
    <n v="440.22222222222223"/>
  </r>
  <r>
    <x v="60"/>
    <x v="6"/>
    <x v="10"/>
    <n v="410"/>
    <n v="79"/>
    <n v="85"/>
    <n v="60"/>
    <n v="55"/>
    <n v="60"/>
    <n v="71"/>
    <x v="0"/>
    <x v="0"/>
    <n v="68.333333333333329"/>
    <n v="10.9188929027728"/>
    <n v="119.22222222222223"/>
  </r>
  <r>
    <x v="61"/>
    <x v="6"/>
    <x v="1"/>
    <n v="250"/>
    <n v="59"/>
    <n v="45"/>
    <n v="40"/>
    <n v="35"/>
    <n v="40"/>
    <n v="31"/>
    <x v="0"/>
    <x v="0"/>
    <n v="41.666666666666664"/>
    <n v="8.9006866152124591"/>
    <n v="79.222222222222229"/>
  </r>
  <r>
    <x v="62"/>
    <x v="5"/>
    <x v="10"/>
    <n v="306"/>
    <n v="42"/>
    <n v="52"/>
    <n v="67"/>
    <n v="39"/>
    <n v="56"/>
    <n v="50"/>
    <x v="4"/>
    <x v="0"/>
    <n v="51"/>
    <n v="9.2014491612281741"/>
    <n v="84.666666666666671"/>
  </r>
  <r>
    <x v="63"/>
    <x v="2"/>
    <x v="12"/>
    <n v="490"/>
    <n v="65"/>
    <n v="125"/>
    <n v="100"/>
    <n v="60"/>
    <n v="70"/>
    <n v="70"/>
    <x v="3"/>
    <x v="0"/>
    <n v="81.666666666666671"/>
    <n v="23.213980461973534"/>
    <n v="538.88888888888891"/>
  </r>
  <r>
    <x v="64"/>
    <x v="7"/>
    <x v="1"/>
    <n v="530"/>
    <n v="79"/>
    <n v="83"/>
    <n v="100"/>
    <n v="85"/>
    <n v="105"/>
    <n v="78"/>
    <x v="1"/>
    <x v="0"/>
    <n v="88.333333333333329"/>
    <n v="10.386957633921922"/>
    <n v="107.88888888888889"/>
  </r>
  <r>
    <x v="65"/>
    <x v="7"/>
    <x v="1"/>
    <n v="630"/>
    <n v="79"/>
    <n v="103"/>
    <n v="120"/>
    <n v="135"/>
    <n v="115"/>
    <n v="78"/>
    <x v="1"/>
    <x v="0"/>
    <n v="105"/>
    <n v="20.952326839756964"/>
    <n v="439"/>
  </r>
  <r>
    <x v="66"/>
    <x v="11"/>
    <x v="13"/>
    <n v="530"/>
    <n v="80"/>
    <n v="120"/>
    <n v="70"/>
    <n v="110"/>
    <n v="70"/>
    <n v="80"/>
    <x v="2"/>
    <x v="0"/>
    <n v="88.333333333333329"/>
    <n v="19.507833184532707"/>
    <n v="380.55555555555554"/>
  </r>
  <r>
    <x v="67"/>
    <x v="11"/>
    <x v="13"/>
    <n v="630"/>
    <n v="80"/>
    <n v="160"/>
    <n v="80"/>
    <n v="130"/>
    <n v="80"/>
    <n v="100"/>
    <x v="2"/>
    <x v="0"/>
    <n v="105"/>
    <n v="30.413812651491099"/>
    <n v="925"/>
  </r>
  <r>
    <x v="68"/>
    <x v="6"/>
    <x v="1"/>
    <n v="540"/>
    <n v="255"/>
    <n v="10"/>
    <n v="10"/>
    <n v="75"/>
    <n v="135"/>
    <n v="55"/>
    <x v="5"/>
    <x v="0"/>
    <n v="90"/>
    <n v="85.14693182963201"/>
    <n v="7250"/>
  </r>
  <r>
    <x v="69"/>
    <x v="9"/>
    <x v="1"/>
    <n v="295"/>
    <n v="45"/>
    <n v="60"/>
    <n v="32"/>
    <n v="50"/>
    <n v="32"/>
    <n v="76"/>
    <x v="3"/>
    <x v="0"/>
    <n v="49.166666666666664"/>
    <n v="15.517910798672466"/>
    <n v="240.80555555555554"/>
  </r>
  <r>
    <x v="70"/>
    <x v="5"/>
    <x v="1"/>
    <n v="390"/>
    <n v="70"/>
    <n v="105"/>
    <n v="105"/>
    <n v="50"/>
    <n v="40"/>
    <n v="20"/>
    <x v="3"/>
    <x v="0"/>
    <n v="65"/>
    <n v="31.885210782848318"/>
    <n v="1016.6666666666666"/>
  </r>
  <r>
    <x v="71"/>
    <x v="5"/>
    <x v="1"/>
    <n v="290"/>
    <n v="50"/>
    <n v="80"/>
    <n v="95"/>
    <n v="10"/>
    <n v="45"/>
    <n v="10"/>
    <x v="0"/>
    <x v="0"/>
    <n v="48.333333333333336"/>
    <n v="31.972210155418129"/>
    <n v="1022.2222222222222"/>
  </r>
  <r>
    <x v="72"/>
    <x v="6"/>
    <x v="1"/>
    <n v="490"/>
    <n v="95"/>
    <n v="110"/>
    <n v="95"/>
    <n v="40"/>
    <n v="95"/>
    <n v="55"/>
    <x v="3"/>
    <x v="0"/>
    <n v="81.666666666666671"/>
    <n v="25.110865288865607"/>
    <n v="630.55555555555554"/>
  </r>
  <r>
    <x v="73"/>
    <x v="11"/>
    <x v="1"/>
    <n v="409"/>
    <n v="59"/>
    <n v="59"/>
    <n v="58"/>
    <n v="90"/>
    <n v="70"/>
    <n v="73"/>
    <x v="4"/>
    <x v="0"/>
    <n v="68.166666666666671"/>
    <n v="11.363929289153857"/>
    <n v="129.13888888888889"/>
  </r>
  <r>
    <x v="74"/>
    <x v="6"/>
    <x v="3"/>
    <n v="510"/>
    <n v="100"/>
    <n v="123"/>
    <n v="75"/>
    <n v="57"/>
    <n v="75"/>
    <n v="80"/>
    <x v="3"/>
    <x v="0"/>
    <n v="85"/>
    <n v="21.126602503321099"/>
    <n v="446.33333333333331"/>
  </r>
  <r>
    <x v="75"/>
    <x v="0"/>
    <x v="13"/>
    <n v="460"/>
    <n v="60"/>
    <n v="130"/>
    <n v="80"/>
    <n v="60"/>
    <n v="60"/>
    <n v="70"/>
    <x v="2"/>
    <x v="0"/>
    <n v="76.666666666666671"/>
    <n v="24.944382578492942"/>
    <n v="622.22222222222217"/>
  </r>
  <r>
    <x v="76"/>
    <x v="4"/>
    <x v="9"/>
    <n v="500"/>
    <n v="67"/>
    <n v="89"/>
    <n v="116"/>
    <n v="79"/>
    <n v="116"/>
    <n v="33"/>
    <x v="0"/>
    <x v="0"/>
    <n v="83.333333333333329"/>
    <n v="28.825143345504614"/>
    <n v="830.88888888888891"/>
  </r>
  <r>
    <x v="77"/>
    <x v="4"/>
    <x v="9"/>
    <n v="300"/>
    <n v="57"/>
    <n v="24"/>
    <n v="86"/>
    <n v="24"/>
    <n v="86"/>
    <n v="23"/>
    <x v="0"/>
    <x v="0"/>
    <n v="50"/>
    <n v="28.053520278211074"/>
    <n v="787"/>
  </r>
  <r>
    <x v="78"/>
    <x v="0"/>
    <x v="6"/>
    <n v="280"/>
    <n v="40"/>
    <n v="30"/>
    <n v="35"/>
    <n v="50"/>
    <n v="70"/>
    <n v="55"/>
    <x v="0"/>
    <x v="0"/>
    <n v="46.666666666666664"/>
    <n v="13.437096247164249"/>
    <n v="180.55555555555554"/>
  </r>
  <r>
    <x v="79"/>
    <x v="7"/>
    <x v="1"/>
    <n v="330"/>
    <n v="55"/>
    <n v="65"/>
    <n v="35"/>
    <n v="60"/>
    <n v="30"/>
    <n v="85"/>
    <x v="0"/>
    <x v="0"/>
    <n v="55"/>
    <n v="18.484227510682363"/>
    <n v="341.66666666666669"/>
  </r>
  <r>
    <x v="80"/>
    <x v="0"/>
    <x v="6"/>
    <n v="318"/>
    <n v="45"/>
    <n v="49"/>
    <n v="49"/>
    <n v="65"/>
    <n v="65"/>
    <n v="45"/>
    <x v="1"/>
    <x v="0"/>
    <n v="53"/>
    <n v="8.6409875978771478"/>
    <n v="74.666666666666671"/>
  </r>
  <r>
    <x v="81"/>
    <x v="6"/>
    <x v="1"/>
    <n v="350"/>
    <n v="55"/>
    <n v="66"/>
    <n v="44"/>
    <n v="44"/>
    <n v="56"/>
    <n v="85"/>
    <x v="0"/>
    <x v="0"/>
    <n v="58.333333333333336"/>
    <n v="14.126413400278061"/>
    <n v="199.55555555555554"/>
  </r>
  <r>
    <x v="82"/>
    <x v="6"/>
    <x v="1"/>
    <n v="237"/>
    <n v="38"/>
    <n v="36"/>
    <n v="38"/>
    <n v="32"/>
    <n v="36"/>
    <n v="57"/>
    <x v="4"/>
    <x v="0"/>
    <n v="39.5"/>
    <n v="8.0777472107017552"/>
    <n v="65.25"/>
  </r>
  <r>
    <x v="83"/>
    <x v="3"/>
    <x v="1"/>
    <n v="224"/>
    <n v="40"/>
    <n v="29"/>
    <n v="45"/>
    <n v="29"/>
    <n v="45"/>
    <n v="36"/>
    <x v="0"/>
    <x v="0"/>
    <n v="37.333333333333336"/>
    <n v="6.6499791144200007"/>
    <n v="44.222222222222221"/>
  </r>
  <r>
    <x v="84"/>
    <x v="3"/>
    <x v="3"/>
    <n v="395"/>
    <n v="60"/>
    <n v="45"/>
    <n v="50"/>
    <n v="90"/>
    <n v="80"/>
    <n v="70"/>
    <x v="1"/>
    <x v="0"/>
    <n v="65.833333333333329"/>
    <n v="15.920810978785667"/>
    <n v="253.47222222222223"/>
  </r>
  <r>
    <x v="85"/>
    <x v="0"/>
    <x v="1"/>
    <n v="335"/>
    <n v="50"/>
    <n v="85"/>
    <n v="40"/>
    <n v="85"/>
    <n v="40"/>
    <n v="35"/>
    <x v="2"/>
    <x v="0"/>
    <n v="55.833333333333336"/>
    <n v="21.098314835286939"/>
    <n v="445.13888888888891"/>
  </r>
  <r>
    <x v="86"/>
    <x v="0"/>
    <x v="14"/>
    <n v="475"/>
    <n v="70"/>
    <n v="115"/>
    <n v="60"/>
    <n v="115"/>
    <n v="60"/>
    <n v="55"/>
    <x v="2"/>
    <x v="0"/>
    <n v="79.166666666666671"/>
    <n v="25.725581734055218"/>
    <n v="661.80555555555554"/>
  </r>
  <r>
    <x v="87"/>
    <x v="11"/>
    <x v="11"/>
    <n v="460"/>
    <n v="70"/>
    <n v="100"/>
    <n v="70"/>
    <n v="105"/>
    <n v="75"/>
    <n v="40"/>
    <x v="2"/>
    <x v="0"/>
    <n v="76.666666666666671"/>
    <n v="21.538079972200144"/>
    <n v="463.88888888888891"/>
  </r>
  <r>
    <x v="88"/>
    <x v="11"/>
    <x v="11"/>
    <n v="560"/>
    <n v="70"/>
    <n v="120"/>
    <n v="100"/>
    <n v="145"/>
    <n v="105"/>
    <n v="20"/>
    <x v="2"/>
    <x v="0"/>
    <n v="93.333333333333329"/>
    <n v="39.75620147292188"/>
    <n v="1580.5555555555557"/>
  </r>
  <r>
    <x v="89"/>
    <x v="5"/>
    <x v="5"/>
    <n v="500"/>
    <n v="50"/>
    <n v="50"/>
    <n v="150"/>
    <n v="50"/>
    <n v="150"/>
    <n v="50"/>
    <x v="4"/>
    <x v="0"/>
    <n v="83.333333333333329"/>
    <n v="47.14045207910317"/>
    <n v="2222.2222222222222"/>
  </r>
  <r>
    <x v="90"/>
    <x v="0"/>
    <x v="1"/>
    <n v="454"/>
    <n v="74"/>
    <n v="100"/>
    <n v="72"/>
    <n v="90"/>
    <n v="72"/>
    <n v="46"/>
    <x v="0"/>
    <x v="0"/>
    <n v="75.666666666666671"/>
    <n v="16.868774571839992"/>
    <n v="284.55555555555554"/>
  </r>
  <r>
    <x v="91"/>
    <x v="7"/>
    <x v="4"/>
    <n v="495"/>
    <n v="74"/>
    <n v="108"/>
    <n v="133"/>
    <n v="83"/>
    <n v="65"/>
    <n v="32"/>
    <x v="3"/>
    <x v="0"/>
    <n v="82.5"/>
    <n v="31.962217278113442"/>
    <n v="1021.5833333333334"/>
  </r>
  <r>
    <x v="92"/>
    <x v="7"/>
    <x v="14"/>
    <n v="305"/>
    <n v="45"/>
    <n v="90"/>
    <n v="20"/>
    <n v="65"/>
    <n v="20"/>
    <n v="65"/>
    <x v="2"/>
    <x v="0"/>
    <n v="50.833333333333336"/>
    <n v="25.399584423546951"/>
    <n v="645.13888888888891"/>
  </r>
  <r>
    <x v="93"/>
    <x v="3"/>
    <x v="1"/>
    <n v="205"/>
    <n v="50"/>
    <n v="35"/>
    <n v="55"/>
    <n v="25"/>
    <n v="25"/>
    <n v="15"/>
    <x v="2"/>
    <x v="0"/>
    <n v="34.166666666666664"/>
    <n v="14.264368973853076"/>
    <n v="203.47222222222223"/>
  </r>
  <r>
    <x v="94"/>
    <x v="6"/>
    <x v="1"/>
    <n v="420"/>
    <n v="70"/>
    <n v="70"/>
    <n v="70"/>
    <n v="70"/>
    <n v="70"/>
    <n v="70"/>
    <x v="2"/>
    <x v="0"/>
    <n v="70"/>
    <n v="0"/>
    <n v="0"/>
  </r>
  <r>
    <x v="95"/>
    <x v="3"/>
    <x v="1"/>
    <n v="195"/>
    <n v="45"/>
    <n v="30"/>
    <n v="35"/>
    <n v="20"/>
    <n v="20"/>
    <n v="45"/>
    <x v="1"/>
    <x v="0"/>
    <n v="32.5"/>
    <n v="10.307764064044152"/>
    <n v="106.25"/>
  </r>
  <r>
    <x v="96"/>
    <x v="1"/>
    <x v="15"/>
    <n v="600"/>
    <n v="100"/>
    <n v="100"/>
    <n v="100"/>
    <n v="100"/>
    <n v="100"/>
    <n v="100"/>
    <x v="5"/>
    <x v="0"/>
    <n v="100"/>
    <n v="0"/>
    <n v="0"/>
  </r>
  <r>
    <x v="97"/>
    <x v="15"/>
    <x v="16"/>
    <n v="520"/>
    <n v="60"/>
    <n v="55"/>
    <n v="90"/>
    <n v="145"/>
    <n v="90"/>
    <n v="80"/>
    <x v="3"/>
    <x v="0"/>
    <n v="86.666666666666671"/>
    <n v="29.391986814247328"/>
    <n v="863.88888888888891"/>
  </r>
  <r>
    <x v="98"/>
    <x v="6"/>
    <x v="1"/>
    <n v="450"/>
    <n v="250"/>
    <n v="5"/>
    <n v="5"/>
    <n v="35"/>
    <n v="105"/>
    <n v="50"/>
    <x v="1"/>
    <x v="0"/>
    <n v="75"/>
    <n v="85.195852794213721"/>
    <n v="7258.333333333333"/>
  </r>
  <r>
    <x v="99"/>
    <x v="11"/>
    <x v="3"/>
    <n v="534"/>
    <n v="78"/>
    <n v="84"/>
    <n v="78"/>
    <n v="109"/>
    <n v="85"/>
    <n v="100"/>
    <x v="1"/>
    <x v="0"/>
    <n v="89"/>
    <n v="11.575836902790225"/>
    <n v="134"/>
  </r>
  <r>
    <x v="100"/>
    <x v="11"/>
    <x v="7"/>
    <n v="634"/>
    <n v="78"/>
    <n v="130"/>
    <n v="111"/>
    <n v="130"/>
    <n v="85"/>
    <n v="100"/>
    <x v="1"/>
    <x v="0"/>
    <n v="105.66666666666667"/>
    <n v="20.154955277107966"/>
    <n v="406.22222222222223"/>
  </r>
  <r>
    <x v="101"/>
    <x v="11"/>
    <x v="3"/>
    <n v="634"/>
    <n v="78"/>
    <n v="104"/>
    <n v="78"/>
    <n v="159"/>
    <n v="115"/>
    <n v="100"/>
    <x v="1"/>
    <x v="0"/>
    <n v="105.66666666666667"/>
    <n v="27.378012264508094"/>
    <n v="749.55555555555554"/>
  </r>
  <r>
    <x v="102"/>
    <x v="11"/>
    <x v="1"/>
    <n v="309"/>
    <n v="39"/>
    <n v="52"/>
    <n v="43"/>
    <n v="60"/>
    <n v="50"/>
    <n v="65"/>
    <x v="1"/>
    <x v="0"/>
    <n v="51.5"/>
    <n v="8.9953691790090904"/>
    <n v="80.916666666666671"/>
  </r>
  <r>
    <x v="103"/>
    <x v="11"/>
    <x v="1"/>
    <n v="405"/>
    <n v="58"/>
    <n v="64"/>
    <n v="58"/>
    <n v="80"/>
    <n v="65"/>
    <n v="80"/>
    <x v="1"/>
    <x v="0"/>
    <n v="67.5"/>
    <n v="9.2330926563096938"/>
    <n v="85.25"/>
  </r>
  <r>
    <x v="104"/>
    <x v="6"/>
    <x v="3"/>
    <n v="411"/>
    <n v="76"/>
    <n v="65"/>
    <n v="45"/>
    <n v="92"/>
    <n v="42"/>
    <n v="91"/>
    <x v="0"/>
    <x v="0"/>
    <n v="68.5"/>
    <n v="19.922767545365446"/>
    <n v="396.91666666666669"/>
  </r>
  <r>
    <x v="105"/>
    <x v="0"/>
    <x v="1"/>
    <n v="450"/>
    <n v="70"/>
    <n v="60"/>
    <n v="70"/>
    <n v="87"/>
    <n v="78"/>
    <n v="85"/>
    <x v="0"/>
    <x v="0"/>
    <n v="75"/>
    <n v="9.3808315196468595"/>
    <n v="88"/>
  </r>
  <r>
    <x v="106"/>
    <x v="0"/>
    <x v="1"/>
    <n v="275"/>
    <n v="45"/>
    <n v="35"/>
    <n v="45"/>
    <n v="62"/>
    <n v="53"/>
    <n v="35"/>
    <x v="0"/>
    <x v="0"/>
    <n v="45.833333333333336"/>
    <n v="9.5641111569357147"/>
    <n v="91.472222222222229"/>
  </r>
  <r>
    <x v="107"/>
    <x v="0"/>
    <x v="13"/>
    <n v="530"/>
    <n v="88"/>
    <n v="107"/>
    <n v="122"/>
    <n v="74"/>
    <n v="75"/>
    <n v="64"/>
    <x v="4"/>
    <x v="0"/>
    <n v="88.333333333333329"/>
    <n v="20.237478982214054"/>
    <n v="409.55555555555554"/>
  </r>
  <r>
    <x v="108"/>
    <x v="0"/>
    <x v="1"/>
    <n v="313"/>
    <n v="56"/>
    <n v="61"/>
    <n v="65"/>
    <n v="48"/>
    <n v="45"/>
    <n v="38"/>
    <x v="4"/>
    <x v="0"/>
    <n v="52.166666666666664"/>
    <n v="9.370461864580399"/>
    <n v="87.805555555555557"/>
  </r>
  <r>
    <x v="109"/>
    <x v="0"/>
    <x v="1"/>
    <n v="318"/>
    <n v="45"/>
    <n v="49"/>
    <n v="65"/>
    <n v="49"/>
    <n v="65"/>
    <n v="45"/>
    <x v="5"/>
    <x v="0"/>
    <n v="53"/>
    <n v="8.6409875978771478"/>
    <n v="74.666666666666671"/>
  </r>
  <r>
    <x v="110"/>
    <x v="11"/>
    <x v="1"/>
    <n v="309"/>
    <n v="44"/>
    <n v="58"/>
    <n v="44"/>
    <n v="58"/>
    <n v="44"/>
    <n v="61"/>
    <x v="0"/>
    <x v="0"/>
    <n v="51.5"/>
    <n v="7.5663729752107782"/>
    <n v="57.25"/>
  </r>
  <r>
    <x v="111"/>
    <x v="1"/>
    <x v="1"/>
    <n v="425"/>
    <n v="65"/>
    <n v="50"/>
    <n v="70"/>
    <n v="95"/>
    <n v="80"/>
    <n v="65"/>
    <x v="2"/>
    <x v="0"/>
    <n v="70.833333333333329"/>
    <n v="13.969212178533509"/>
    <n v="195.13888888888889"/>
  </r>
  <r>
    <x v="112"/>
    <x v="7"/>
    <x v="17"/>
    <n v="330"/>
    <n v="75"/>
    <n v="38"/>
    <n v="38"/>
    <n v="56"/>
    <n v="56"/>
    <n v="67"/>
    <x v="5"/>
    <x v="0"/>
    <n v="55"/>
    <n v="13.686976778431873"/>
    <n v="187.33333333333334"/>
  </r>
  <r>
    <x v="113"/>
    <x v="1"/>
    <x v="1"/>
    <n v="285"/>
    <n v="45"/>
    <n v="30"/>
    <n v="50"/>
    <n v="65"/>
    <n v="50"/>
    <n v="45"/>
    <x v="0"/>
    <x v="0"/>
    <n v="47.5"/>
    <n v="10.307764064044152"/>
    <n v="106.25"/>
  </r>
  <r>
    <x v="114"/>
    <x v="6"/>
    <x v="1"/>
    <n v="470"/>
    <n v="75"/>
    <n v="95"/>
    <n v="60"/>
    <n v="65"/>
    <n v="60"/>
    <n v="115"/>
    <x v="3"/>
    <x v="0"/>
    <n v="78.333333333333329"/>
    <n v="20.344259359556172"/>
    <n v="413.88888888888891"/>
  </r>
  <r>
    <x v="115"/>
    <x v="7"/>
    <x v="1"/>
    <n v="345"/>
    <n v="35"/>
    <n v="64"/>
    <n v="85"/>
    <n v="74"/>
    <n v="55"/>
    <n v="32"/>
    <x v="2"/>
    <x v="0"/>
    <n v="57.5"/>
    <n v="19.293781381574739"/>
    <n v="372.25"/>
  </r>
  <r>
    <x v="116"/>
    <x v="7"/>
    <x v="1"/>
    <n v="330"/>
    <n v="50"/>
    <n v="53"/>
    <n v="62"/>
    <n v="58"/>
    <n v="63"/>
    <n v="44"/>
    <x v="4"/>
    <x v="0"/>
    <n v="55"/>
    <n v="6.7330032922413858"/>
    <n v="45.333333333333336"/>
  </r>
  <r>
    <x v="117"/>
    <x v="7"/>
    <x v="1"/>
    <n v="500"/>
    <n v="71"/>
    <n v="73"/>
    <n v="88"/>
    <n v="120"/>
    <n v="89"/>
    <n v="59"/>
    <x v="4"/>
    <x v="0"/>
    <n v="83.333333333333329"/>
    <n v="19.362047641943477"/>
    <n v="374.88888888888891"/>
  </r>
  <r>
    <x v="118"/>
    <x v="14"/>
    <x v="9"/>
    <n v="500"/>
    <n v="60"/>
    <n v="70"/>
    <n v="105"/>
    <n v="70"/>
    <n v="120"/>
    <n v="75"/>
    <x v="2"/>
    <x v="0"/>
    <n v="83.333333333333329"/>
    <n v="21.538079972200144"/>
    <n v="463.88888888888891"/>
  </r>
  <r>
    <x v="119"/>
    <x v="12"/>
    <x v="1"/>
    <n v="483"/>
    <n v="95"/>
    <n v="70"/>
    <n v="73"/>
    <n v="95"/>
    <n v="90"/>
    <n v="60"/>
    <x v="1"/>
    <x v="0"/>
    <n v="80.5"/>
    <n v="13.524668819112232"/>
    <n v="182.91666666666666"/>
  </r>
  <r>
    <x v="120"/>
    <x v="12"/>
    <x v="1"/>
    <n v="323"/>
    <n v="70"/>
    <n v="45"/>
    <n v="48"/>
    <n v="60"/>
    <n v="65"/>
    <n v="35"/>
    <x v="1"/>
    <x v="0"/>
    <n v="53.833333333333336"/>
    <n v="12.184917817622827"/>
    <n v="148.47222222222223"/>
  </r>
  <r>
    <x v="121"/>
    <x v="12"/>
    <x v="1"/>
    <n v="218"/>
    <n v="50"/>
    <n v="25"/>
    <n v="28"/>
    <n v="45"/>
    <n v="55"/>
    <n v="15"/>
    <x v="5"/>
    <x v="0"/>
    <n v="36.333333333333336"/>
    <n v="14.510532573119276"/>
    <n v="210.55555555555554"/>
  </r>
  <r>
    <x v="122"/>
    <x v="7"/>
    <x v="0"/>
    <n v="525"/>
    <n v="50"/>
    <n v="95"/>
    <n v="180"/>
    <n v="85"/>
    <n v="45"/>
    <n v="70"/>
    <x v="1"/>
    <x v="0"/>
    <n v="87.5"/>
    <n v="44.97684589504545"/>
    <n v="2022.9166666666667"/>
  </r>
  <r>
    <x v="123"/>
    <x v="4"/>
    <x v="13"/>
    <n v="580"/>
    <n v="91"/>
    <n v="90"/>
    <n v="129"/>
    <n v="90"/>
    <n v="72"/>
    <n v="108"/>
    <x v="3"/>
    <x v="1"/>
    <n v="96.666666666666671"/>
    <n v="17.810733343190062"/>
    <n v="317.22222222222223"/>
  </r>
  <r>
    <x v="124"/>
    <x v="15"/>
    <x v="1"/>
    <n v="483"/>
    <n v="58"/>
    <n v="50"/>
    <n v="145"/>
    <n v="95"/>
    <n v="105"/>
    <n v="30"/>
    <x v="3"/>
    <x v="0"/>
    <n v="80.5"/>
    <n v="38.638279809881119"/>
    <n v="1492.9166666666667"/>
  </r>
  <r>
    <x v="125"/>
    <x v="3"/>
    <x v="3"/>
    <n v="244"/>
    <n v="30"/>
    <n v="30"/>
    <n v="42"/>
    <n v="30"/>
    <n v="42"/>
    <n v="70"/>
    <x v="0"/>
    <x v="0"/>
    <n v="40.666666666666664"/>
    <n v="14.173527750312866"/>
    <n v="200.88888888888889"/>
  </r>
  <r>
    <x v="126"/>
    <x v="11"/>
    <x v="13"/>
    <n v="405"/>
    <n v="60"/>
    <n v="85"/>
    <n v="60"/>
    <n v="85"/>
    <n v="60"/>
    <n v="55"/>
    <x v="2"/>
    <x v="0"/>
    <n v="67.5"/>
    <n v="12.5"/>
    <n v="156.25"/>
  </r>
  <r>
    <x v="127"/>
    <x v="16"/>
    <x v="1"/>
    <n v="505"/>
    <n v="105"/>
    <n v="140"/>
    <n v="95"/>
    <n v="55"/>
    <n v="65"/>
    <n v="45"/>
    <x v="3"/>
    <x v="0"/>
    <n v="84.166666666666671"/>
    <n v="32.712977377317536"/>
    <n v="1070.1388888888889"/>
  </r>
  <r>
    <x v="128"/>
    <x v="7"/>
    <x v="1"/>
    <n v="308"/>
    <n v="43"/>
    <n v="80"/>
    <n v="65"/>
    <n v="50"/>
    <n v="35"/>
    <n v="35"/>
    <x v="2"/>
    <x v="0"/>
    <n v="51.333333333333336"/>
    <n v="16.39783183499846"/>
    <n v="268.88888888888891"/>
  </r>
  <r>
    <x v="129"/>
    <x v="7"/>
    <x v="4"/>
    <n v="380"/>
    <n v="55"/>
    <n v="55"/>
    <n v="85"/>
    <n v="65"/>
    <n v="85"/>
    <n v="35"/>
    <x v="5"/>
    <x v="0"/>
    <n v="63.333333333333336"/>
    <n v="17.716909687891082"/>
    <n v="313.88888888888891"/>
  </r>
  <r>
    <x v="130"/>
    <x v="0"/>
    <x v="5"/>
    <n v="280"/>
    <n v="40"/>
    <n v="27"/>
    <n v="60"/>
    <n v="37"/>
    <n v="50"/>
    <n v="66"/>
    <x v="3"/>
    <x v="0"/>
    <n v="46.666666666666664"/>
    <n v="13.461880337539114"/>
    <n v="181.22222222222223"/>
  </r>
  <r>
    <x v="131"/>
    <x v="5"/>
    <x v="15"/>
    <n v="495"/>
    <n v="86"/>
    <n v="81"/>
    <n v="97"/>
    <n v="81"/>
    <n v="107"/>
    <n v="43"/>
    <x v="2"/>
    <x v="0"/>
    <n v="82.5"/>
    <n v="19.94784867264304"/>
    <n v="397.91666666666669"/>
  </r>
  <r>
    <x v="132"/>
    <x v="5"/>
    <x v="1"/>
    <n v="350"/>
    <n v="67"/>
    <n v="125"/>
    <n v="40"/>
    <n v="30"/>
    <n v="30"/>
    <n v="58"/>
    <x v="0"/>
    <x v="0"/>
    <n v="58.333333333333336"/>
    <n v="32.815985264637249"/>
    <n v="1076.8888888888889"/>
  </r>
  <r>
    <x v="133"/>
    <x v="7"/>
    <x v="14"/>
    <n v="468"/>
    <n v="63"/>
    <n v="120"/>
    <n v="85"/>
    <n v="90"/>
    <n v="55"/>
    <n v="55"/>
    <x v="2"/>
    <x v="0"/>
    <n v="78"/>
    <n v="23.2379000772445"/>
    <n v="540"/>
  </r>
  <r>
    <x v="134"/>
    <x v="1"/>
    <x v="1"/>
    <n v="600"/>
    <n v="120"/>
    <n v="70"/>
    <n v="120"/>
    <n v="75"/>
    <n v="130"/>
    <n v="85"/>
    <x v="0"/>
    <x v="0"/>
    <n v="100"/>
    <n v="23.979157616563597"/>
    <n v="575"/>
  </r>
  <r>
    <x v="135"/>
    <x v="10"/>
    <x v="13"/>
    <n v="300"/>
    <n v="48"/>
    <n v="61"/>
    <n v="40"/>
    <n v="61"/>
    <n v="40"/>
    <n v="50"/>
    <x v="0"/>
    <x v="0"/>
    <n v="50"/>
    <n v="8.6216781042517088"/>
    <n v="74.333333333333329"/>
  </r>
  <r>
    <x v="136"/>
    <x v="10"/>
    <x v="3"/>
    <n v="535"/>
    <n v="85"/>
    <n v="90"/>
    <n v="80"/>
    <n v="70"/>
    <n v="80"/>
    <n v="130"/>
    <x v="5"/>
    <x v="0"/>
    <n v="89.166666666666671"/>
    <n v="19.238993967691993"/>
    <n v="370.13888888888891"/>
  </r>
  <r>
    <x v="137"/>
    <x v="7"/>
    <x v="1"/>
    <n v="405"/>
    <n v="65"/>
    <n v="80"/>
    <n v="80"/>
    <n v="59"/>
    <n v="63"/>
    <n v="58"/>
    <x v="5"/>
    <x v="0"/>
    <n v="67.5"/>
    <n v="9.1423921012683174"/>
    <n v="83.583333333333329"/>
  </r>
  <r>
    <x v="138"/>
    <x v="3"/>
    <x v="4"/>
    <n v="475"/>
    <n v="70"/>
    <n v="95"/>
    <n v="125"/>
    <n v="65"/>
    <n v="75"/>
    <n v="45"/>
    <x v="3"/>
    <x v="0"/>
    <n v="79.166666666666671"/>
    <n v="25.235006549544533"/>
    <n v="636.80555555555554"/>
  </r>
  <r>
    <x v="139"/>
    <x v="13"/>
    <x v="1"/>
    <n v="485"/>
    <n v="70"/>
    <n v="50"/>
    <n v="30"/>
    <n v="95"/>
    <n v="135"/>
    <n v="105"/>
    <x v="3"/>
    <x v="0"/>
    <n v="80.833333333333329"/>
    <n v="35.04956807468848"/>
    <n v="1228.4722222222222"/>
  </r>
  <r>
    <x v="140"/>
    <x v="13"/>
    <x v="1"/>
    <n v="305"/>
    <n v="55"/>
    <n v="70"/>
    <n v="40"/>
    <n v="60"/>
    <n v="40"/>
    <n v="40"/>
    <x v="3"/>
    <x v="0"/>
    <n v="50.833333333333336"/>
    <n v="11.696390706348499"/>
    <n v="136.80555555555554"/>
  </r>
  <r>
    <x v="141"/>
    <x v="14"/>
    <x v="1"/>
    <n v="320"/>
    <n v="50"/>
    <n v="50"/>
    <n v="95"/>
    <n v="40"/>
    <n v="50"/>
    <n v="35"/>
    <x v="1"/>
    <x v="0"/>
    <n v="53.333333333333336"/>
    <n v="19.507833184532707"/>
    <n v="380.55555555555554"/>
  </r>
  <r>
    <x v="142"/>
    <x v="11"/>
    <x v="1"/>
    <n v="309"/>
    <n v="39"/>
    <n v="52"/>
    <n v="43"/>
    <n v="60"/>
    <n v="50"/>
    <n v="65"/>
    <x v="5"/>
    <x v="0"/>
    <n v="51.5"/>
    <n v="8.9953691790090904"/>
    <n v="80.916666666666671"/>
  </r>
  <r>
    <x v="143"/>
    <x v="2"/>
    <x v="1"/>
    <n v="600"/>
    <n v="70"/>
    <n v="90"/>
    <n v="90"/>
    <n v="135"/>
    <n v="90"/>
    <n v="125"/>
    <x v="0"/>
    <x v="1"/>
    <n v="100"/>
    <n v="22.54624876411447"/>
    <n v="508.33333333333331"/>
  </r>
  <r>
    <x v="144"/>
    <x v="11"/>
    <x v="1"/>
    <n v="480"/>
    <n v="105"/>
    <n v="140"/>
    <n v="55"/>
    <n v="30"/>
    <n v="55"/>
    <n v="95"/>
    <x v="3"/>
    <x v="0"/>
    <n v="80"/>
    <n v="36.968455021364726"/>
    <n v="1366.6666666666667"/>
  </r>
  <r>
    <x v="145"/>
    <x v="11"/>
    <x v="9"/>
    <n v="540"/>
    <n v="105"/>
    <n v="30"/>
    <n v="105"/>
    <n v="140"/>
    <n v="105"/>
    <n v="55"/>
    <x v="3"/>
    <x v="0"/>
    <n v="90"/>
    <n v="36.514837167011073"/>
    <n v="1333.3333333333333"/>
  </r>
  <r>
    <x v="146"/>
    <x v="11"/>
    <x v="1"/>
    <n v="315"/>
    <n v="70"/>
    <n v="90"/>
    <n v="45"/>
    <n v="15"/>
    <n v="45"/>
    <n v="50"/>
    <x v="3"/>
    <x v="0"/>
    <n v="52.5"/>
    <n v="23.228933107943924"/>
    <n v="539.58333333333337"/>
  </r>
  <r>
    <x v="147"/>
    <x v="9"/>
    <x v="5"/>
    <n v="431"/>
    <n v="67"/>
    <n v="58"/>
    <n v="57"/>
    <n v="81"/>
    <n v="67"/>
    <n v="101"/>
    <x v="4"/>
    <x v="0"/>
    <n v="71.833333333333329"/>
    <n v="15.236104780713767"/>
    <n v="232.13888888888889"/>
  </r>
  <r>
    <x v="148"/>
    <x v="6"/>
    <x v="15"/>
    <n v="335"/>
    <n v="60"/>
    <n v="60"/>
    <n v="50"/>
    <n v="40"/>
    <n v="50"/>
    <n v="75"/>
    <x v="3"/>
    <x v="0"/>
    <n v="55.833333333333336"/>
    <n v="10.960788698304921"/>
    <n v="120.13888888888889"/>
  </r>
  <r>
    <x v="149"/>
    <x v="2"/>
    <x v="7"/>
    <n v="300"/>
    <n v="52"/>
    <n v="65"/>
    <n v="50"/>
    <n v="45"/>
    <n v="50"/>
    <n v="38"/>
    <x v="3"/>
    <x v="0"/>
    <n v="50"/>
    <n v="8.144527815247077"/>
    <n v="66.333333333333329"/>
  </r>
  <r>
    <x v="150"/>
    <x v="6"/>
    <x v="1"/>
    <n v="380"/>
    <n v="70"/>
    <n v="65"/>
    <n v="65"/>
    <n v="55"/>
    <n v="55"/>
    <n v="70"/>
    <x v="2"/>
    <x v="0"/>
    <n v="63.333333333333336"/>
    <n v="6.2360956446232354"/>
    <n v="38.888888888888886"/>
  </r>
  <r>
    <x v="151"/>
    <x v="13"/>
    <x v="3"/>
    <n v="330"/>
    <n v="45"/>
    <n v="55"/>
    <n v="45"/>
    <n v="65"/>
    <n v="45"/>
    <n v="75"/>
    <x v="5"/>
    <x v="0"/>
    <n v="55"/>
    <n v="11.547005383792516"/>
    <n v="133.33333333333334"/>
  </r>
  <r>
    <x v="152"/>
    <x v="11"/>
    <x v="9"/>
    <n v="534"/>
    <n v="75"/>
    <n v="69"/>
    <n v="72"/>
    <n v="114"/>
    <n v="100"/>
    <n v="104"/>
    <x v="4"/>
    <x v="0"/>
    <n v="89"/>
    <n v="17.587874611030557"/>
    <n v="309.33333333333331"/>
  </r>
  <r>
    <x v="153"/>
    <x v="1"/>
    <x v="1"/>
    <n v="600"/>
    <n v="50"/>
    <n v="180"/>
    <n v="20"/>
    <n v="180"/>
    <n v="20"/>
    <n v="150"/>
    <x v="2"/>
    <x v="1"/>
    <n v="100"/>
    <n v="71.414284285428494"/>
    <n v="5100"/>
  </r>
  <r>
    <x v="154"/>
    <x v="1"/>
    <x v="1"/>
    <n v="600"/>
    <n v="50"/>
    <n v="70"/>
    <n v="160"/>
    <n v="70"/>
    <n v="160"/>
    <n v="90"/>
    <x v="2"/>
    <x v="1"/>
    <n v="100"/>
    <n v="43.9696865275764"/>
    <n v="1933.3333333333333"/>
  </r>
  <r>
    <x v="155"/>
    <x v="1"/>
    <x v="1"/>
    <n v="600"/>
    <n v="50"/>
    <n v="150"/>
    <n v="50"/>
    <n v="150"/>
    <n v="50"/>
    <n v="150"/>
    <x v="2"/>
    <x v="1"/>
    <n v="100"/>
    <n v="50"/>
    <n v="2500"/>
  </r>
  <r>
    <x v="156"/>
    <x v="1"/>
    <x v="1"/>
    <n v="600"/>
    <n v="50"/>
    <n v="95"/>
    <n v="90"/>
    <n v="95"/>
    <n v="90"/>
    <n v="180"/>
    <x v="2"/>
    <x v="1"/>
    <n v="100"/>
    <n v="39.05124837953327"/>
    <n v="1525"/>
  </r>
  <r>
    <x v="157"/>
    <x v="7"/>
    <x v="0"/>
    <n v="475"/>
    <n v="90"/>
    <n v="70"/>
    <n v="80"/>
    <n v="70"/>
    <n v="95"/>
    <n v="70"/>
    <x v="1"/>
    <x v="0"/>
    <n v="79.166666666666671"/>
    <n v="10.172129679778086"/>
    <n v="103.47222222222223"/>
  </r>
  <r>
    <x v="158"/>
    <x v="7"/>
    <x v="1"/>
    <n v="413"/>
    <n v="75"/>
    <n v="75"/>
    <n v="60"/>
    <n v="83"/>
    <n v="60"/>
    <n v="60"/>
    <x v="3"/>
    <x v="0"/>
    <n v="68.833333333333329"/>
    <n v="9.2270736904442732"/>
    <n v="85.138888888888886"/>
  </r>
  <r>
    <x v="159"/>
    <x v="4"/>
    <x v="7"/>
    <n v="680"/>
    <n v="100"/>
    <n v="120"/>
    <n v="120"/>
    <n v="150"/>
    <n v="100"/>
    <n v="90"/>
    <x v="0"/>
    <x v="1"/>
    <n v="113.33333333333333"/>
    <n v="19.720265943665389"/>
    <n v="388.88888888888891"/>
  </r>
  <r>
    <x v="160"/>
    <x v="5"/>
    <x v="5"/>
    <n v="600"/>
    <n v="50"/>
    <n v="100"/>
    <n v="150"/>
    <n v="100"/>
    <n v="150"/>
    <n v="50"/>
    <x v="4"/>
    <x v="1"/>
    <n v="100"/>
    <n v="40.824829046386306"/>
    <n v="1666.6666666666667"/>
  </r>
  <r>
    <x v="161"/>
    <x v="5"/>
    <x v="5"/>
    <n v="700"/>
    <n v="50"/>
    <n v="160"/>
    <n v="110"/>
    <n v="160"/>
    <n v="110"/>
    <n v="110"/>
    <x v="4"/>
    <x v="1"/>
    <n v="116.66666666666667"/>
    <n v="37.267799624996492"/>
    <n v="1388.8888888888889"/>
  </r>
  <r>
    <x v="162"/>
    <x v="6"/>
    <x v="11"/>
    <n v="423"/>
    <n v="85"/>
    <n v="56"/>
    <n v="77"/>
    <n v="50"/>
    <n v="77"/>
    <n v="78"/>
    <x v="4"/>
    <x v="0"/>
    <n v="70.5"/>
    <n v="12.789970028633114"/>
    <n v="163.58333333333334"/>
  </r>
  <r>
    <x v="163"/>
    <x v="14"/>
    <x v="1"/>
    <n v="265"/>
    <n v="10"/>
    <n v="55"/>
    <n v="25"/>
    <n v="35"/>
    <n v="45"/>
    <n v="95"/>
    <x v="1"/>
    <x v="0"/>
    <n v="44.166666666666664"/>
    <n v="26.83540364684103"/>
    <n v="720.13888888888891"/>
  </r>
  <r>
    <x v="164"/>
    <x v="6"/>
    <x v="1"/>
    <n v="288"/>
    <n v="48"/>
    <n v="48"/>
    <n v="48"/>
    <n v="48"/>
    <n v="48"/>
    <n v="48"/>
    <x v="1"/>
    <x v="0"/>
    <n v="48"/>
    <n v="0"/>
    <n v="0"/>
  </r>
  <r>
    <x v="165"/>
    <x v="6"/>
    <x v="3"/>
    <n v="460"/>
    <n v="60"/>
    <n v="110"/>
    <n v="70"/>
    <n v="60"/>
    <n v="60"/>
    <n v="100"/>
    <x v="1"/>
    <x v="0"/>
    <n v="76.666666666666671"/>
    <n v="20.548046676563256"/>
    <n v="422.22222222222223"/>
  </r>
  <r>
    <x v="166"/>
    <x v="6"/>
    <x v="3"/>
    <n v="310"/>
    <n v="35"/>
    <n v="85"/>
    <n v="45"/>
    <n v="35"/>
    <n v="35"/>
    <n v="75"/>
    <x v="1"/>
    <x v="0"/>
    <n v="51.666666666666664"/>
    <n v="20.548046676563256"/>
    <n v="422.22222222222223"/>
  </r>
  <r>
    <x v="167"/>
    <x v="14"/>
    <x v="1"/>
    <n v="500"/>
    <n v="90"/>
    <n v="120"/>
    <n v="120"/>
    <n v="60"/>
    <n v="60"/>
    <n v="50"/>
    <x v="5"/>
    <x v="0"/>
    <n v="83.333333333333329"/>
    <n v="28.674417556808756"/>
    <n v="822.22222222222217"/>
  </r>
  <r>
    <x v="168"/>
    <x v="4"/>
    <x v="2"/>
    <n v="448"/>
    <n v="59"/>
    <n v="110"/>
    <n v="150"/>
    <n v="45"/>
    <n v="49"/>
    <n v="35"/>
    <x v="4"/>
    <x v="0"/>
    <n v="74.666666666666671"/>
    <n v="41.395115117070944"/>
    <n v="1713.5555555555557"/>
  </r>
  <r>
    <x v="169"/>
    <x v="10"/>
    <x v="7"/>
    <n v="494"/>
    <n v="65"/>
    <n v="75"/>
    <n v="90"/>
    <n v="97"/>
    <n v="123"/>
    <n v="44"/>
    <x v="4"/>
    <x v="0"/>
    <n v="82.333333333333329"/>
    <n v="25.004444049452932"/>
    <n v="625.22222222222217"/>
  </r>
  <r>
    <x v="170"/>
    <x v="8"/>
    <x v="1"/>
    <n v="420"/>
    <n v="61"/>
    <n v="84"/>
    <n v="65"/>
    <n v="70"/>
    <n v="70"/>
    <n v="70"/>
    <x v="1"/>
    <x v="0"/>
    <n v="70"/>
    <n v="7.0945988845975876"/>
    <n v="50.333333333333336"/>
  </r>
  <r>
    <x v="171"/>
    <x v="8"/>
    <x v="3"/>
    <n v="600"/>
    <n v="91"/>
    <n v="134"/>
    <n v="95"/>
    <n v="100"/>
    <n v="100"/>
    <n v="80"/>
    <x v="1"/>
    <x v="0"/>
    <n v="100"/>
    <n v="16.643316977093239"/>
    <n v="277"/>
  </r>
  <r>
    <x v="172"/>
    <x v="10"/>
    <x v="14"/>
    <n v="500"/>
    <n v="70"/>
    <n v="90"/>
    <n v="110"/>
    <n v="60"/>
    <n v="75"/>
    <n v="95"/>
    <x v="0"/>
    <x v="0"/>
    <n v="83.333333333333329"/>
    <n v="16.749792701868149"/>
    <n v="280.55555555555554"/>
  </r>
  <r>
    <x v="173"/>
    <x v="8"/>
    <x v="1"/>
    <n v="300"/>
    <n v="41"/>
    <n v="64"/>
    <n v="45"/>
    <n v="50"/>
    <n v="50"/>
    <n v="50"/>
    <x v="1"/>
    <x v="0"/>
    <n v="50"/>
    <n v="7.0945988845975876"/>
    <n v="50.333333333333336"/>
  </r>
  <r>
    <x v="174"/>
    <x v="15"/>
    <x v="3"/>
    <n v="498"/>
    <n v="150"/>
    <n v="80"/>
    <n v="44"/>
    <n v="90"/>
    <n v="54"/>
    <n v="80"/>
    <x v="0"/>
    <x v="0"/>
    <n v="83"/>
    <n v="33.955853692699293"/>
    <n v="1153"/>
  </r>
  <r>
    <x v="175"/>
    <x v="15"/>
    <x v="3"/>
    <n v="348"/>
    <n v="90"/>
    <n v="50"/>
    <n v="34"/>
    <n v="60"/>
    <n v="44"/>
    <n v="70"/>
    <x v="0"/>
    <x v="0"/>
    <n v="58"/>
    <n v="18.293896978682991"/>
    <n v="334.66666666666669"/>
  </r>
  <r>
    <x v="176"/>
    <x v="14"/>
    <x v="1"/>
    <n v="328"/>
    <n v="60"/>
    <n v="85"/>
    <n v="40"/>
    <n v="30"/>
    <n v="45"/>
    <n v="68"/>
    <x v="3"/>
    <x v="0"/>
    <n v="54.666666666666664"/>
    <n v="18.454147380888546"/>
    <n v="340.55555555555554"/>
  </r>
  <r>
    <x v="177"/>
    <x v="1"/>
    <x v="1"/>
    <n v="328"/>
    <n v="60"/>
    <n v="48"/>
    <n v="45"/>
    <n v="43"/>
    <n v="90"/>
    <n v="42"/>
    <x v="1"/>
    <x v="0"/>
    <n v="54.666666666666664"/>
    <n v="16.88852338785787"/>
    <n v="285.22222222222223"/>
  </r>
  <r>
    <x v="178"/>
    <x v="8"/>
    <x v="1"/>
    <n v="485"/>
    <n v="77"/>
    <n v="120"/>
    <n v="90"/>
    <n v="60"/>
    <n v="90"/>
    <n v="48"/>
    <x v="3"/>
    <x v="0"/>
    <n v="80.833333333333329"/>
    <n v="23.197820778876814"/>
    <n v="538.13888888888891"/>
  </r>
  <r>
    <x v="179"/>
    <x v="7"/>
    <x v="3"/>
    <n v="305"/>
    <n v="62"/>
    <n v="44"/>
    <n v="50"/>
    <n v="44"/>
    <n v="50"/>
    <n v="55"/>
    <x v="3"/>
    <x v="0"/>
    <n v="50.833333333333336"/>
    <n v="6.2826922749902545"/>
    <n v="39.472222222222221"/>
  </r>
  <r>
    <x v="180"/>
    <x v="14"/>
    <x v="1"/>
    <n v="405"/>
    <n v="35"/>
    <n v="80"/>
    <n v="50"/>
    <n v="50"/>
    <n v="70"/>
    <n v="120"/>
    <x v="1"/>
    <x v="0"/>
    <n v="67.5"/>
    <n v="27.651100038395096"/>
    <n v="764.58333333333337"/>
  </r>
  <r>
    <x v="181"/>
    <x v="6"/>
    <x v="1"/>
    <n v="415"/>
    <n v="100"/>
    <n v="70"/>
    <n v="70"/>
    <n v="65"/>
    <n v="65"/>
    <n v="45"/>
    <x v="5"/>
    <x v="0"/>
    <n v="69.166666666666671"/>
    <n v="16.180406532456331"/>
    <n v="261.80555555555554"/>
  </r>
  <r>
    <x v="182"/>
    <x v="1"/>
    <x v="1"/>
    <n v="370"/>
    <n v="65"/>
    <n v="40"/>
    <n v="50"/>
    <n v="125"/>
    <n v="60"/>
    <n v="30"/>
    <x v="3"/>
    <x v="0"/>
    <n v="61.666666666666664"/>
    <n v="30.641293851417061"/>
    <n v="938.88888888888891"/>
  </r>
  <r>
    <x v="183"/>
    <x v="3"/>
    <x v="12"/>
    <n v="484"/>
    <n v="58"/>
    <n v="109"/>
    <n v="112"/>
    <n v="48"/>
    <n v="48"/>
    <n v="109"/>
    <x v="3"/>
    <x v="0"/>
    <n v="80.666666666666671"/>
    <n v="29.539051365193764"/>
    <n v="872.55555555555554"/>
  </r>
  <r>
    <x v="184"/>
    <x v="15"/>
    <x v="1"/>
    <n v="455"/>
    <n v="40"/>
    <n v="70"/>
    <n v="130"/>
    <n v="60"/>
    <n v="130"/>
    <n v="25"/>
    <x v="2"/>
    <x v="0"/>
    <n v="75.833333333333329"/>
    <n v="40.86733278413076"/>
    <n v="1670.1388888888889"/>
  </r>
  <r>
    <x v="185"/>
    <x v="15"/>
    <x v="1"/>
    <n v="525"/>
    <n v="45"/>
    <n v="100"/>
    <n v="135"/>
    <n v="65"/>
    <n v="135"/>
    <n v="45"/>
    <x v="0"/>
    <x v="0"/>
    <n v="87.5"/>
    <n v="38.269875010683442"/>
    <n v="1464.5833333333333"/>
  </r>
  <r>
    <x v="186"/>
    <x v="15"/>
    <x v="1"/>
    <n v="295"/>
    <n v="20"/>
    <n v="40"/>
    <n v="90"/>
    <n v="30"/>
    <n v="90"/>
    <n v="25"/>
    <x v="2"/>
    <x v="0"/>
    <n v="49.166666666666664"/>
    <n v="29.498116700713098"/>
    <n v="870.13888888888891"/>
  </r>
  <r>
    <x v="187"/>
    <x v="3"/>
    <x v="6"/>
    <n v="385"/>
    <n v="60"/>
    <n v="50"/>
    <n v="70"/>
    <n v="50"/>
    <n v="90"/>
    <n v="65"/>
    <x v="2"/>
    <x v="0"/>
    <n v="64.166666666666671"/>
    <n v="13.667682889047271"/>
    <n v="186.80555555555554"/>
  </r>
  <r>
    <x v="188"/>
    <x v="3"/>
    <x v="4"/>
    <n v="325"/>
    <n v="50"/>
    <n v="65"/>
    <n v="85"/>
    <n v="35"/>
    <n v="35"/>
    <n v="55"/>
    <x v="3"/>
    <x v="0"/>
    <n v="54.166666666666664"/>
    <n v="17.420454133639062"/>
    <n v="303.47222222222223"/>
  </r>
  <r>
    <x v="189"/>
    <x v="9"/>
    <x v="1"/>
    <n v="405"/>
    <n v="65"/>
    <n v="85"/>
    <n v="70"/>
    <n v="75"/>
    <n v="70"/>
    <n v="40"/>
    <x v="3"/>
    <x v="0"/>
    <n v="67.5"/>
    <n v="13.768926368215256"/>
    <n v="189.58333333333334"/>
  </r>
  <r>
    <x v="190"/>
    <x v="9"/>
    <x v="1"/>
    <n v="515"/>
    <n v="85"/>
    <n v="115"/>
    <n v="80"/>
    <n v="105"/>
    <n v="80"/>
    <n v="50"/>
    <x v="3"/>
    <x v="0"/>
    <n v="85.833333333333329"/>
    <n v="20.6995705806237"/>
    <n v="428.47222222222223"/>
  </r>
  <r>
    <x v="191"/>
    <x v="6"/>
    <x v="1"/>
    <n v="325"/>
    <n v="55"/>
    <n v="55"/>
    <n v="50"/>
    <n v="45"/>
    <n v="65"/>
    <n v="55"/>
    <x v="1"/>
    <x v="0"/>
    <n v="54.166666666666664"/>
    <n v="6.0667582410670988"/>
    <n v="36.805555555555557"/>
  </r>
  <r>
    <x v="192"/>
    <x v="10"/>
    <x v="1"/>
    <n v="288"/>
    <n v="35"/>
    <n v="60"/>
    <n v="44"/>
    <n v="40"/>
    <n v="54"/>
    <n v="55"/>
    <x v="1"/>
    <x v="0"/>
    <n v="48"/>
    <n v="8.925618559330589"/>
    <n v="79.666666666666671"/>
  </r>
  <r>
    <x v="193"/>
    <x v="9"/>
    <x v="1"/>
    <n v="490"/>
    <n v="65"/>
    <n v="83"/>
    <n v="57"/>
    <n v="95"/>
    <n v="85"/>
    <n v="105"/>
    <x v="1"/>
    <x v="0"/>
    <n v="81.666666666666671"/>
    <n v="16.438437341250605"/>
    <n v="270.22222222222223"/>
  </r>
  <r>
    <x v="194"/>
    <x v="9"/>
    <x v="1"/>
    <n v="540"/>
    <n v="75"/>
    <n v="123"/>
    <n v="67"/>
    <n v="95"/>
    <n v="85"/>
    <n v="95"/>
    <x v="0"/>
    <x v="0"/>
    <n v="90"/>
    <n v="17.879224442538515"/>
    <n v="319.66666666666669"/>
  </r>
  <r>
    <x v="195"/>
    <x v="9"/>
    <x v="1"/>
    <n v="295"/>
    <n v="40"/>
    <n v="45"/>
    <n v="40"/>
    <n v="65"/>
    <n v="40"/>
    <n v="65"/>
    <x v="2"/>
    <x v="0"/>
    <n v="49.166666666666664"/>
    <n v="11.334558757279536"/>
    <n v="128.47222222222223"/>
  </r>
  <r>
    <x v="196"/>
    <x v="9"/>
    <x v="1"/>
    <n v="480"/>
    <n v="60"/>
    <n v="50"/>
    <n v="70"/>
    <n v="80"/>
    <n v="80"/>
    <n v="140"/>
    <x v="1"/>
    <x v="0"/>
    <n v="80"/>
    <n v="28.867513459481287"/>
    <n v="833.33333333333337"/>
  </r>
  <r>
    <x v="197"/>
    <x v="9"/>
    <x v="1"/>
    <n v="360"/>
    <n v="45"/>
    <n v="63"/>
    <n v="37"/>
    <n v="65"/>
    <n v="55"/>
    <n v="95"/>
    <x v="5"/>
    <x v="0"/>
    <n v="60"/>
    <n v="18.430047929038782"/>
    <n v="339.66666666666669"/>
  </r>
  <r>
    <x v="198"/>
    <x v="1"/>
    <x v="1"/>
    <n v="335"/>
    <n v="55"/>
    <n v="55"/>
    <n v="55"/>
    <n v="85"/>
    <n v="55"/>
    <n v="30"/>
    <x v="3"/>
    <x v="0"/>
    <n v="55.833333333333336"/>
    <n v="15.920810978785667"/>
    <n v="253.47222222222223"/>
  </r>
  <r>
    <x v="199"/>
    <x v="11"/>
    <x v="13"/>
    <n v="528"/>
    <n v="110"/>
    <n v="123"/>
    <n v="65"/>
    <n v="100"/>
    <n v="65"/>
    <n v="65"/>
    <x v="3"/>
    <x v="0"/>
    <n v="88"/>
    <n v="23.944379994757295"/>
    <n v="573.33333333333337"/>
  </r>
  <r>
    <x v="200"/>
    <x v="9"/>
    <x v="3"/>
    <n v="428"/>
    <n v="55"/>
    <n v="75"/>
    <n v="60"/>
    <n v="75"/>
    <n v="60"/>
    <n v="103"/>
    <x v="3"/>
    <x v="0"/>
    <n v="71.333333333333329"/>
    <n v="16.090024514862893"/>
    <n v="258.88888888888891"/>
  </r>
  <r>
    <x v="201"/>
    <x v="7"/>
    <x v="12"/>
    <n v="530"/>
    <n v="84"/>
    <n v="86"/>
    <n v="88"/>
    <n v="111"/>
    <n v="101"/>
    <n v="60"/>
    <x v="0"/>
    <x v="0"/>
    <n v="88.333333333333329"/>
    <n v="15.818414023606231"/>
    <n v="250.22222222222223"/>
  </r>
  <r>
    <x v="202"/>
    <x v="11"/>
    <x v="1"/>
    <n v="580"/>
    <n v="115"/>
    <n v="115"/>
    <n v="85"/>
    <n v="90"/>
    <n v="75"/>
    <n v="100"/>
    <x v="5"/>
    <x v="1"/>
    <n v="96.666666666666671"/>
    <n v="14.907119849998598"/>
    <n v="222.22222222222223"/>
  </r>
  <r>
    <x v="203"/>
    <x v="3"/>
    <x v="12"/>
    <n v="495"/>
    <n v="70"/>
    <n v="135"/>
    <n v="105"/>
    <n v="60"/>
    <n v="105"/>
    <n v="20"/>
    <x v="3"/>
    <x v="0"/>
    <n v="82.5"/>
    <n v="37.277115410575071"/>
    <n v="1389.5833333333333"/>
  </r>
  <r>
    <x v="204"/>
    <x v="1"/>
    <x v="1"/>
    <n v="525"/>
    <n v="65"/>
    <n v="65"/>
    <n v="60"/>
    <n v="130"/>
    <n v="95"/>
    <n v="110"/>
    <x v="5"/>
    <x v="0"/>
    <n v="87.5"/>
    <n v="26.259918760981218"/>
    <n v="689.58333333333337"/>
  </r>
  <r>
    <x v="205"/>
    <x v="1"/>
    <x v="1"/>
    <n v="355"/>
    <n v="62"/>
    <n v="48"/>
    <n v="54"/>
    <n v="63"/>
    <n v="60"/>
    <n v="68"/>
    <x v="4"/>
    <x v="0"/>
    <n v="59.166666666666664"/>
    <n v="6.4914473647168149"/>
    <n v="42.138888888888886"/>
  </r>
  <r>
    <x v="206"/>
    <x v="14"/>
    <x v="12"/>
    <n v="508"/>
    <n v="110"/>
    <n v="135"/>
    <n v="60"/>
    <n v="50"/>
    <n v="65"/>
    <n v="88"/>
    <x v="3"/>
    <x v="0"/>
    <n v="84.666666666666671"/>
    <n v="29.953667926019047"/>
    <n v="897.22222222222217"/>
  </r>
  <r>
    <x v="207"/>
    <x v="0"/>
    <x v="9"/>
    <n v="325"/>
    <n v="60"/>
    <n v="40"/>
    <n v="80"/>
    <n v="60"/>
    <n v="45"/>
    <n v="40"/>
    <x v="1"/>
    <x v="0"/>
    <n v="54.166666666666664"/>
    <n v="14.264368973853076"/>
    <n v="203.47222222222223"/>
  </r>
  <r>
    <x v="208"/>
    <x v="0"/>
    <x v="9"/>
    <n v="520"/>
    <n v="95"/>
    <n v="95"/>
    <n v="85"/>
    <n v="125"/>
    <n v="65"/>
    <n v="55"/>
    <x v="1"/>
    <x v="0"/>
    <n v="86.666666666666671"/>
    <n v="22.669117514559073"/>
    <n v="513.88888888888891"/>
  </r>
  <r>
    <x v="209"/>
    <x v="6"/>
    <x v="1"/>
    <n v="490"/>
    <n v="104"/>
    <n v="91"/>
    <n v="63"/>
    <n v="91"/>
    <n v="73"/>
    <n v="68"/>
    <x v="2"/>
    <x v="0"/>
    <n v="81.666666666666671"/>
    <n v="14.624940645653536"/>
    <n v="213.88888888888889"/>
  </r>
  <r>
    <x v="210"/>
    <x v="6"/>
    <x v="3"/>
    <n v="352"/>
    <n v="52"/>
    <n v="65"/>
    <n v="55"/>
    <n v="58"/>
    <n v="62"/>
    <n v="60"/>
    <x v="1"/>
    <x v="0"/>
    <n v="58.666666666666664"/>
    <n v="4.3076159944400283"/>
    <n v="18.555555555555557"/>
  </r>
  <r>
    <x v="211"/>
    <x v="6"/>
    <x v="3"/>
    <n v="442"/>
    <n v="65"/>
    <n v="90"/>
    <n v="65"/>
    <n v="61"/>
    <n v="61"/>
    <n v="100"/>
    <x v="1"/>
    <x v="0"/>
    <n v="73.666666666666671"/>
    <n v="15.445243784270792"/>
    <n v="238.55555555555554"/>
  </r>
  <r>
    <x v="212"/>
    <x v="7"/>
    <x v="1"/>
    <n v="200"/>
    <n v="20"/>
    <n v="15"/>
    <n v="20"/>
    <n v="10"/>
    <n v="55"/>
    <n v="80"/>
    <x v="2"/>
    <x v="0"/>
    <n v="33.333333333333336"/>
    <n v="25.440562537456245"/>
    <n v="647.22222222222217"/>
  </r>
  <r>
    <x v="213"/>
    <x v="11"/>
    <x v="1"/>
    <n v="307"/>
    <n v="40"/>
    <n v="45"/>
    <n v="40"/>
    <n v="62"/>
    <n v="60"/>
    <n v="60"/>
    <x v="4"/>
    <x v="0"/>
    <n v="51.166666666666664"/>
    <n v="9.6681033415154509"/>
    <n v="93.472222222222229"/>
  </r>
  <r>
    <x v="214"/>
    <x v="7"/>
    <x v="1"/>
    <n v="530"/>
    <n v="85"/>
    <n v="105"/>
    <n v="100"/>
    <n v="79"/>
    <n v="83"/>
    <n v="78"/>
    <x v="5"/>
    <x v="0"/>
    <n v="88.333333333333329"/>
    <n v="10.386957633921922"/>
    <n v="107.88888888888889"/>
  </r>
  <r>
    <x v="215"/>
    <x v="0"/>
    <x v="12"/>
    <n v="305"/>
    <n v="44"/>
    <n v="50"/>
    <n v="91"/>
    <n v="24"/>
    <n v="86"/>
    <n v="10"/>
    <x v="3"/>
    <x v="0"/>
    <n v="50.833333333333336"/>
    <n v="29.678368478667345"/>
    <n v="880.80555555555554"/>
  </r>
  <r>
    <x v="216"/>
    <x v="0"/>
    <x v="12"/>
    <n v="489"/>
    <n v="74"/>
    <n v="94"/>
    <n v="131"/>
    <n v="54"/>
    <n v="116"/>
    <n v="20"/>
    <x v="3"/>
    <x v="0"/>
    <n v="81.5"/>
    <n v="37.397638071585931"/>
    <n v="1398.5833333333333"/>
  </r>
  <r>
    <x v="217"/>
    <x v="7"/>
    <x v="1"/>
    <n v="330"/>
    <n v="49"/>
    <n v="49"/>
    <n v="56"/>
    <n v="49"/>
    <n v="61"/>
    <n v="66"/>
    <x v="0"/>
    <x v="0"/>
    <n v="55"/>
    <n v="6.6583281184793934"/>
    <n v="44.333333333333336"/>
  </r>
  <r>
    <x v="218"/>
    <x v="9"/>
    <x v="1"/>
    <n v="365"/>
    <n v="70"/>
    <n v="55"/>
    <n v="55"/>
    <n v="80"/>
    <n v="60"/>
    <n v="45"/>
    <x v="5"/>
    <x v="0"/>
    <n v="60.833333333333336"/>
    <n v="11.334558757279536"/>
    <n v="128.47222222222223"/>
  </r>
  <r>
    <x v="219"/>
    <x v="12"/>
    <x v="1"/>
    <n v="303"/>
    <n v="44"/>
    <n v="38"/>
    <n v="39"/>
    <n v="61"/>
    <n v="79"/>
    <n v="42"/>
    <x v="4"/>
    <x v="0"/>
    <n v="50.5"/>
    <n v="14.863265679744362"/>
    <n v="220.91666666666666"/>
  </r>
  <r>
    <x v="220"/>
    <x v="11"/>
    <x v="1"/>
    <n v="525"/>
    <n v="65"/>
    <n v="130"/>
    <n v="60"/>
    <n v="95"/>
    <n v="110"/>
    <n v="65"/>
    <x v="1"/>
    <x v="0"/>
    <n v="87.5"/>
    <n v="26.259918760981218"/>
    <n v="689.58333333333337"/>
  </r>
  <r>
    <x v="221"/>
    <x v="11"/>
    <x v="3"/>
    <n v="382"/>
    <n v="62"/>
    <n v="73"/>
    <n v="55"/>
    <n v="56"/>
    <n v="52"/>
    <n v="84"/>
    <x v="4"/>
    <x v="0"/>
    <n v="63.666666666666664"/>
    <n v="11.352924243950934"/>
    <n v="128.88888888888889"/>
  </r>
  <r>
    <x v="222"/>
    <x v="6"/>
    <x v="3"/>
    <n v="278"/>
    <n v="45"/>
    <n v="50"/>
    <n v="43"/>
    <n v="40"/>
    <n v="38"/>
    <n v="62"/>
    <x v="4"/>
    <x v="0"/>
    <n v="46.333333333333336"/>
    <n v="7.9721738287342658"/>
    <n v="63.555555555555557"/>
  </r>
  <r>
    <x v="223"/>
    <x v="7"/>
    <x v="1"/>
    <n v="495"/>
    <n v="85"/>
    <n v="105"/>
    <n v="55"/>
    <n v="85"/>
    <n v="50"/>
    <n v="115"/>
    <x v="0"/>
    <x v="0"/>
    <n v="82.5"/>
    <n v="23.760962382305422"/>
    <n v="564.58333333333337"/>
  </r>
  <r>
    <x v="224"/>
    <x v="12"/>
    <x v="1"/>
    <n v="371"/>
    <n v="54"/>
    <n v="45"/>
    <n v="47"/>
    <n v="75"/>
    <n v="98"/>
    <n v="52"/>
    <x v="4"/>
    <x v="0"/>
    <n v="61.833333333333336"/>
    <n v="18.898118660038328"/>
    <n v="357.13888888888891"/>
  </r>
  <r>
    <x v="225"/>
    <x v="12"/>
    <x v="1"/>
    <n v="552"/>
    <n v="78"/>
    <n v="65"/>
    <n v="68"/>
    <n v="112"/>
    <n v="154"/>
    <n v="75"/>
    <x v="4"/>
    <x v="0"/>
    <n v="92"/>
    <n v="31.712247896777463"/>
    <n v="1005.6666666666666"/>
  </r>
  <r>
    <x v="226"/>
    <x v="14"/>
    <x v="7"/>
    <n v="520"/>
    <n v="80"/>
    <n v="100"/>
    <n v="80"/>
    <n v="80"/>
    <n v="80"/>
    <n v="100"/>
    <x v="2"/>
    <x v="0"/>
    <n v="86.666666666666671"/>
    <n v="9.428090415820634"/>
    <n v="88.888888888888886"/>
  </r>
  <r>
    <x v="227"/>
    <x v="0"/>
    <x v="6"/>
    <n v="294"/>
    <n v="69"/>
    <n v="55"/>
    <n v="45"/>
    <n v="55"/>
    <n v="55"/>
    <n v="15"/>
    <x v="3"/>
    <x v="0"/>
    <n v="49"/>
    <n v="16.733200530681511"/>
    <n v="280"/>
  </r>
  <r>
    <x v="228"/>
    <x v="3"/>
    <x v="12"/>
    <n v="465"/>
    <n v="75"/>
    <n v="90"/>
    <n v="140"/>
    <n v="60"/>
    <n v="60"/>
    <n v="40"/>
    <x v="5"/>
    <x v="0"/>
    <n v="77.5"/>
    <n v="31.852524756027321"/>
    <n v="1014.5833333333334"/>
  </r>
  <r>
    <x v="229"/>
    <x v="8"/>
    <x v="1"/>
    <n v="410"/>
    <n v="66"/>
    <n v="117"/>
    <n v="70"/>
    <n v="40"/>
    <n v="50"/>
    <n v="67"/>
    <x v="3"/>
    <x v="0"/>
    <n v="68.333333333333329"/>
    <n v="24.2120263964465"/>
    <n v="586.22222222222217"/>
  </r>
  <r>
    <x v="230"/>
    <x v="7"/>
    <x v="2"/>
    <n v="335"/>
    <n v="55"/>
    <n v="40"/>
    <n v="50"/>
    <n v="65"/>
    <n v="85"/>
    <n v="40"/>
    <x v="3"/>
    <x v="0"/>
    <n v="55.833333333333336"/>
    <n v="15.656911856713281"/>
    <n v="245.13888888888889"/>
  </r>
  <r>
    <x v="231"/>
    <x v="7"/>
    <x v="1"/>
    <n v="314"/>
    <n v="41"/>
    <n v="56"/>
    <n v="40"/>
    <n v="62"/>
    <n v="44"/>
    <n v="71"/>
    <x v="4"/>
    <x v="0"/>
    <n v="52.333333333333336"/>
    <n v="11.585431464655178"/>
    <n v="134.22222222222223"/>
  </r>
  <r>
    <x v="232"/>
    <x v="7"/>
    <x v="1"/>
    <n v="405"/>
    <n v="54"/>
    <n v="63"/>
    <n v="52"/>
    <n v="83"/>
    <n v="56"/>
    <n v="97"/>
    <x v="4"/>
    <x v="0"/>
    <n v="67.5"/>
    <n v="16.760568804985905"/>
    <n v="280.91666666666669"/>
  </r>
  <r>
    <x v="233"/>
    <x v="13"/>
    <x v="2"/>
    <n v="480"/>
    <n v="70"/>
    <n v="80"/>
    <n v="70"/>
    <n v="80"/>
    <n v="70"/>
    <n v="110"/>
    <x v="0"/>
    <x v="0"/>
    <n v="80"/>
    <n v="14.142135623730951"/>
    <n v="200"/>
  </r>
  <r>
    <x v="234"/>
    <x v="6"/>
    <x v="1"/>
    <n v="472"/>
    <n v="75"/>
    <n v="80"/>
    <n v="60"/>
    <n v="65"/>
    <n v="90"/>
    <n v="102"/>
    <x v="4"/>
    <x v="0"/>
    <n v="78.666666666666671"/>
    <n v="14.278966660402597"/>
    <n v="203.88888888888889"/>
  </r>
  <r>
    <x v="235"/>
    <x v="6"/>
    <x v="1"/>
    <n v="415"/>
    <n v="85"/>
    <n v="76"/>
    <n v="64"/>
    <n v="45"/>
    <n v="55"/>
    <n v="90"/>
    <x v="5"/>
    <x v="0"/>
    <n v="69.166666666666671"/>
    <n v="16.035550782211658"/>
    <n v="257.13888888888891"/>
  </r>
  <r>
    <x v="236"/>
    <x v="8"/>
    <x v="11"/>
    <n v="410"/>
    <n v="68"/>
    <n v="90"/>
    <n v="65"/>
    <n v="50"/>
    <n v="55"/>
    <n v="82"/>
    <x v="0"/>
    <x v="0"/>
    <n v="68.333333333333329"/>
    <n v="14.03171011989946"/>
    <n v="196.88888888888889"/>
  </r>
  <r>
    <x v="237"/>
    <x v="1"/>
    <x v="13"/>
    <n v="518"/>
    <n v="68"/>
    <n v="125"/>
    <n v="65"/>
    <n v="65"/>
    <n v="115"/>
    <n v="80"/>
    <x v="0"/>
    <x v="0"/>
    <n v="86.333333333333329"/>
    <n v="24.506235034283733"/>
    <n v="600.55555555555554"/>
  </r>
  <r>
    <x v="238"/>
    <x v="1"/>
    <x v="13"/>
    <n v="618"/>
    <n v="68"/>
    <n v="165"/>
    <n v="95"/>
    <n v="65"/>
    <n v="115"/>
    <n v="110"/>
    <x v="0"/>
    <x v="0"/>
    <n v="103"/>
    <n v="33.590673308722664"/>
    <n v="1128.3333333333333"/>
  </r>
  <r>
    <x v="239"/>
    <x v="3"/>
    <x v="17"/>
    <n v="472"/>
    <n v="70"/>
    <n v="77"/>
    <n v="60"/>
    <n v="97"/>
    <n v="60"/>
    <n v="108"/>
    <x v="3"/>
    <x v="0"/>
    <n v="78.666666666666671"/>
    <n v="18.126101499096698"/>
    <n v="328.55555555555554"/>
  </r>
  <r>
    <x v="240"/>
    <x v="10"/>
    <x v="1"/>
    <n v="474"/>
    <n v="80"/>
    <n v="95"/>
    <n v="82"/>
    <n v="60"/>
    <n v="82"/>
    <n v="75"/>
    <x v="3"/>
    <x v="0"/>
    <n v="79"/>
    <n v="10.424330514074594"/>
    <n v="108.66666666666667"/>
  </r>
  <r>
    <x v="241"/>
    <x v="8"/>
    <x v="11"/>
    <n v="600"/>
    <n v="108"/>
    <n v="130"/>
    <n v="95"/>
    <n v="80"/>
    <n v="85"/>
    <n v="102"/>
    <x v="0"/>
    <x v="0"/>
    <n v="100"/>
    <n v="16.421530582338136"/>
    <n v="269.66666666666669"/>
  </r>
  <r>
    <x v="242"/>
    <x v="8"/>
    <x v="11"/>
    <n v="700"/>
    <n v="108"/>
    <n v="170"/>
    <n v="115"/>
    <n v="120"/>
    <n v="95"/>
    <n v="92"/>
    <x v="0"/>
    <x v="0"/>
    <n v="116.66666666666667"/>
    <n v="25.856441277862572"/>
    <n v="668.55555555555554"/>
  </r>
  <r>
    <x v="243"/>
    <x v="1"/>
    <x v="5"/>
    <n v="518"/>
    <n v="68"/>
    <n v="65"/>
    <n v="65"/>
    <n v="125"/>
    <n v="115"/>
    <n v="80"/>
    <x v="2"/>
    <x v="0"/>
    <n v="86.333333333333329"/>
    <n v="24.506235034283733"/>
    <n v="600.55555555555554"/>
  </r>
  <r>
    <x v="244"/>
    <x v="1"/>
    <x v="5"/>
    <n v="618"/>
    <n v="68"/>
    <n v="85"/>
    <n v="65"/>
    <n v="165"/>
    <n v="135"/>
    <n v="100"/>
    <x v="2"/>
    <x v="0"/>
    <n v="103"/>
    <n v="36.216938946667852"/>
    <n v="1311.6666666666667"/>
  </r>
  <r>
    <x v="245"/>
    <x v="15"/>
    <x v="6"/>
    <n v="310"/>
    <n v="30"/>
    <n v="35"/>
    <n v="30"/>
    <n v="100"/>
    <n v="35"/>
    <n v="80"/>
    <x v="1"/>
    <x v="0"/>
    <n v="51.666666666666664"/>
    <n v="27.788886667555111"/>
    <n v="772.22222222222217"/>
  </r>
  <r>
    <x v="246"/>
    <x v="7"/>
    <x v="11"/>
    <n v="475"/>
    <n v="111"/>
    <n v="83"/>
    <n v="68"/>
    <n v="92"/>
    <n v="82"/>
    <n v="39"/>
    <x v="0"/>
    <x v="0"/>
    <n v="79.166666666666671"/>
    <n v="22.131551133066917"/>
    <n v="489.80555555555554"/>
  </r>
  <r>
    <x v="247"/>
    <x v="3"/>
    <x v="12"/>
    <n v="600"/>
    <n v="71"/>
    <n v="120"/>
    <n v="95"/>
    <n v="120"/>
    <n v="95"/>
    <n v="99"/>
    <x v="3"/>
    <x v="0"/>
    <n v="100"/>
    <n v="16.792855623746664"/>
    <n v="282"/>
  </r>
  <r>
    <x v="248"/>
    <x v="15"/>
    <x v="6"/>
    <n v="500"/>
    <n v="60"/>
    <n v="65"/>
    <n v="60"/>
    <n v="130"/>
    <n v="75"/>
    <n v="110"/>
    <x v="1"/>
    <x v="0"/>
    <n v="83.333333333333329"/>
    <n v="27.028791233711424"/>
    <n v="730.55555555555554"/>
  </r>
  <r>
    <x v="249"/>
    <x v="15"/>
    <x v="6"/>
    <n v="600"/>
    <n v="60"/>
    <n v="65"/>
    <n v="80"/>
    <n v="170"/>
    <n v="95"/>
    <n v="130"/>
    <x v="1"/>
    <x v="0"/>
    <n v="100"/>
    <n v="38.837267325770142"/>
    <n v="1508.3333333333333"/>
  </r>
  <r>
    <x v="250"/>
    <x v="5"/>
    <x v="11"/>
    <n v="300"/>
    <n v="40"/>
    <n v="80"/>
    <n v="100"/>
    <n v="30"/>
    <n v="30"/>
    <n v="20"/>
    <x v="1"/>
    <x v="0"/>
    <n v="50"/>
    <n v="29.439202887759489"/>
    <n v="866.66666666666663"/>
  </r>
  <r>
    <x v="251"/>
    <x v="8"/>
    <x v="11"/>
    <n v="300"/>
    <n v="58"/>
    <n v="70"/>
    <n v="45"/>
    <n v="40"/>
    <n v="45"/>
    <n v="42"/>
    <x v="0"/>
    <x v="0"/>
    <n v="50"/>
    <n v="10.63014581273465"/>
    <n v="113"/>
  </r>
  <r>
    <x v="252"/>
    <x v="5"/>
    <x v="1"/>
    <n v="515"/>
    <n v="85"/>
    <n v="135"/>
    <n v="130"/>
    <n v="60"/>
    <n v="80"/>
    <n v="25"/>
    <x v="3"/>
    <x v="0"/>
    <n v="85.833333333333329"/>
    <n v="38.233565823181543"/>
    <n v="1461.8055555555557"/>
  </r>
  <r>
    <x v="253"/>
    <x v="6"/>
    <x v="9"/>
    <n v="455"/>
    <n v="70"/>
    <n v="80"/>
    <n v="65"/>
    <n v="90"/>
    <n v="65"/>
    <n v="85"/>
    <x v="5"/>
    <x v="0"/>
    <n v="75.833333333333329"/>
    <n v="9.7539165922663535"/>
    <n v="95.138888888888886"/>
  </r>
  <r>
    <x v="254"/>
    <x v="15"/>
    <x v="7"/>
    <n v="680"/>
    <n v="150"/>
    <n v="100"/>
    <n v="120"/>
    <n v="100"/>
    <n v="120"/>
    <n v="90"/>
    <x v="0"/>
    <x v="1"/>
    <n v="113.33333333333333"/>
    <n v="19.720265943665389"/>
    <n v="388.88888888888891"/>
  </r>
  <r>
    <x v="255"/>
    <x v="15"/>
    <x v="7"/>
    <n v="680"/>
    <n v="150"/>
    <n v="120"/>
    <n v="100"/>
    <n v="120"/>
    <n v="100"/>
    <n v="90"/>
    <x v="0"/>
    <x v="1"/>
    <n v="113.33333333333333"/>
    <n v="19.720265943665389"/>
    <n v="388.88888888888891"/>
  </r>
  <r>
    <x v="256"/>
    <x v="13"/>
    <x v="1"/>
    <n v="525"/>
    <n v="65"/>
    <n v="60"/>
    <n v="110"/>
    <n v="130"/>
    <n v="95"/>
    <n v="65"/>
    <x v="0"/>
    <x v="0"/>
    <n v="87.5"/>
    <n v="26.259918760981218"/>
    <n v="689.58333333333337"/>
  </r>
  <r>
    <x v="257"/>
    <x v="13"/>
    <x v="1"/>
    <n v="480"/>
    <n v="80"/>
    <n v="80"/>
    <n v="80"/>
    <n v="80"/>
    <n v="80"/>
    <n v="80"/>
    <x v="2"/>
    <x v="0"/>
    <n v="80"/>
    <n v="0"/>
    <n v="0"/>
  </r>
  <r>
    <x v="258"/>
    <x v="13"/>
    <x v="1"/>
    <n v="580"/>
    <n v="80"/>
    <n v="120"/>
    <n v="80"/>
    <n v="120"/>
    <n v="80"/>
    <n v="100"/>
    <x v="2"/>
    <x v="0"/>
    <n v="96.666666666666671"/>
    <n v="17.950549357115012"/>
    <n v="322.22222222222223"/>
  </r>
  <r>
    <x v="259"/>
    <x v="6"/>
    <x v="1"/>
    <n v="310"/>
    <n v="49"/>
    <n v="55"/>
    <n v="42"/>
    <n v="42"/>
    <n v="37"/>
    <n v="85"/>
    <x v="0"/>
    <x v="0"/>
    <n v="51.666666666666664"/>
    <n v="15.975675955095678"/>
    <n v="255.22222222222223"/>
  </r>
  <r>
    <x v="260"/>
    <x v="14"/>
    <x v="3"/>
    <n v="430"/>
    <n v="65"/>
    <n v="75"/>
    <n v="105"/>
    <n v="35"/>
    <n v="65"/>
    <n v="85"/>
    <x v="5"/>
    <x v="0"/>
    <n v="71.666666666666671"/>
    <n v="21.343747458109494"/>
    <n v="455.55555555555554"/>
  </r>
  <r>
    <x v="261"/>
    <x v="14"/>
    <x v="3"/>
    <n v="510"/>
    <n v="75"/>
    <n v="95"/>
    <n v="125"/>
    <n v="45"/>
    <n v="75"/>
    <n v="95"/>
    <x v="0"/>
    <x v="0"/>
    <n v="85"/>
    <n v="24.494897427831781"/>
    <n v="600"/>
  </r>
  <r>
    <x v="262"/>
    <x v="0"/>
    <x v="6"/>
    <n v="395"/>
    <n v="60"/>
    <n v="65"/>
    <n v="70"/>
    <n v="85"/>
    <n v="75"/>
    <n v="40"/>
    <x v="1"/>
    <x v="0"/>
    <n v="65.833333333333329"/>
    <n v="13.969212178533509"/>
    <n v="195.13888888888889"/>
  </r>
  <r>
    <x v="263"/>
    <x v="0"/>
    <x v="1"/>
    <n v="531"/>
    <n v="123"/>
    <n v="100"/>
    <n v="62"/>
    <n v="97"/>
    <n v="81"/>
    <n v="68"/>
    <x v="4"/>
    <x v="0"/>
    <n v="88.5"/>
    <n v="20.710303393882636"/>
    <n v="428.91666666666669"/>
  </r>
  <r>
    <x v="264"/>
    <x v="10"/>
    <x v="3"/>
    <n v="455"/>
    <n v="75"/>
    <n v="80"/>
    <n v="70"/>
    <n v="65"/>
    <n v="75"/>
    <n v="90"/>
    <x v="1"/>
    <x v="0"/>
    <n v="75.833333333333329"/>
    <n v="7.8616509433805035"/>
    <n v="61.805555555555557"/>
  </r>
  <r>
    <x v="265"/>
    <x v="7"/>
    <x v="1"/>
    <n v="320"/>
    <n v="45"/>
    <n v="67"/>
    <n v="60"/>
    <n v="35"/>
    <n v="50"/>
    <n v="63"/>
    <x v="1"/>
    <x v="0"/>
    <n v="53.333333333333336"/>
    <n v="11.115554667022044"/>
    <n v="123.55555555555556"/>
  </r>
  <r>
    <x v="266"/>
    <x v="7"/>
    <x v="1"/>
    <n v="500"/>
    <n v="80"/>
    <n v="82"/>
    <n v="78"/>
    <n v="95"/>
    <n v="80"/>
    <n v="85"/>
    <x v="1"/>
    <x v="0"/>
    <n v="83.333333333333329"/>
    <n v="5.6470247820324717"/>
    <n v="31.888888888888889"/>
  </r>
  <r>
    <x v="267"/>
    <x v="5"/>
    <x v="11"/>
    <n v="495"/>
    <n v="80"/>
    <n v="120"/>
    <n v="130"/>
    <n v="55"/>
    <n v="65"/>
    <n v="45"/>
    <x v="1"/>
    <x v="0"/>
    <n v="82.5"/>
    <n v="31.983068437325812"/>
    <n v="1022.9166666666666"/>
  </r>
  <r>
    <x v="268"/>
    <x v="14"/>
    <x v="2"/>
    <n v="303"/>
    <n v="59"/>
    <n v="74"/>
    <n v="50"/>
    <n v="35"/>
    <n v="50"/>
    <n v="35"/>
    <x v="3"/>
    <x v="0"/>
    <n v="50.5"/>
    <n v="13.573871960498227"/>
    <n v="184.25"/>
  </r>
  <r>
    <x v="269"/>
    <x v="14"/>
    <x v="2"/>
    <n v="483"/>
    <n v="89"/>
    <n v="124"/>
    <n v="80"/>
    <n v="55"/>
    <n v="80"/>
    <n v="55"/>
    <x v="3"/>
    <x v="0"/>
    <n v="80.5"/>
    <n v="23.32916629457641"/>
    <n v="544.25"/>
  </r>
  <r>
    <x v="270"/>
    <x v="8"/>
    <x v="1"/>
    <n v="600"/>
    <n v="90"/>
    <n v="100"/>
    <n v="70"/>
    <n v="110"/>
    <n v="150"/>
    <n v="80"/>
    <x v="4"/>
    <x v="0"/>
    <n v="100"/>
    <n v="25.819888974716111"/>
    <n v="666.66666666666663"/>
  </r>
  <r>
    <x v="271"/>
    <x v="8"/>
    <x v="1"/>
    <n v="300"/>
    <n v="45"/>
    <n v="50"/>
    <n v="35"/>
    <n v="55"/>
    <n v="75"/>
    <n v="40"/>
    <x v="4"/>
    <x v="0"/>
    <n v="50"/>
    <n v="12.909944487358056"/>
    <n v="166.66666666666666"/>
  </r>
  <r>
    <x v="272"/>
    <x v="7"/>
    <x v="1"/>
    <n v="485"/>
    <n v="55"/>
    <n v="84"/>
    <n v="105"/>
    <n v="114"/>
    <n v="75"/>
    <n v="52"/>
    <x v="2"/>
    <x v="0"/>
    <n v="80.833333333333329"/>
    <n v="23.190635083057892"/>
    <n v="537.80555555555554"/>
  </r>
  <r>
    <x v="273"/>
    <x v="1"/>
    <x v="1"/>
    <n v="290"/>
    <n v="45"/>
    <n v="30"/>
    <n v="50"/>
    <n v="55"/>
    <n v="65"/>
    <n v="45"/>
    <x v="3"/>
    <x v="0"/>
    <n v="48.333333333333336"/>
    <n v="10.671873729054747"/>
    <n v="113.88888888888889"/>
  </r>
  <r>
    <x v="274"/>
    <x v="1"/>
    <x v="1"/>
    <n v="490"/>
    <n v="70"/>
    <n v="55"/>
    <n v="95"/>
    <n v="95"/>
    <n v="110"/>
    <n v="65"/>
    <x v="3"/>
    <x v="0"/>
    <n v="81.666666666666671"/>
    <n v="19.507833184532707"/>
    <n v="380.55555555555554"/>
  </r>
  <r>
    <x v="275"/>
    <x v="1"/>
    <x v="1"/>
    <n v="390"/>
    <n v="60"/>
    <n v="45"/>
    <n v="70"/>
    <n v="75"/>
    <n v="85"/>
    <n v="55"/>
    <x v="3"/>
    <x v="0"/>
    <n v="65"/>
    <n v="13.228756555322953"/>
    <n v="175"/>
  </r>
  <r>
    <x v="276"/>
    <x v="15"/>
    <x v="15"/>
    <n v="494"/>
    <n v="65"/>
    <n v="90"/>
    <n v="122"/>
    <n v="58"/>
    <n v="75"/>
    <n v="84"/>
    <x v="4"/>
    <x v="0"/>
    <n v="82.333333333333329"/>
    <n v="20.741798914805393"/>
    <n v="430.22222222222223"/>
  </r>
  <r>
    <x v="277"/>
    <x v="15"/>
    <x v="15"/>
    <n v="494"/>
    <n v="75"/>
    <n v="95"/>
    <n v="122"/>
    <n v="58"/>
    <n v="75"/>
    <n v="69"/>
    <x v="4"/>
    <x v="0"/>
    <n v="82.333333333333329"/>
    <n v="20.861980304425135"/>
    <n v="435.22222222222223"/>
  </r>
  <r>
    <x v="278"/>
    <x v="15"/>
    <x v="15"/>
    <n v="494"/>
    <n v="55"/>
    <n v="85"/>
    <n v="122"/>
    <n v="58"/>
    <n v="75"/>
    <n v="99"/>
    <x v="4"/>
    <x v="0"/>
    <n v="82.333333333333329"/>
    <n v="23.278507015891051"/>
    <n v="541.88888888888891"/>
  </r>
  <r>
    <x v="279"/>
    <x v="15"/>
    <x v="15"/>
    <n v="494"/>
    <n v="85"/>
    <n v="100"/>
    <n v="122"/>
    <n v="58"/>
    <n v="75"/>
    <n v="54"/>
    <x v="4"/>
    <x v="0"/>
    <n v="82.333333333333329"/>
    <n v="23.598493360570476"/>
    <n v="556.88888888888891"/>
  </r>
  <r>
    <x v="280"/>
    <x v="12"/>
    <x v="1"/>
    <n v="450"/>
    <n v="90"/>
    <n v="120"/>
    <n v="75"/>
    <n v="60"/>
    <n v="60"/>
    <n v="45"/>
    <x v="5"/>
    <x v="0"/>
    <n v="75"/>
    <n v="24.494897427831781"/>
    <n v="600"/>
  </r>
  <r>
    <x v="281"/>
    <x v="5"/>
    <x v="11"/>
    <n v="390"/>
    <n v="55"/>
    <n v="95"/>
    <n v="115"/>
    <n v="45"/>
    <n v="45"/>
    <n v="35"/>
    <x v="1"/>
    <x v="0"/>
    <n v="65"/>
    <n v="29.439202887759489"/>
    <n v="866.66666666666663"/>
  </r>
  <r>
    <x v="282"/>
    <x v="7"/>
    <x v="14"/>
    <n v="530"/>
    <n v="72"/>
    <n v="95"/>
    <n v="67"/>
    <n v="103"/>
    <n v="71"/>
    <n v="122"/>
    <x v="4"/>
    <x v="0"/>
    <n v="88.333333333333329"/>
    <n v="20.063787168816248"/>
    <n v="402.55555555555554"/>
  </r>
  <r>
    <x v="283"/>
    <x v="10"/>
    <x v="1"/>
    <n v="325"/>
    <n v="80"/>
    <n v="80"/>
    <n v="50"/>
    <n v="40"/>
    <n v="50"/>
    <n v="25"/>
    <x v="1"/>
    <x v="0"/>
    <n v="54.166666666666664"/>
    <n v="20.086617988656585"/>
    <n v="403.47222222222223"/>
  </r>
  <r>
    <x v="284"/>
    <x v="0"/>
    <x v="1"/>
    <n v="405"/>
    <n v="75"/>
    <n v="89"/>
    <n v="85"/>
    <n v="55"/>
    <n v="65"/>
    <n v="36"/>
    <x v="0"/>
    <x v="0"/>
    <n v="67.5"/>
    <n v="18.163608305253302"/>
    <n v="329.91666666666669"/>
  </r>
  <r>
    <x v="285"/>
    <x v="14"/>
    <x v="1"/>
    <n v="670"/>
    <n v="100"/>
    <n v="150"/>
    <n v="140"/>
    <n v="100"/>
    <n v="90"/>
    <n v="90"/>
    <x v="2"/>
    <x v="1"/>
    <n v="111.66666666666667"/>
    <n v="24.094720491334932"/>
    <n v="580.55555555555554"/>
  </r>
  <r>
    <x v="286"/>
    <x v="14"/>
    <x v="16"/>
    <n v="770"/>
    <n v="100"/>
    <n v="180"/>
    <n v="160"/>
    <n v="150"/>
    <n v="90"/>
    <n v="90"/>
    <x v="2"/>
    <x v="1"/>
    <n v="128.33333333333334"/>
    <n v="36.247605284885907"/>
    <n v="1313.8888888888889"/>
  </r>
  <r>
    <x v="287"/>
    <x v="0"/>
    <x v="1"/>
    <n v="405"/>
    <n v="50"/>
    <n v="65"/>
    <n v="45"/>
    <n v="85"/>
    <n v="65"/>
    <n v="95"/>
    <x v="2"/>
    <x v="0"/>
    <n v="67.5"/>
    <n v="17.736497211493969"/>
    <n v="314.58333333333331"/>
  </r>
  <r>
    <x v="288"/>
    <x v="11"/>
    <x v="1"/>
    <n v="350"/>
    <n v="55"/>
    <n v="70"/>
    <n v="45"/>
    <n v="70"/>
    <n v="50"/>
    <n v="60"/>
    <x v="1"/>
    <x v="0"/>
    <n v="58.333333333333336"/>
    <n v="9.428090415820634"/>
    <n v="88.888888888888886"/>
  </r>
  <r>
    <x v="289"/>
    <x v="1"/>
    <x v="1"/>
    <n v="470"/>
    <n v="80"/>
    <n v="45"/>
    <n v="65"/>
    <n v="90"/>
    <n v="110"/>
    <n v="80"/>
    <x v="2"/>
    <x v="0"/>
    <n v="78.333333333333329"/>
    <n v="20.138409955990952"/>
    <n v="405.55555555555554"/>
  </r>
  <r>
    <x v="290"/>
    <x v="10"/>
    <x v="1"/>
    <n v="302"/>
    <n v="70"/>
    <n v="43"/>
    <n v="53"/>
    <n v="43"/>
    <n v="53"/>
    <n v="40"/>
    <x v="2"/>
    <x v="0"/>
    <n v="50.333333333333336"/>
    <n v="10.126971687308874"/>
    <n v="102.55555555555556"/>
  </r>
  <r>
    <x v="291"/>
    <x v="16"/>
    <x v="1"/>
    <n v="405"/>
    <n v="85"/>
    <n v="105"/>
    <n v="85"/>
    <n v="40"/>
    <n v="50"/>
    <n v="40"/>
    <x v="3"/>
    <x v="0"/>
    <n v="67.5"/>
    <n v="25.289984842489197"/>
    <n v="639.58333333333337"/>
  </r>
  <r>
    <x v="292"/>
    <x v="7"/>
    <x v="3"/>
    <n v="540"/>
    <n v="95"/>
    <n v="125"/>
    <n v="79"/>
    <n v="60"/>
    <n v="100"/>
    <n v="81"/>
    <x v="1"/>
    <x v="0"/>
    <n v="90"/>
    <n v="20.215505600075073"/>
    <n v="408.66666666666669"/>
  </r>
  <r>
    <x v="293"/>
    <x v="7"/>
    <x v="14"/>
    <n v="640"/>
    <n v="95"/>
    <n v="155"/>
    <n v="109"/>
    <n v="70"/>
    <n v="130"/>
    <n v="81"/>
    <x v="1"/>
    <x v="0"/>
    <n v="106.66666666666667"/>
    <n v="28.940552094864319"/>
    <n v="837.55555555555554"/>
  </r>
  <r>
    <x v="294"/>
    <x v="6"/>
    <x v="1"/>
    <n v="220"/>
    <n v="100"/>
    <n v="5"/>
    <n v="5"/>
    <n v="15"/>
    <n v="65"/>
    <n v="30"/>
    <x v="0"/>
    <x v="0"/>
    <n v="36.666666666666664"/>
    <n v="34.960294939005053"/>
    <n v="1222.2222222222222"/>
  </r>
  <r>
    <x v="295"/>
    <x v="16"/>
    <x v="1"/>
    <n v="474"/>
    <n v="144"/>
    <n v="120"/>
    <n v="60"/>
    <n v="40"/>
    <n v="60"/>
    <n v="50"/>
    <x v="2"/>
    <x v="0"/>
    <n v="79"/>
    <n v="38.708310907779655"/>
    <n v="1498.3333333333333"/>
  </r>
  <r>
    <x v="296"/>
    <x v="15"/>
    <x v="6"/>
    <n v="405"/>
    <n v="45"/>
    <n v="50"/>
    <n v="45"/>
    <n v="115"/>
    <n v="55"/>
    <n v="95"/>
    <x v="1"/>
    <x v="0"/>
    <n v="67.5"/>
    <n v="27.348065135703234"/>
    <n v="747.91666666666663"/>
  </r>
  <r>
    <x v="297"/>
    <x v="16"/>
    <x v="3"/>
    <n v="500"/>
    <n v="78"/>
    <n v="92"/>
    <n v="75"/>
    <n v="74"/>
    <n v="63"/>
    <n v="118"/>
    <x v="4"/>
    <x v="0"/>
    <n v="83.333333333333329"/>
    <n v="17.679240808234823"/>
    <n v="312.55555555555554"/>
  </r>
  <r>
    <x v="298"/>
    <x v="8"/>
    <x v="1"/>
    <n v="540"/>
    <n v="76"/>
    <n v="147"/>
    <n v="90"/>
    <n v="60"/>
    <n v="70"/>
    <n v="97"/>
    <x v="3"/>
    <x v="0"/>
    <n v="90"/>
    <n v="28.26658805020514"/>
    <n v="799"/>
  </r>
  <r>
    <x v="299"/>
    <x v="11"/>
    <x v="1"/>
    <n v="484"/>
    <n v="85"/>
    <n v="97"/>
    <n v="66"/>
    <n v="105"/>
    <n v="66"/>
    <n v="65"/>
    <x v="3"/>
    <x v="0"/>
    <n v="80.666666666666671"/>
    <n v="16.090024514862893"/>
    <n v="258.88888888888891"/>
  </r>
  <r>
    <x v="300"/>
    <x v="11"/>
    <x v="12"/>
    <n v="600"/>
    <n v="91"/>
    <n v="90"/>
    <n v="106"/>
    <n v="130"/>
    <n v="106"/>
    <n v="77"/>
    <x v="0"/>
    <x v="1"/>
    <n v="100"/>
    <n v="16.743157806499145"/>
    <n v="280.33333333333331"/>
  </r>
  <r>
    <x v="301"/>
    <x v="9"/>
    <x v="18"/>
    <n v="481"/>
    <n v="62"/>
    <n v="55"/>
    <n v="52"/>
    <n v="109"/>
    <n v="94"/>
    <n v="109"/>
    <x v="4"/>
    <x v="0"/>
    <n v="80.166666666666671"/>
    <n v="24.531725490791622"/>
    <n v="601.80555555555554"/>
  </r>
  <r>
    <x v="302"/>
    <x v="9"/>
    <x v="18"/>
    <n v="289"/>
    <n v="44"/>
    <n v="38"/>
    <n v="33"/>
    <n v="61"/>
    <n v="43"/>
    <n v="70"/>
    <x v="4"/>
    <x v="0"/>
    <n v="48.166666666666664"/>
    <n v="13.030946072927918"/>
    <n v="169.80555555555554"/>
  </r>
  <r>
    <x v="303"/>
    <x v="3"/>
    <x v="13"/>
    <n v="500"/>
    <n v="80"/>
    <n v="125"/>
    <n v="75"/>
    <n v="40"/>
    <n v="95"/>
    <n v="85"/>
    <x v="5"/>
    <x v="0"/>
    <n v="83.333333333333329"/>
    <n v="25.276251480171837"/>
    <n v="638.88888888888891"/>
  </r>
  <r>
    <x v="304"/>
    <x v="3"/>
    <x v="13"/>
    <n v="600"/>
    <n v="80"/>
    <n v="185"/>
    <n v="115"/>
    <n v="40"/>
    <n v="105"/>
    <n v="75"/>
    <x v="5"/>
    <x v="0"/>
    <n v="100"/>
    <n v="44.90731195102493"/>
    <n v="2016.6666666666667"/>
  </r>
  <r>
    <x v="305"/>
    <x v="6"/>
    <x v="1"/>
    <n v="370"/>
    <n v="65"/>
    <n v="80"/>
    <n v="65"/>
    <n v="35"/>
    <n v="65"/>
    <n v="60"/>
    <x v="3"/>
    <x v="0"/>
    <n v="61.666666666666664"/>
    <n v="13.437096247164249"/>
    <n v="180.55555555555554"/>
  </r>
  <r>
    <x v="306"/>
    <x v="14"/>
    <x v="1"/>
    <n v="330"/>
    <n v="68"/>
    <n v="72"/>
    <n v="78"/>
    <n v="38"/>
    <n v="42"/>
    <n v="32"/>
    <x v="0"/>
    <x v="0"/>
    <n v="55"/>
    <n v="18.138357147217054"/>
    <n v="329"/>
  </r>
  <r>
    <x v="307"/>
    <x v="14"/>
    <x v="1"/>
    <n v="525"/>
    <n v="108"/>
    <n v="112"/>
    <n v="118"/>
    <n v="68"/>
    <n v="72"/>
    <n v="47"/>
    <x v="0"/>
    <x v="0"/>
    <n v="87.5"/>
    <n v="26.493709945318468"/>
    <n v="701.91666666666663"/>
  </r>
  <r>
    <x v="308"/>
    <x v="16"/>
    <x v="1"/>
    <n v="455"/>
    <n v="50"/>
    <n v="105"/>
    <n v="79"/>
    <n v="35"/>
    <n v="110"/>
    <n v="76"/>
    <x v="1"/>
    <x v="0"/>
    <n v="75.833333333333329"/>
    <n v="26.965512954306821"/>
    <n v="727.13888888888891"/>
  </r>
  <r>
    <x v="309"/>
    <x v="16"/>
    <x v="1"/>
    <n v="455"/>
    <n v="50"/>
    <n v="120"/>
    <n v="53"/>
    <n v="35"/>
    <n v="110"/>
    <n v="87"/>
    <x v="1"/>
    <x v="0"/>
    <n v="75.833333333333329"/>
    <n v="31.882161504863848"/>
    <n v="1016.4722222222222"/>
  </r>
  <r>
    <x v="310"/>
    <x v="16"/>
    <x v="1"/>
    <n v="455"/>
    <n v="50"/>
    <n v="95"/>
    <n v="95"/>
    <n v="35"/>
    <n v="110"/>
    <n v="70"/>
    <x v="5"/>
    <x v="0"/>
    <n v="75.833333333333329"/>
    <n v="26.67968432263687"/>
    <n v="711.80555555555554"/>
  </r>
  <r>
    <x v="311"/>
    <x v="11"/>
    <x v="3"/>
    <n v="680"/>
    <n v="106"/>
    <n v="130"/>
    <n v="90"/>
    <n v="110"/>
    <n v="154"/>
    <n v="90"/>
    <x v="5"/>
    <x v="1"/>
    <n v="113.33333333333333"/>
    <n v="22.676468468926597"/>
    <n v="514.22222222222217"/>
  </r>
  <r>
    <x v="312"/>
    <x v="2"/>
    <x v="3"/>
    <n v="505"/>
    <n v="100"/>
    <n v="125"/>
    <n v="52"/>
    <n v="105"/>
    <n v="52"/>
    <n v="71"/>
    <x v="0"/>
    <x v="0"/>
    <n v="84.166666666666671"/>
    <n v="27.673192001566346"/>
    <n v="765.80555555555554"/>
  </r>
  <r>
    <x v="313"/>
    <x v="4"/>
    <x v="2"/>
    <n v="325"/>
    <n v="45"/>
    <n v="80"/>
    <n v="100"/>
    <n v="35"/>
    <n v="37"/>
    <n v="28"/>
    <x v="4"/>
    <x v="0"/>
    <n v="54.166666666666664"/>
    <n v="26.453838200827409"/>
    <n v="699.80555555555554"/>
  </r>
  <r>
    <x v="314"/>
    <x v="1"/>
    <x v="2"/>
    <n v="600"/>
    <n v="80"/>
    <n v="110"/>
    <n v="60"/>
    <n v="150"/>
    <n v="130"/>
    <n v="70"/>
    <x v="4"/>
    <x v="1"/>
    <n v="100"/>
    <n v="32.659863237109043"/>
    <n v="1066.6666666666667"/>
  </r>
  <r>
    <x v="315"/>
    <x v="1"/>
    <x v="14"/>
    <n v="680"/>
    <n v="80"/>
    <n v="160"/>
    <n v="60"/>
    <n v="170"/>
    <n v="130"/>
    <n v="80"/>
    <x v="4"/>
    <x v="1"/>
    <n v="113.33333333333333"/>
    <n v="42.295258468165066"/>
    <n v="1788.8888888888889"/>
  </r>
  <r>
    <x v="316"/>
    <x v="6"/>
    <x v="3"/>
    <n v="262"/>
    <n v="60"/>
    <n v="30"/>
    <n v="30"/>
    <n v="36"/>
    <n v="56"/>
    <n v="50"/>
    <x v="5"/>
    <x v="0"/>
    <n v="43.666666666666664"/>
    <n v="12.188336865854813"/>
    <n v="148.55555555555554"/>
  </r>
  <r>
    <x v="317"/>
    <x v="0"/>
    <x v="3"/>
    <n v="250"/>
    <n v="35"/>
    <n v="35"/>
    <n v="40"/>
    <n v="35"/>
    <n v="55"/>
    <n v="50"/>
    <x v="5"/>
    <x v="0"/>
    <n v="41.666666666666664"/>
    <n v="7.9930525388545322"/>
    <n v="63.888888888888886"/>
  </r>
  <r>
    <x v="318"/>
    <x v="7"/>
    <x v="1"/>
    <n v="295"/>
    <n v="30"/>
    <n v="40"/>
    <n v="70"/>
    <n v="70"/>
    <n v="25"/>
    <n v="60"/>
    <x v="1"/>
    <x v="0"/>
    <n v="49.166666666666664"/>
    <n v="18.352262954621033"/>
    <n v="336.80555555555554"/>
  </r>
  <r>
    <x v="319"/>
    <x v="2"/>
    <x v="16"/>
    <n v="500"/>
    <n v="75"/>
    <n v="90"/>
    <n v="50"/>
    <n v="110"/>
    <n v="80"/>
    <n v="95"/>
    <x v="5"/>
    <x v="0"/>
    <n v="83.333333333333329"/>
    <n v="18.633899812498246"/>
    <n v="347.22222222222223"/>
  </r>
  <r>
    <x v="320"/>
    <x v="2"/>
    <x v="16"/>
    <n v="600"/>
    <n v="75"/>
    <n v="90"/>
    <n v="90"/>
    <n v="140"/>
    <n v="90"/>
    <n v="115"/>
    <x v="5"/>
    <x v="0"/>
    <n v="100"/>
    <n v="21.40872096444188"/>
    <n v="458.33333333333331"/>
  </r>
  <r>
    <x v="321"/>
    <x v="2"/>
    <x v="16"/>
    <n v="330"/>
    <n v="45"/>
    <n v="60"/>
    <n v="30"/>
    <n v="80"/>
    <n v="50"/>
    <n v="65"/>
    <x v="5"/>
    <x v="0"/>
    <n v="55"/>
    <n v="15.811388300841896"/>
    <n v="250"/>
  </r>
  <r>
    <x v="322"/>
    <x v="7"/>
    <x v="1"/>
    <n v="485"/>
    <n v="55"/>
    <n v="104"/>
    <n v="105"/>
    <n v="94"/>
    <n v="75"/>
    <n v="52"/>
    <x v="2"/>
    <x v="0"/>
    <n v="80.833333333333329"/>
    <n v="21.705734009447571"/>
    <n v="471.13888888888891"/>
  </r>
  <r>
    <x v="323"/>
    <x v="2"/>
    <x v="7"/>
    <n v="600"/>
    <n v="92"/>
    <n v="105"/>
    <n v="90"/>
    <n v="125"/>
    <n v="90"/>
    <n v="98"/>
    <x v="3"/>
    <x v="0"/>
    <n v="100"/>
    <n v="12.369316876852981"/>
    <n v="153"/>
  </r>
  <r>
    <x v="324"/>
    <x v="1"/>
    <x v="1"/>
    <n v="483"/>
    <n v="85"/>
    <n v="73"/>
    <n v="70"/>
    <n v="73"/>
    <n v="115"/>
    <n v="67"/>
    <x v="1"/>
    <x v="0"/>
    <n v="80.5"/>
    <n v="16.408839081421938"/>
    <n v="269.25"/>
  </r>
  <r>
    <x v="325"/>
    <x v="6"/>
    <x v="5"/>
    <n v="210"/>
    <n v="90"/>
    <n v="30"/>
    <n v="15"/>
    <n v="40"/>
    <n v="20"/>
    <n v="15"/>
    <x v="5"/>
    <x v="0"/>
    <n v="35"/>
    <n v="26.140645235596871"/>
    <n v="683.33333333333337"/>
  </r>
  <r>
    <x v="326"/>
    <x v="3"/>
    <x v="1"/>
    <n v="400"/>
    <n v="65"/>
    <n v="47"/>
    <n v="55"/>
    <n v="73"/>
    <n v="75"/>
    <n v="85"/>
    <x v="2"/>
    <x v="0"/>
    <n v="66.666666666666671"/>
    <n v="12.723556455994876"/>
    <n v="161.88888888888889"/>
  </r>
  <r>
    <x v="327"/>
    <x v="11"/>
    <x v="13"/>
    <n v="534"/>
    <n v="76"/>
    <n v="104"/>
    <n v="71"/>
    <n v="104"/>
    <n v="71"/>
    <n v="108"/>
    <x v="0"/>
    <x v="0"/>
    <n v="89"/>
    <n v="16.472198800807782"/>
    <n v="271.33333333333331"/>
  </r>
  <r>
    <x v="328"/>
    <x v="2"/>
    <x v="9"/>
    <n v="288"/>
    <n v="53"/>
    <n v="54"/>
    <n v="53"/>
    <n v="37"/>
    <n v="46"/>
    <n v="45"/>
    <x v="4"/>
    <x v="0"/>
    <n v="48"/>
    <n v="6.0553007081949835"/>
    <n v="36.666666666666664"/>
  </r>
  <r>
    <x v="329"/>
    <x v="0"/>
    <x v="6"/>
    <n v="405"/>
    <n v="60"/>
    <n v="62"/>
    <n v="63"/>
    <n v="80"/>
    <n v="80"/>
    <n v="60"/>
    <x v="1"/>
    <x v="0"/>
    <n v="67.5"/>
    <n v="8.9022469073824286"/>
    <n v="79.25"/>
  </r>
  <r>
    <x v="330"/>
    <x v="7"/>
    <x v="2"/>
    <n v="480"/>
    <n v="100"/>
    <n v="60"/>
    <n v="70"/>
    <n v="85"/>
    <n v="105"/>
    <n v="60"/>
    <x v="3"/>
    <x v="0"/>
    <n v="80"/>
    <n v="18.027756377319946"/>
    <n v="325"/>
  </r>
  <r>
    <x v="331"/>
    <x v="6"/>
    <x v="5"/>
    <n v="270"/>
    <n v="115"/>
    <n v="45"/>
    <n v="20"/>
    <n v="45"/>
    <n v="25"/>
    <n v="20"/>
    <x v="1"/>
    <x v="0"/>
    <n v="45"/>
    <n v="33.040379335998352"/>
    <n v="1091.6666666666667"/>
  </r>
  <r>
    <x v="332"/>
    <x v="4"/>
    <x v="9"/>
    <n v="600"/>
    <n v="100"/>
    <n v="100"/>
    <n v="100"/>
    <n v="100"/>
    <n v="100"/>
    <n v="100"/>
    <x v="2"/>
    <x v="1"/>
    <n v="100"/>
    <n v="0"/>
    <n v="0"/>
  </r>
  <r>
    <x v="333"/>
    <x v="9"/>
    <x v="1"/>
    <n v="525"/>
    <n v="65"/>
    <n v="65"/>
    <n v="60"/>
    <n v="110"/>
    <n v="95"/>
    <n v="130"/>
    <x v="1"/>
    <x v="0"/>
    <n v="87.5"/>
    <n v="26.259918760981218"/>
    <n v="689.58333333333337"/>
  </r>
  <r>
    <x v="334"/>
    <x v="3"/>
    <x v="17"/>
    <n v="319"/>
    <n v="50"/>
    <n v="47"/>
    <n v="50"/>
    <n v="57"/>
    <n v="50"/>
    <n v="65"/>
    <x v="3"/>
    <x v="0"/>
    <n v="53.166666666666664"/>
    <n v="6.0941684329274066"/>
    <n v="37.138888888888886"/>
  </r>
  <r>
    <x v="335"/>
    <x v="0"/>
    <x v="3"/>
    <n v="460"/>
    <n v="75"/>
    <n v="55"/>
    <n v="70"/>
    <n v="55"/>
    <n v="95"/>
    <n v="110"/>
    <x v="5"/>
    <x v="0"/>
    <n v="76.666666666666671"/>
    <n v="20.138409955990952"/>
    <n v="405.55555555555554"/>
  </r>
  <r>
    <x v="336"/>
    <x v="13"/>
    <x v="9"/>
    <n v="455"/>
    <n v="65"/>
    <n v="50"/>
    <n v="35"/>
    <n v="115"/>
    <n v="95"/>
    <n v="95"/>
    <x v="1"/>
    <x v="0"/>
    <n v="75.833333333333329"/>
    <n v="28.050054466178057"/>
    <n v="786.80555555555554"/>
  </r>
  <r>
    <x v="337"/>
    <x v="5"/>
    <x v="10"/>
    <n v="355"/>
    <n v="30"/>
    <n v="80"/>
    <n v="90"/>
    <n v="55"/>
    <n v="45"/>
    <n v="55"/>
    <x v="1"/>
    <x v="0"/>
    <n v="59.166666666666664"/>
    <n v="20.292992769809867"/>
    <n v="411.80555555555554"/>
  </r>
  <r>
    <x v="338"/>
    <x v="5"/>
    <x v="10"/>
    <n v="495"/>
    <n v="60"/>
    <n v="115"/>
    <n v="105"/>
    <n v="65"/>
    <n v="70"/>
    <n v="80"/>
    <x v="1"/>
    <x v="0"/>
    <n v="82.5"/>
    <n v="20.564937798755111"/>
    <n v="422.91666666666669"/>
  </r>
  <r>
    <x v="339"/>
    <x v="1"/>
    <x v="1"/>
    <n v="400"/>
    <n v="40"/>
    <n v="35"/>
    <n v="30"/>
    <n v="120"/>
    <n v="70"/>
    <n v="105"/>
    <x v="1"/>
    <x v="0"/>
    <n v="66.666666666666671"/>
    <n v="35.079275299748652"/>
    <n v="1230.5555555555557"/>
  </r>
  <r>
    <x v="340"/>
    <x v="3"/>
    <x v="6"/>
    <n v="205"/>
    <n v="45"/>
    <n v="25"/>
    <n v="50"/>
    <n v="25"/>
    <n v="25"/>
    <n v="35"/>
    <x v="1"/>
    <x v="0"/>
    <n v="34.166666666666664"/>
    <n v="10.172129679778086"/>
    <n v="103.47222222222223"/>
  </r>
  <r>
    <x v="341"/>
    <x v="6"/>
    <x v="1"/>
    <n v="490"/>
    <n v="105"/>
    <n v="95"/>
    <n v="80"/>
    <n v="40"/>
    <n v="80"/>
    <n v="90"/>
    <x v="1"/>
    <x v="0"/>
    <n v="81.666666666666671"/>
    <n v="20.548046676563256"/>
    <n v="422.22222222222223"/>
  </r>
  <r>
    <x v="342"/>
    <x v="6"/>
    <x v="1"/>
    <n v="590"/>
    <n v="105"/>
    <n v="125"/>
    <n v="100"/>
    <n v="60"/>
    <n v="100"/>
    <n v="100"/>
    <x v="1"/>
    <x v="0"/>
    <n v="98.333333333333329"/>
    <n v="19.293061504650375"/>
    <n v="372.22222222222223"/>
  </r>
  <r>
    <x v="343"/>
    <x v="3"/>
    <x v="1"/>
    <n v="315"/>
    <n v="50"/>
    <n v="75"/>
    <n v="45"/>
    <n v="40"/>
    <n v="45"/>
    <n v="60"/>
    <x v="3"/>
    <x v="0"/>
    <n v="52.5"/>
    <n v="11.814539065631521"/>
    <n v="139.58333333333334"/>
  </r>
  <r>
    <x v="344"/>
    <x v="6"/>
    <x v="1"/>
    <n v="440"/>
    <n v="60"/>
    <n v="90"/>
    <n v="70"/>
    <n v="60"/>
    <n v="120"/>
    <n v="40"/>
    <x v="2"/>
    <x v="0"/>
    <n v="73.333333333333329"/>
    <n v="25.603819159562025"/>
    <n v="655.55555555555554"/>
  </r>
  <r>
    <x v="345"/>
    <x v="7"/>
    <x v="13"/>
    <n v="580"/>
    <n v="91"/>
    <n v="72"/>
    <n v="90"/>
    <n v="129"/>
    <n v="90"/>
    <n v="108"/>
    <x v="3"/>
    <x v="0"/>
    <n v="96.666666666666671"/>
    <n v="17.810733343190062"/>
    <n v="317.22222222222223"/>
  </r>
  <r>
    <x v="346"/>
    <x v="7"/>
    <x v="13"/>
    <n v="580"/>
    <n v="91"/>
    <n v="72"/>
    <n v="90"/>
    <n v="129"/>
    <n v="90"/>
    <n v="108"/>
    <x v="3"/>
    <x v="0"/>
    <n v="96.666666666666671"/>
    <n v="17.810733343190062"/>
    <n v="317.22222222222223"/>
  </r>
  <r>
    <x v="347"/>
    <x v="7"/>
    <x v="7"/>
    <n v="540"/>
    <n v="75"/>
    <n v="95"/>
    <n v="95"/>
    <n v="95"/>
    <n v="95"/>
    <n v="85"/>
    <x v="5"/>
    <x v="0"/>
    <n v="90"/>
    <n v="7.6376261582597333"/>
    <n v="58.333333333333336"/>
  </r>
  <r>
    <x v="348"/>
    <x v="7"/>
    <x v="1"/>
    <n v="475"/>
    <n v="55"/>
    <n v="130"/>
    <n v="115"/>
    <n v="50"/>
    <n v="50"/>
    <n v="75"/>
    <x v="1"/>
    <x v="0"/>
    <n v="79.166666666666671"/>
    <n v="32.069802341489762"/>
    <n v="1028.4722222222222"/>
  </r>
  <r>
    <x v="349"/>
    <x v="1"/>
    <x v="5"/>
    <n v="278"/>
    <n v="38"/>
    <n v="35"/>
    <n v="35"/>
    <n v="65"/>
    <n v="55"/>
    <n v="50"/>
    <x v="2"/>
    <x v="0"/>
    <n v="46.333333333333336"/>
    <n v="11.279282877125754"/>
    <n v="127.22222222222223"/>
  </r>
  <r>
    <x v="350"/>
    <x v="4"/>
    <x v="1"/>
    <n v="440"/>
    <n v="60"/>
    <n v="80"/>
    <n v="95"/>
    <n v="70"/>
    <n v="85"/>
    <n v="50"/>
    <x v="3"/>
    <x v="0"/>
    <n v="73.333333333333329"/>
    <n v="15.184055965240498"/>
    <n v="230.55555555555554"/>
  </r>
  <r>
    <x v="351"/>
    <x v="4"/>
    <x v="5"/>
    <n v="470"/>
    <n v="57"/>
    <n v="80"/>
    <n v="91"/>
    <n v="80"/>
    <n v="87"/>
    <n v="75"/>
    <x v="4"/>
    <x v="0"/>
    <n v="78.333333333333329"/>
    <n v="10.85766498326822"/>
    <n v="117.88888888888889"/>
  </r>
  <r>
    <x v="352"/>
    <x v="4"/>
    <x v="1"/>
    <n v="300"/>
    <n v="40"/>
    <n v="55"/>
    <n v="70"/>
    <n v="45"/>
    <n v="60"/>
    <n v="30"/>
    <x v="3"/>
    <x v="0"/>
    <n v="50"/>
    <n v="13.228756555322953"/>
    <n v="175"/>
  </r>
  <r>
    <x v="353"/>
    <x v="4"/>
    <x v="1"/>
    <n v="520"/>
    <n v="60"/>
    <n v="100"/>
    <n v="115"/>
    <n v="70"/>
    <n v="85"/>
    <n v="90"/>
    <x v="3"/>
    <x v="0"/>
    <n v="86.666666666666671"/>
    <n v="18.181186857726189"/>
    <n v="330.55555555555554"/>
  </r>
  <r>
    <x v="354"/>
    <x v="10"/>
    <x v="1"/>
    <n v="340"/>
    <n v="40"/>
    <n v="65"/>
    <n v="95"/>
    <n v="60"/>
    <n v="45"/>
    <n v="35"/>
    <x v="1"/>
    <x v="0"/>
    <n v="56.666666666666664"/>
    <n v="20.138409955990952"/>
    <n v="405.55555555555554"/>
  </r>
  <r>
    <x v="355"/>
    <x v="7"/>
    <x v="1"/>
    <n v="325"/>
    <n v="30"/>
    <n v="105"/>
    <n v="90"/>
    <n v="25"/>
    <n v="25"/>
    <n v="50"/>
    <x v="1"/>
    <x v="0"/>
    <n v="54.166666666666664"/>
    <n v="32.069802341489762"/>
    <n v="1028.4722222222222"/>
  </r>
  <r>
    <x v="356"/>
    <x v="3"/>
    <x v="1"/>
    <n v="194"/>
    <n v="37"/>
    <n v="25"/>
    <n v="41"/>
    <n v="25"/>
    <n v="41"/>
    <n v="25"/>
    <x v="0"/>
    <x v="0"/>
    <n v="32.333333333333336"/>
    <n v="7.4535599249992988"/>
    <n v="55.555555555555557"/>
  </r>
  <r>
    <x v="357"/>
    <x v="3"/>
    <x v="1"/>
    <n v="384"/>
    <n v="77"/>
    <n v="85"/>
    <n v="51"/>
    <n v="55"/>
    <n v="51"/>
    <n v="65"/>
    <x v="0"/>
    <x v="0"/>
    <n v="64"/>
    <n v="13.102162671355696"/>
    <n v="171.66666666666666"/>
  </r>
  <r>
    <x v="358"/>
    <x v="14"/>
    <x v="14"/>
    <n v="351"/>
    <n v="60"/>
    <n v="82"/>
    <n v="45"/>
    <n v="45"/>
    <n v="45"/>
    <n v="74"/>
    <x v="3"/>
    <x v="0"/>
    <n v="58.5"/>
    <n v="14.952703211571256"/>
    <n v="223.58333333333334"/>
  </r>
  <r>
    <x v="359"/>
    <x v="14"/>
    <x v="14"/>
    <n v="519"/>
    <n v="95"/>
    <n v="117"/>
    <n v="80"/>
    <n v="65"/>
    <n v="70"/>
    <n v="92"/>
    <x v="3"/>
    <x v="0"/>
    <n v="86.5"/>
    <n v="17.366154822911529"/>
    <n v="301.58333333333331"/>
  </r>
  <r>
    <x v="360"/>
    <x v="7"/>
    <x v="1"/>
    <n v="670"/>
    <n v="100"/>
    <n v="100"/>
    <n v="90"/>
    <n v="150"/>
    <n v="140"/>
    <n v="90"/>
    <x v="2"/>
    <x v="1"/>
    <n v="111.66666666666667"/>
    <n v="24.094720491334932"/>
    <n v="580.55555555555554"/>
  </r>
  <r>
    <x v="361"/>
    <x v="7"/>
    <x v="1"/>
    <n v="770"/>
    <n v="100"/>
    <n v="150"/>
    <n v="90"/>
    <n v="180"/>
    <n v="160"/>
    <n v="90"/>
    <x v="2"/>
    <x v="1"/>
    <n v="128.33333333333334"/>
    <n v="36.247605284885907"/>
    <n v="1313.8888888888889"/>
  </r>
  <r>
    <x v="362"/>
    <x v="8"/>
    <x v="0"/>
    <n v="660"/>
    <n v="125"/>
    <n v="130"/>
    <n v="90"/>
    <n v="130"/>
    <n v="90"/>
    <n v="95"/>
    <x v="3"/>
    <x v="1"/>
    <n v="110"/>
    <n v="18.484227510682363"/>
    <n v="341.66666666666669"/>
  </r>
  <r>
    <x v="363"/>
    <x v="8"/>
    <x v="0"/>
    <n v="700"/>
    <n v="125"/>
    <n v="170"/>
    <n v="100"/>
    <n v="120"/>
    <n v="90"/>
    <n v="95"/>
    <x v="3"/>
    <x v="1"/>
    <n v="116.66666666666667"/>
    <n v="27.028791233711424"/>
    <n v="730.55555555555554"/>
  </r>
  <r>
    <x v="364"/>
    <x v="8"/>
    <x v="0"/>
    <n v="700"/>
    <n v="125"/>
    <n v="120"/>
    <n v="90"/>
    <n v="170"/>
    <n v="100"/>
    <n v="95"/>
    <x v="3"/>
    <x v="1"/>
    <n v="116.66666666666667"/>
    <n v="27.028791233711424"/>
    <n v="730.55555555555554"/>
  </r>
  <r>
    <x v="365"/>
    <x v="4"/>
    <x v="4"/>
    <n v="430"/>
    <n v="60"/>
    <n v="90"/>
    <n v="140"/>
    <n v="50"/>
    <n v="50"/>
    <n v="40"/>
    <x v="2"/>
    <x v="0"/>
    <n v="71.666666666666671"/>
    <n v="34.359213546813841"/>
    <n v="1180.5555555555557"/>
  </r>
  <r>
    <x v="366"/>
    <x v="15"/>
    <x v="16"/>
    <n v="370"/>
    <n v="60"/>
    <n v="40"/>
    <n v="60"/>
    <n v="95"/>
    <n v="60"/>
    <n v="55"/>
    <x v="3"/>
    <x v="0"/>
    <n v="61.666666666666664"/>
    <n v="16.49915822768611"/>
    <n v="272.22222222222223"/>
  </r>
  <r>
    <x v="367"/>
    <x v="14"/>
    <x v="3"/>
    <n v="600"/>
    <n v="89"/>
    <n v="125"/>
    <n v="90"/>
    <n v="115"/>
    <n v="80"/>
    <n v="101"/>
    <x v="3"/>
    <x v="1"/>
    <n v="100"/>
    <n v="15.663120165960974"/>
    <n v="245.33333333333334"/>
  </r>
  <r>
    <x v="368"/>
    <x v="14"/>
    <x v="3"/>
    <n v="600"/>
    <n v="89"/>
    <n v="145"/>
    <n v="90"/>
    <n v="105"/>
    <n v="80"/>
    <n v="91"/>
    <x v="3"/>
    <x v="1"/>
    <n v="100"/>
    <n v="21.416504538945347"/>
    <n v="458.66666666666669"/>
  </r>
  <r>
    <x v="369"/>
    <x v="7"/>
    <x v="17"/>
    <n v="460"/>
    <n v="125"/>
    <n v="58"/>
    <n v="58"/>
    <n v="76"/>
    <n v="76"/>
    <n v="67"/>
    <x v="5"/>
    <x v="0"/>
    <n v="76.666666666666671"/>
    <n v="22.830291768223685"/>
    <n v="521.22222222222217"/>
  </r>
  <r>
    <x v="370"/>
    <x v="7"/>
    <x v="0"/>
    <n v="535"/>
    <n v="130"/>
    <n v="85"/>
    <n v="80"/>
    <n v="85"/>
    <n v="95"/>
    <n v="60"/>
    <x v="1"/>
    <x v="0"/>
    <n v="89.166666666666671"/>
    <n v="21.098314835286939"/>
    <n v="445.13888888888891"/>
  </r>
  <r>
    <x v="371"/>
    <x v="3"/>
    <x v="16"/>
    <n v="360"/>
    <n v="55"/>
    <n v="85"/>
    <n v="55"/>
    <n v="50"/>
    <n v="55"/>
    <n v="60"/>
    <x v="3"/>
    <x v="0"/>
    <n v="60"/>
    <n v="11.547005383792516"/>
    <n v="133.33333333333334"/>
  </r>
  <r>
    <x v="372"/>
    <x v="5"/>
    <x v="11"/>
    <n v="300"/>
    <n v="50"/>
    <n v="64"/>
    <n v="50"/>
    <n v="45"/>
    <n v="50"/>
    <n v="41"/>
    <x v="5"/>
    <x v="0"/>
    <n v="50"/>
    <n v="7.0945988845975876"/>
    <n v="50.333333333333336"/>
  </r>
  <r>
    <x v="373"/>
    <x v="8"/>
    <x v="9"/>
    <n v="600"/>
    <n v="80"/>
    <n v="80"/>
    <n v="90"/>
    <n v="110"/>
    <n v="130"/>
    <n v="110"/>
    <x v="2"/>
    <x v="1"/>
    <n v="100"/>
    <n v="18.257418583505537"/>
    <n v="333.33333333333331"/>
  </r>
  <r>
    <x v="374"/>
    <x v="8"/>
    <x v="9"/>
    <n v="700"/>
    <n v="80"/>
    <n v="100"/>
    <n v="120"/>
    <n v="140"/>
    <n v="150"/>
    <n v="110"/>
    <x v="2"/>
    <x v="1"/>
    <n v="116.66666666666667"/>
    <n v="23.570226039551585"/>
    <n v="555.55555555555554"/>
  </r>
  <r>
    <x v="375"/>
    <x v="8"/>
    <x v="9"/>
    <n v="600"/>
    <n v="80"/>
    <n v="90"/>
    <n v="80"/>
    <n v="130"/>
    <n v="110"/>
    <n v="110"/>
    <x v="2"/>
    <x v="1"/>
    <n v="100"/>
    <n v="18.257418583505537"/>
    <n v="333.33333333333331"/>
  </r>
  <r>
    <x v="376"/>
    <x v="8"/>
    <x v="9"/>
    <n v="700"/>
    <n v="80"/>
    <n v="130"/>
    <n v="100"/>
    <n v="160"/>
    <n v="120"/>
    <n v="110"/>
    <x v="2"/>
    <x v="1"/>
    <n v="116.66666666666667"/>
    <n v="24.944382578492942"/>
    <n v="622.22222222222217"/>
  </r>
  <r>
    <x v="377"/>
    <x v="0"/>
    <x v="1"/>
    <n v="525"/>
    <n v="65"/>
    <n v="110"/>
    <n v="130"/>
    <n v="60"/>
    <n v="65"/>
    <n v="95"/>
    <x v="0"/>
    <x v="0"/>
    <n v="87.5"/>
    <n v="26.259918760981218"/>
    <n v="689.58333333333337"/>
  </r>
  <r>
    <x v="378"/>
    <x v="3"/>
    <x v="15"/>
    <n v="500"/>
    <n v="75"/>
    <n v="103"/>
    <n v="80"/>
    <n v="70"/>
    <n v="80"/>
    <n v="92"/>
    <x v="3"/>
    <x v="0"/>
    <n v="83.333333333333329"/>
    <n v="11.040330107786129"/>
    <n v="121.88888888888889"/>
  </r>
  <r>
    <x v="379"/>
    <x v="3"/>
    <x v="3"/>
    <n v="390"/>
    <n v="55"/>
    <n v="35"/>
    <n v="50"/>
    <n v="55"/>
    <n v="110"/>
    <n v="85"/>
    <x v="5"/>
    <x v="0"/>
    <n v="65"/>
    <n v="25"/>
    <n v="625"/>
  </r>
  <r>
    <x v="380"/>
    <x v="3"/>
    <x v="3"/>
    <n v="265"/>
    <n v="40"/>
    <n v="20"/>
    <n v="30"/>
    <n v="40"/>
    <n v="80"/>
    <n v="55"/>
    <x v="5"/>
    <x v="0"/>
    <n v="44.166666666666664"/>
    <n v="19.238993967691993"/>
    <n v="370.13888888888891"/>
  </r>
  <r>
    <x v="381"/>
    <x v="6"/>
    <x v="1"/>
    <n v="515"/>
    <n v="110"/>
    <n v="85"/>
    <n v="95"/>
    <n v="80"/>
    <n v="95"/>
    <n v="50"/>
    <x v="0"/>
    <x v="0"/>
    <n v="85.833333333333329"/>
    <n v="18.57791400800663"/>
    <n v="345.13888888888891"/>
  </r>
  <r>
    <x v="382"/>
    <x v="6"/>
    <x v="1"/>
    <n v="385"/>
    <n v="90"/>
    <n v="55"/>
    <n v="75"/>
    <n v="60"/>
    <n v="75"/>
    <n v="30"/>
    <x v="1"/>
    <x v="0"/>
    <n v="64.166666666666671"/>
    <n v="19.021187017522212"/>
    <n v="361.80555555555554"/>
  </r>
  <r>
    <x v="383"/>
    <x v="2"/>
    <x v="1"/>
    <n v="446"/>
    <n v="64"/>
    <n v="88"/>
    <n v="50"/>
    <n v="88"/>
    <n v="50"/>
    <n v="106"/>
    <x v="3"/>
    <x v="0"/>
    <n v="74.333333333333329"/>
    <n v="21.084486134491293"/>
    <n v="444.55555555555554"/>
  </r>
  <r>
    <x v="384"/>
    <x v="5"/>
    <x v="15"/>
    <n v="355"/>
    <n v="66"/>
    <n v="41"/>
    <n v="77"/>
    <n v="61"/>
    <n v="87"/>
    <n v="23"/>
    <x v="2"/>
    <x v="0"/>
    <n v="59.166666666666664"/>
    <n v="21.528405008783679"/>
    <n v="463.47222222222223"/>
  </r>
  <r>
    <x v="385"/>
    <x v="0"/>
    <x v="1"/>
    <n v="480"/>
    <n v="70"/>
    <n v="60"/>
    <n v="75"/>
    <n v="110"/>
    <n v="75"/>
    <n v="90"/>
    <x v="3"/>
    <x v="0"/>
    <n v="80"/>
    <n v="16.072751268321593"/>
    <n v="258.33333333333331"/>
  </r>
  <r>
    <x v="386"/>
    <x v="6"/>
    <x v="1"/>
    <n v="275"/>
    <n v="45"/>
    <n v="60"/>
    <n v="45"/>
    <n v="25"/>
    <n v="45"/>
    <n v="55"/>
    <x v="3"/>
    <x v="0"/>
    <n v="45.833333333333336"/>
    <n v="10.960788698304921"/>
    <n v="120.13888888888889"/>
  </r>
  <r>
    <x v="387"/>
    <x v="6"/>
    <x v="1"/>
    <n v="420"/>
    <n v="78"/>
    <n v="70"/>
    <n v="61"/>
    <n v="50"/>
    <n v="61"/>
    <n v="100"/>
    <x v="2"/>
    <x v="0"/>
    <n v="70"/>
    <n v="15.947831618540915"/>
    <n v="254.33333333333334"/>
  </r>
  <r>
    <x v="388"/>
    <x v="11"/>
    <x v="18"/>
    <n v="369"/>
    <n v="62"/>
    <n v="50"/>
    <n v="58"/>
    <n v="73"/>
    <n v="54"/>
    <n v="72"/>
    <x v="4"/>
    <x v="0"/>
    <n v="61.5"/>
    <n v="8.597480251019288"/>
    <n v="73.916666666666671"/>
  </r>
  <r>
    <x v="389"/>
    <x v="15"/>
    <x v="16"/>
    <n v="275"/>
    <n v="50"/>
    <n v="30"/>
    <n v="55"/>
    <n v="65"/>
    <n v="55"/>
    <n v="20"/>
    <x v="3"/>
    <x v="0"/>
    <n v="45.833333333333336"/>
    <n v="15.656911856713281"/>
    <n v="245.13888888888889"/>
  </r>
  <r>
    <x v="390"/>
    <x v="7"/>
    <x v="15"/>
    <n v="340"/>
    <n v="60"/>
    <n v="50"/>
    <n v="50"/>
    <n v="60"/>
    <n v="70"/>
    <n v="50"/>
    <x v="2"/>
    <x v="0"/>
    <n v="56.666666666666664"/>
    <n v="7.4535599249992988"/>
    <n v="55.555555555555557"/>
  </r>
  <r>
    <x v="391"/>
    <x v="6"/>
    <x v="1"/>
    <n v="480"/>
    <n v="65"/>
    <n v="76"/>
    <n v="84"/>
    <n v="54"/>
    <n v="96"/>
    <n v="105"/>
    <x v="0"/>
    <x v="0"/>
    <n v="80"/>
    <n v="17.3877351409933"/>
    <n v="302.33333333333331"/>
  </r>
  <r>
    <x v="392"/>
    <x v="6"/>
    <x v="13"/>
    <n v="580"/>
    <n v="65"/>
    <n v="136"/>
    <n v="94"/>
    <n v="54"/>
    <n v="96"/>
    <n v="135"/>
    <x v="0"/>
    <x v="0"/>
    <n v="96.666666666666671"/>
    <n v="31.217872373939187"/>
    <n v="974.55555555555554"/>
  </r>
  <r>
    <x v="393"/>
    <x v="7"/>
    <x v="15"/>
    <n v="220"/>
    <n v="40"/>
    <n v="30"/>
    <n v="30"/>
    <n v="40"/>
    <n v="50"/>
    <n v="30"/>
    <x v="2"/>
    <x v="0"/>
    <n v="36.666666666666664"/>
    <n v="7.4535599249992988"/>
    <n v="55.555555555555557"/>
  </r>
  <r>
    <x v="394"/>
    <x v="6"/>
    <x v="1"/>
    <n v="360"/>
    <n v="84"/>
    <n v="71"/>
    <n v="43"/>
    <n v="71"/>
    <n v="43"/>
    <n v="48"/>
    <x v="2"/>
    <x v="0"/>
    <n v="60"/>
    <n v="16.020819787597222"/>
    <n v="256.66666666666669"/>
  </r>
  <r>
    <x v="395"/>
    <x v="16"/>
    <x v="12"/>
    <n v="525"/>
    <n v="70"/>
    <n v="110"/>
    <n v="70"/>
    <n v="115"/>
    <n v="70"/>
    <n v="90"/>
    <x v="0"/>
    <x v="0"/>
    <n v="87.5"/>
    <n v="19.094065395649334"/>
    <n v="364.58333333333331"/>
  </r>
  <r>
    <x v="396"/>
    <x v="16"/>
    <x v="12"/>
    <n v="625"/>
    <n v="70"/>
    <n v="145"/>
    <n v="88"/>
    <n v="140"/>
    <n v="70"/>
    <n v="112"/>
    <x v="0"/>
    <x v="0"/>
    <n v="104.16666666666667"/>
    <n v="30.574590030866407"/>
    <n v="934.80555555555554"/>
  </r>
  <r>
    <x v="397"/>
    <x v="7"/>
    <x v="15"/>
    <n v="480"/>
    <n v="80"/>
    <n v="70"/>
    <n v="70"/>
    <n v="90"/>
    <n v="100"/>
    <n v="70"/>
    <x v="2"/>
    <x v="0"/>
    <n v="80"/>
    <n v="11.547005383792516"/>
    <n v="133.33333333333334"/>
  </r>
  <r>
    <x v="398"/>
    <x v="1"/>
    <x v="3"/>
    <n v="680"/>
    <n v="106"/>
    <n v="90"/>
    <n v="130"/>
    <n v="90"/>
    <n v="154"/>
    <n v="110"/>
    <x v="5"/>
    <x v="1"/>
    <n v="113.33333333333333"/>
    <n v="22.676468468926597"/>
    <n v="514.22222222222217"/>
  </r>
  <r>
    <x v="399"/>
    <x v="7"/>
    <x v="1"/>
    <n v="460"/>
    <n v="69"/>
    <n v="69"/>
    <n v="76"/>
    <n v="69"/>
    <n v="86"/>
    <n v="91"/>
    <x v="0"/>
    <x v="0"/>
    <n v="76.666666666666671"/>
    <n v="8.8443327742810673"/>
    <n v="78.222222222222229"/>
  </r>
  <r>
    <x v="400"/>
    <x v="5"/>
    <x v="9"/>
    <n v="440"/>
    <n v="70"/>
    <n v="55"/>
    <n v="65"/>
    <n v="95"/>
    <n v="85"/>
    <n v="70"/>
    <x v="2"/>
    <x v="0"/>
    <n v="73.333333333333329"/>
    <n v="13.123346456686352"/>
    <n v="172.22222222222223"/>
  </r>
  <r>
    <x v="401"/>
    <x v="7"/>
    <x v="1"/>
    <n v="330"/>
    <n v="43"/>
    <n v="30"/>
    <n v="55"/>
    <n v="40"/>
    <n v="65"/>
    <n v="97"/>
    <x v="2"/>
    <x v="0"/>
    <n v="55"/>
    <n v="21.82506204649447"/>
    <n v="476.33333333333331"/>
  </r>
  <r>
    <x v="402"/>
    <x v="9"/>
    <x v="1"/>
    <n v="363"/>
    <n v="60"/>
    <n v="85"/>
    <n v="49"/>
    <n v="60"/>
    <n v="49"/>
    <n v="60"/>
    <x v="0"/>
    <x v="0"/>
    <n v="60.5"/>
    <n v="12.010412149464313"/>
    <n v="144.25"/>
  </r>
  <r>
    <x v="403"/>
    <x v="9"/>
    <x v="1"/>
    <n v="523"/>
    <n v="80"/>
    <n v="120"/>
    <n v="79"/>
    <n v="95"/>
    <n v="79"/>
    <n v="70"/>
    <x v="0"/>
    <x v="0"/>
    <n v="87.166666666666671"/>
    <n v="16.425758903489225"/>
    <n v="269.80555555555554"/>
  </r>
  <r>
    <x v="404"/>
    <x v="16"/>
    <x v="1"/>
    <n v="505"/>
    <n v="90"/>
    <n v="130"/>
    <n v="80"/>
    <n v="65"/>
    <n v="85"/>
    <n v="55"/>
    <x v="1"/>
    <x v="0"/>
    <n v="84.166666666666671"/>
    <n v="23.702437755546487"/>
    <n v="561.80555555555554"/>
  </r>
  <r>
    <x v="405"/>
    <x v="16"/>
    <x v="1"/>
    <n v="405"/>
    <n v="80"/>
    <n v="100"/>
    <n v="70"/>
    <n v="50"/>
    <n v="60"/>
    <n v="45"/>
    <x v="1"/>
    <x v="0"/>
    <n v="67.5"/>
    <n v="18.65252440466616"/>
    <n v="347.91666666666669"/>
  </r>
  <r>
    <x v="406"/>
    <x v="16"/>
    <x v="1"/>
    <n v="305"/>
    <n v="70"/>
    <n v="80"/>
    <n v="50"/>
    <n v="35"/>
    <n v="35"/>
    <n v="35"/>
    <x v="1"/>
    <x v="0"/>
    <n v="50.833333333333336"/>
    <n v="18.123802642442953"/>
    <n v="328.47222222222223"/>
  </r>
  <r>
    <x v="407"/>
    <x v="11"/>
    <x v="1"/>
    <n v="365"/>
    <n v="45"/>
    <n v="75"/>
    <n v="37"/>
    <n v="70"/>
    <n v="55"/>
    <n v="83"/>
    <x v="5"/>
    <x v="0"/>
    <n v="60.833333333333336"/>
    <n v="16.476414119043689"/>
    <n v="271.47222222222223"/>
  </r>
  <r>
    <x v="408"/>
    <x v="11"/>
    <x v="4"/>
    <n v="410"/>
    <n v="50"/>
    <n v="50"/>
    <n v="120"/>
    <n v="80"/>
    <n v="80"/>
    <n v="30"/>
    <x v="5"/>
    <x v="0"/>
    <n v="68.333333333333329"/>
    <n v="29.107081994288301"/>
    <n v="847.22222222222217"/>
  </r>
  <r>
    <x v="409"/>
    <x v="7"/>
    <x v="1"/>
    <n v="200"/>
    <n v="20"/>
    <n v="10"/>
    <n v="55"/>
    <n v="15"/>
    <n v="20"/>
    <n v="80"/>
    <x v="1"/>
    <x v="0"/>
    <n v="33.333333333333336"/>
    <n v="25.440562537456245"/>
    <n v="647.22222222222217"/>
  </r>
  <r>
    <x v="410"/>
    <x v="11"/>
    <x v="1"/>
    <n v="495"/>
    <n v="65"/>
    <n v="95"/>
    <n v="57"/>
    <n v="100"/>
    <n v="85"/>
    <n v="93"/>
    <x v="1"/>
    <x v="0"/>
    <n v="82.5"/>
    <n v="15.997395621371206"/>
    <n v="255.91666666666666"/>
  </r>
  <r>
    <x v="411"/>
    <x v="11"/>
    <x v="1"/>
    <n v="540"/>
    <n v="75"/>
    <n v="95"/>
    <n v="67"/>
    <n v="125"/>
    <n v="95"/>
    <n v="83"/>
    <x v="0"/>
    <x v="0"/>
    <n v="90"/>
    <n v="18.610033136277146"/>
    <n v="346.33333333333331"/>
  </r>
  <r>
    <x v="412"/>
    <x v="9"/>
    <x v="12"/>
    <n v="325"/>
    <n v="25"/>
    <n v="35"/>
    <n v="70"/>
    <n v="95"/>
    <n v="55"/>
    <n v="45"/>
    <x v="1"/>
    <x v="0"/>
    <n v="54.166666666666664"/>
    <n v="23.169064624096407"/>
    <n v="536.80555555555554"/>
  </r>
  <r>
    <x v="413"/>
    <x v="9"/>
    <x v="12"/>
    <n v="465"/>
    <n v="50"/>
    <n v="60"/>
    <n v="95"/>
    <n v="120"/>
    <n v="70"/>
    <n v="70"/>
    <x v="1"/>
    <x v="0"/>
    <n v="77.5"/>
    <n v="23.407619841980232"/>
    <n v="547.91666666666663"/>
  </r>
  <r>
    <x v="414"/>
    <x v="9"/>
    <x v="12"/>
    <n v="535"/>
    <n v="70"/>
    <n v="70"/>
    <n v="115"/>
    <n v="130"/>
    <n v="90"/>
    <n v="60"/>
    <x v="0"/>
    <x v="0"/>
    <n v="89.166666666666671"/>
    <n v="25.563102750296611"/>
    <n v="653.47222222222217"/>
  </r>
  <r>
    <x v="415"/>
    <x v="16"/>
    <x v="1"/>
    <n v="237"/>
    <n v="72"/>
    <n v="60"/>
    <n v="30"/>
    <n v="20"/>
    <n v="30"/>
    <n v="25"/>
    <x v="2"/>
    <x v="0"/>
    <n v="39.5"/>
    <n v="19.354155453889827"/>
    <n v="374.58333333333331"/>
  </r>
  <r>
    <x v="416"/>
    <x v="2"/>
    <x v="9"/>
    <n v="482"/>
    <n v="86"/>
    <n v="92"/>
    <n v="88"/>
    <n v="68"/>
    <n v="75"/>
    <n v="73"/>
    <x v="4"/>
    <x v="0"/>
    <n v="80.333333333333329"/>
    <n v="8.7686309586439375"/>
    <n v="76.888888888888886"/>
  </r>
  <r>
    <x v="417"/>
    <x v="13"/>
    <x v="11"/>
    <n v="530"/>
    <n v="110"/>
    <n v="130"/>
    <n v="80"/>
    <n v="70"/>
    <n v="60"/>
    <n v="80"/>
    <x v="0"/>
    <x v="0"/>
    <n v="88.333333333333329"/>
    <n v="24.094720491334932"/>
    <n v="580.55555555555554"/>
  </r>
  <r>
    <x v="418"/>
    <x v="7"/>
    <x v="1"/>
    <n v="600"/>
    <n v="100"/>
    <n v="100"/>
    <n v="100"/>
    <n v="100"/>
    <n v="100"/>
    <n v="100"/>
    <x v="0"/>
    <x v="0"/>
    <n v="100"/>
    <n v="0"/>
    <n v="0"/>
  </r>
  <r>
    <x v="419"/>
    <x v="2"/>
    <x v="3"/>
    <n v="510"/>
    <n v="110"/>
    <n v="65"/>
    <n v="105"/>
    <n v="55"/>
    <n v="95"/>
    <n v="80"/>
    <x v="3"/>
    <x v="0"/>
    <n v="85"/>
    <n v="20.207259421636902"/>
    <n v="408.33333333333331"/>
  </r>
  <r>
    <x v="420"/>
    <x v="9"/>
    <x v="1"/>
    <n v="475"/>
    <n v="70"/>
    <n v="75"/>
    <n v="60"/>
    <n v="105"/>
    <n v="60"/>
    <n v="105"/>
    <x v="2"/>
    <x v="0"/>
    <n v="79.166666666666671"/>
    <n v="19.021187017522212"/>
    <n v="361.80555555555554"/>
  </r>
  <r>
    <x v="421"/>
    <x v="9"/>
    <x v="1"/>
    <n v="575"/>
    <n v="70"/>
    <n v="75"/>
    <n v="80"/>
    <n v="135"/>
    <n v="80"/>
    <n v="135"/>
    <x v="2"/>
    <x v="0"/>
    <n v="95.833333333333329"/>
    <n v="27.901115071305345"/>
    <n v="778.47222222222217"/>
  </r>
  <r>
    <x v="422"/>
    <x v="16"/>
    <x v="1"/>
    <n v="305"/>
    <n v="40"/>
    <n v="80"/>
    <n v="35"/>
    <n v="35"/>
    <n v="45"/>
    <n v="70"/>
    <x v="1"/>
    <x v="0"/>
    <n v="50.833333333333336"/>
    <n v="17.658016750347574"/>
    <n v="311.80555555555554"/>
  </r>
  <r>
    <x v="423"/>
    <x v="7"/>
    <x v="3"/>
    <n v="465"/>
    <n v="65"/>
    <n v="40"/>
    <n v="70"/>
    <n v="80"/>
    <n v="140"/>
    <n v="70"/>
    <x v="5"/>
    <x v="0"/>
    <n v="77.5"/>
    <n v="30.516389039334257"/>
    <n v="931.25"/>
  </r>
  <r>
    <x v="424"/>
    <x v="7"/>
    <x v="3"/>
    <n v="345"/>
    <n v="45"/>
    <n v="20"/>
    <n v="50"/>
    <n v="60"/>
    <n v="120"/>
    <n v="50"/>
    <x v="0"/>
    <x v="0"/>
    <n v="57.5"/>
    <n v="30.516389039334257"/>
    <n v="931.25"/>
  </r>
  <r>
    <x v="425"/>
    <x v="0"/>
    <x v="1"/>
    <n v="461"/>
    <n v="75"/>
    <n v="86"/>
    <n v="67"/>
    <n v="106"/>
    <n v="67"/>
    <n v="60"/>
    <x v="3"/>
    <x v="0"/>
    <n v="76.833333333333329"/>
    <n v="15.355961564016614"/>
    <n v="235.80555555555554"/>
  </r>
  <r>
    <x v="426"/>
    <x v="9"/>
    <x v="1"/>
    <n v="280"/>
    <n v="55"/>
    <n v="40"/>
    <n v="40"/>
    <n v="65"/>
    <n v="45"/>
    <n v="35"/>
    <x v="5"/>
    <x v="0"/>
    <n v="46.666666666666664"/>
    <n v="10.274023338281628"/>
    <n v="105.55555555555556"/>
  </r>
  <r>
    <x v="427"/>
    <x v="7"/>
    <x v="5"/>
    <n v="250"/>
    <n v="70"/>
    <n v="20"/>
    <n v="50"/>
    <n v="20"/>
    <n v="50"/>
    <n v="40"/>
    <x v="5"/>
    <x v="0"/>
    <n v="41.666666666666664"/>
    <n v="17.716909687891082"/>
    <n v="313.88888888888891"/>
  </r>
  <r>
    <x v="428"/>
    <x v="14"/>
    <x v="1"/>
    <n v="425"/>
    <n v="60"/>
    <n v="80"/>
    <n v="110"/>
    <n v="50"/>
    <n v="80"/>
    <n v="45"/>
    <x v="1"/>
    <x v="0"/>
    <n v="70.833333333333329"/>
    <n v="22.063670491456211"/>
    <n v="486.80555555555554"/>
  </r>
  <r>
    <x v="429"/>
    <x v="7"/>
    <x v="11"/>
    <n v="405"/>
    <n v="70"/>
    <n v="85"/>
    <n v="70"/>
    <n v="60"/>
    <n v="70"/>
    <n v="50"/>
    <x v="2"/>
    <x v="0"/>
    <n v="67.5"/>
    <n v="10.70436048222094"/>
    <n v="114.58333333333333"/>
  </r>
  <r>
    <x v="430"/>
    <x v="3"/>
    <x v="3"/>
    <n v="414"/>
    <n v="70"/>
    <n v="60"/>
    <n v="62"/>
    <n v="80"/>
    <n v="82"/>
    <n v="60"/>
    <x v="2"/>
    <x v="0"/>
    <n v="69"/>
    <n v="9.1469484893414954"/>
    <n v="83.666666666666671"/>
  </r>
  <r>
    <x v="431"/>
    <x v="4"/>
    <x v="5"/>
    <n v="380"/>
    <n v="50"/>
    <n v="85"/>
    <n v="85"/>
    <n v="55"/>
    <n v="55"/>
    <n v="50"/>
    <x v="2"/>
    <x v="0"/>
    <n v="63.333333333333336"/>
    <n v="15.456030825826172"/>
    <n v="238.88888888888889"/>
  </r>
  <r>
    <x v="432"/>
    <x v="4"/>
    <x v="5"/>
    <n v="480"/>
    <n v="50"/>
    <n v="105"/>
    <n v="125"/>
    <n v="55"/>
    <n v="95"/>
    <n v="50"/>
    <x v="2"/>
    <x v="0"/>
    <n v="80"/>
    <n v="29.720924166878348"/>
    <n v="883.33333333333337"/>
  </r>
  <r>
    <x v="433"/>
    <x v="16"/>
    <x v="9"/>
    <n v="410"/>
    <n v="60"/>
    <n v="60"/>
    <n v="75"/>
    <n v="60"/>
    <n v="75"/>
    <n v="80"/>
    <x v="2"/>
    <x v="0"/>
    <n v="68.333333333333329"/>
    <n v="8.4983658559879753"/>
    <n v="72.222222222222229"/>
  </r>
  <r>
    <x v="434"/>
    <x v="16"/>
    <x v="9"/>
    <n v="510"/>
    <n v="60"/>
    <n v="100"/>
    <n v="85"/>
    <n v="80"/>
    <n v="85"/>
    <n v="100"/>
    <x v="2"/>
    <x v="0"/>
    <n v="85"/>
    <n v="13.540064007726601"/>
    <n v="183.33333333333334"/>
  </r>
  <r>
    <x v="435"/>
    <x v="16"/>
    <x v="9"/>
    <n v="280"/>
    <n v="30"/>
    <n v="40"/>
    <n v="55"/>
    <n v="40"/>
    <n v="55"/>
    <n v="60"/>
    <x v="2"/>
    <x v="0"/>
    <n v="46.666666666666664"/>
    <n v="10.671873729054747"/>
    <n v="113.88888888888889"/>
  </r>
  <r>
    <x v="436"/>
    <x v="0"/>
    <x v="1"/>
    <n v="525"/>
    <n v="80"/>
    <n v="82"/>
    <n v="100"/>
    <n v="83"/>
    <n v="100"/>
    <n v="80"/>
    <x v="5"/>
    <x v="0"/>
    <n v="87.5"/>
    <n v="8.9022469073824286"/>
    <n v="79.25"/>
  </r>
  <r>
    <x v="437"/>
    <x v="6"/>
    <x v="9"/>
    <n v="600"/>
    <n v="100"/>
    <n v="77"/>
    <n v="77"/>
    <n v="128"/>
    <n v="128"/>
    <n v="90"/>
    <x v="3"/>
    <x v="0"/>
    <n v="100"/>
    <n v="21.315096371664222"/>
    <n v="454.33333333333331"/>
  </r>
  <r>
    <x v="438"/>
    <x v="6"/>
    <x v="13"/>
    <n v="600"/>
    <n v="100"/>
    <n v="128"/>
    <n v="90"/>
    <n v="77"/>
    <n v="77"/>
    <n v="128"/>
    <x v="3"/>
    <x v="0"/>
    <n v="100"/>
    <n v="21.315096371664222"/>
    <n v="454.33333333333331"/>
  </r>
  <r>
    <x v="439"/>
    <x v="1"/>
    <x v="1"/>
    <n v="466"/>
    <n v="74"/>
    <n v="48"/>
    <n v="76"/>
    <n v="83"/>
    <n v="81"/>
    <n v="104"/>
    <x v="4"/>
    <x v="0"/>
    <n v="77.666666666666671"/>
    <n v="16.478942792411033"/>
    <n v="271.55555555555554"/>
  </r>
  <r>
    <x v="440"/>
    <x v="1"/>
    <x v="1"/>
    <n v="466"/>
    <n v="74"/>
    <n v="48"/>
    <n v="76"/>
    <n v="83"/>
    <n v="81"/>
    <n v="104"/>
    <x v="4"/>
    <x v="0"/>
    <n v="77.666666666666671"/>
    <n v="16.478942792411033"/>
    <n v="271.55555555555554"/>
  </r>
  <r>
    <x v="441"/>
    <x v="6"/>
    <x v="1"/>
    <n v="290"/>
    <n v="40"/>
    <n v="45"/>
    <n v="35"/>
    <n v="40"/>
    <n v="40"/>
    <n v="90"/>
    <x v="1"/>
    <x v="0"/>
    <n v="48.333333333333336"/>
    <n v="18.856180831641268"/>
    <n v="355.55555555555554"/>
  </r>
  <r>
    <x v="442"/>
    <x v="1"/>
    <x v="1"/>
    <n v="580"/>
    <n v="80"/>
    <n v="105"/>
    <n v="105"/>
    <n v="105"/>
    <n v="105"/>
    <n v="80"/>
    <x v="0"/>
    <x v="1"/>
    <n v="96.666666666666671"/>
    <n v="11.785113019775793"/>
    <n v="138.88888888888889"/>
  </r>
  <r>
    <x v="443"/>
    <x v="4"/>
    <x v="9"/>
    <n v="600"/>
    <n v="80"/>
    <n v="135"/>
    <n v="130"/>
    <n v="95"/>
    <n v="90"/>
    <n v="70"/>
    <x v="2"/>
    <x v="0"/>
    <n v="100"/>
    <n v="24.324199198877373"/>
    <n v="591.66666666666663"/>
  </r>
  <r>
    <x v="444"/>
    <x v="4"/>
    <x v="9"/>
    <n v="700"/>
    <n v="80"/>
    <n v="145"/>
    <n v="150"/>
    <n v="105"/>
    <n v="110"/>
    <n v="110"/>
    <x v="2"/>
    <x v="0"/>
    <n v="116.66666666666667"/>
    <n v="24.094720491334932"/>
    <n v="580.55555555555554"/>
  </r>
  <r>
    <x v="445"/>
    <x v="4"/>
    <x v="9"/>
    <n v="420"/>
    <n v="60"/>
    <n v="75"/>
    <n v="100"/>
    <n v="55"/>
    <n v="80"/>
    <n v="50"/>
    <x v="2"/>
    <x v="0"/>
    <n v="70"/>
    <n v="17.078251276599332"/>
    <n v="291.66666666666669"/>
  </r>
  <r>
    <x v="446"/>
    <x v="3"/>
    <x v="1"/>
    <n v="205"/>
    <n v="50"/>
    <n v="20"/>
    <n v="55"/>
    <n v="25"/>
    <n v="25"/>
    <n v="30"/>
    <x v="1"/>
    <x v="0"/>
    <n v="34.166666666666664"/>
    <n v="13.359349618234498"/>
    <n v="178.47222222222223"/>
  </r>
  <r>
    <x v="447"/>
    <x v="1"/>
    <x v="1"/>
    <n v="600"/>
    <n v="100"/>
    <n v="100"/>
    <n v="100"/>
    <n v="100"/>
    <n v="100"/>
    <n v="100"/>
    <x v="1"/>
    <x v="0"/>
    <n v="100"/>
    <n v="0"/>
    <n v="0"/>
  </r>
  <r>
    <x v="448"/>
    <x v="1"/>
    <x v="1"/>
    <n v="680"/>
    <n v="106"/>
    <n v="110"/>
    <n v="90"/>
    <n v="154"/>
    <n v="90"/>
    <n v="130"/>
    <x v="1"/>
    <x v="1"/>
    <n v="113.33333333333333"/>
    <n v="22.676468468926597"/>
    <n v="514.22222222222217"/>
  </r>
  <r>
    <x v="449"/>
    <x v="1"/>
    <x v="13"/>
    <n v="780"/>
    <n v="106"/>
    <n v="190"/>
    <n v="100"/>
    <n v="154"/>
    <n v="100"/>
    <n v="130"/>
    <x v="1"/>
    <x v="1"/>
    <n v="130"/>
    <n v="33.045423283716609"/>
    <n v="1092"/>
  </r>
  <r>
    <x v="450"/>
    <x v="1"/>
    <x v="1"/>
    <n v="780"/>
    <n v="106"/>
    <n v="150"/>
    <n v="70"/>
    <n v="194"/>
    <n v="120"/>
    <n v="140"/>
    <x v="1"/>
    <x v="1"/>
    <n v="130"/>
    <n v="38.453435043785966"/>
    <n v="1478.6666666666667"/>
  </r>
  <r>
    <x v="451"/>
    <x v="16"/>
    <x v="1"/>
    <n v="350"/>
    <n v="45"/>
    <n v="85"/>
    <n v="50"/>
    <n v="55"/>
    <n v="50"/>
    <n v="65"/>
    <x v="3"/>
    <x v="0"/>
    <n v="58.333333333333336"/>
    <n v="13.437096247164249"/>
    <n v="180.55555555555554"/>
  </r>
  <r>
    <x v="452"/>
    <x v="16"/>
    <x v="1"/>
    <n v="510"/>
    <n v="65"/>
    <n v="125"/>
    <n v="60"/>
    <n v="95"/>
    <n v="60"/>
    <n v="105"/>
    <x v="3"/>
    <x v="0"/>
    <n v="85"/>
    <n v="25"/>
    <n v="625"/>
  </r>
  <r>
    <x v="453"/>
    <x v="2"/>
    <x v="1"/>
    <n v="420"/>
    <n v="70"/>
    <n v="90"/>
    <n v="70"/>
    <n v="60"/>
    <n v="60"/>
    <n v="70"/>
    <x v="2"/>
    <x v="0"/>
    <n v="70"/>
    <n v="10"/>
    <n v="100"/>
  </r>
  <r>
    <x v="454"/>
    <x v="7"/>
    <x v="1"/>
    <n v="540"/>
    <n v="95"/>
    <n v="60"/>
    <n v="79"/>
    <n v="100"/>
    <n v="125"/>
    <n v="81"/>
    <x v="2"/>
    <x v="0"/>
    <n v="90"/>
    <n v="20.215505600075073"/>
    <n v="408.66666666666669"/>
  </r>
  <r>
    <x v="455"/>
    <x v="6"/>
    <x v="1"/>
    <n v="490"/>
    <n v="95"/>
    <n v="80"/>
    <n v="105"/>
    <n v="40"/>
    <n v="70"/>
    <n v="100"/>
    <x v="5"/>
    <x v="0"/>
    <n v="81.666666666666671"/>
    <n v="22.110831935702667"/>
    <n v="488.88888888888891"/>
  </r>
  <r>
    <x v="456"/>
    <x v="1"/>
    <x v="5"/>
    <n v="310"/>
    <n v="20"/>
    <n v="25"/>
    <n v="45"/>
    <n v="70"/>
    <n v="90"/>
    <n v="60"/>
    <x v="0"/>
    <x v="0"/>
    <n v="51.666666666666664"/>
    <n v="24.608038433722335"/>
    <n v="605.55555555555554"/>
  </r>
  <r>
    <x v="457"/>
    <x v="6"/>
    <x v="1"/>
    <n v="300"/>
    <n v="55"/>
    <n v="50"/>
    <n v="40"/>
    <n v="40"/>
    <n v="40"/>
    <n v="75"/>
    <x v="3"/>
    <x v="0"/>
    <n v="50"/>
    <n v="12.583057392117917"/>
    <n v="158.33333333333334"/>
  </r>
  <r>
    <x v="458"/>
    <x v="9"/>
    <x v="1"/>
    <n v="405"/>
    <n v="60"/>
    <n v="40"/>
    <n v="50"/>
    <n v="75"/>
    <n v="85"/>
    <n v="95"/>
    <x v="2"/>
    <x v="0"/>
    <n v="67.5"/>
    <n v="19.311050377094112"/>
    <n v="372.91666666666669"/>
  </r>
  <r>
    <x v="459"/>
    <x v="15"/>
    <x v="1"/>
    <n v="435"/>
    <n v="60"/>
    <n v="60"/>
    <n v="60"/>
    <n v="85"/>
    <n v="85"/>
    <n v="85"/>
    <x v="5"/>
    <x v="0"/>
    <n v="72.5"/>
    <n v="12.5"/>
    <n v="156.25"/>
  </r>
  <r>
    <x v="460"/>
    <x v="15"/>
    <x v="1"/>
    <n v="495"/>
    <n v="60"/>
    <n v="60"/>
    <n v="60"/>
    <n v="105"/>
    <n v="105"/>
    <n v="105"/>
    <x v="0"/>
    <x v="0"/>
    <n v="82.5"/>
    <n v="22.5"/>
    <n v="506.25"/>
  </r>
  <r>
    <x v="461"/>
    <x v="11"/>
    <x v="3"/>
    <n v="580"/>
    <n v="90"/>
    <n v="100"/>
    <n v="90"/>
    <n v="125"/>
    <n v="85"/>
    <n v="90"/>
    <x v="1"/>
    <x v="1"/>
    <n v="96.666666666666671"/>
    <n v="13.437096247164249"/>
    <n v="180.55555555555554"/>
  </r>
  <r>
    <x v="462"/>
    <x v="11"/>
    <x v="13"/>
    <n v="405"/>
    <n v="64"/>
    <n v="78"/>
    <n v="52"/>
    <n v="78"/>
    <n v="52"/>
    <n v="81"/>
    <x v="0"/>
    <x v="0"/>
    <n v="67.5"/>
    <n v="12.216791722870616"/>
    <n v="149.25"/>
  </r>
  <r>
    <x v="463"/>
    <x v="3"/>
    <x v="3"/>
    <n v="424"/>
    <n v="70"/>
    <n v="94"/>
    <n v="50"/>
    <n v="94"/>
    <n v="50"/>
    <n v="66"/>
    <x v="0"/>
    <x v="0"/>
    <n v="70.666666666666671"/>
    <n v="18.098495947330971"/>
    <n v="327.55555555555554"/>
  </r>
  <r>
    <x v="464"/>
    <x v="1"/>
    <x v="5"/>
    <n v="460"/>
    <n v="40"/>
    <n v="45"/>
    <n v="65"/>
    <n v="100"/>
    <n v="120"/>
    <n v="90"/>
    <x v="1"/>
    <x v="0"/>
    <n v="76.666666666666671"/>
    <n v="29.107081994288301"/>
    <n v="847.22222222222217"/>
  </r>
  <r>
    <x v="465"/>
    <x v="7"/>
    <x v="1"/>
    <n v="310"/>
    <n v="50"/>
    <n v="70"/>
    <n v="50"/>
    <n v="50"/>
    <n v="50"/>
    <n v="40"/>
    <x v="2"/>
    <x v="0"/>
    <n v="51.666666666666664"/>
    <n v="8.9752746785575059"/>
    <n v="80.555555555555557"/>
  </r>
  <r>
    <x v="466"/>
    <x v="10"/>
    <x v="1"/>
    <n v="500"/>
    <n v="105"/>
    <n v="105"/>
    <n v="75"/>
    <n v="65"/>
    <n v="100"/>
    <n v="50"/>
    <x v="1"/>
    <x v="0"/>
    <n v="83.333333333333329"/>
    <n v="21.343747458109494"/>
    <n v="455.55555555555554"/>
  </r>
  <r>
    <x v="467"/>
    <x v="6"/>
    <x v="1"/>
    <n v="390"/>
    <n v="135"/>
    <n v="85"/>
    <n v="40"/>
    <n v="40"/>
    <n v="85"/>
    <n v="5"/>
    <x v="0"/>
    <x v="0"/>
    <n v="65"/>
    <n v="41.93248541803041"/>
    <n v="1758.3333333333333"/>
  </r>
  <r>
    <x v="468"/>
    <x v="1"/>
    <x v="1"/>
    <n v="292"/>
    <n v="76"/>
    <n v="25"/>
    <n v="45"/>
    <n v="67"/>
    <n v="55"/>
    <n v="24"/>
    <x v="3"/>
    <x v="0"/>
    <n v="48.666666666666664"/>
    <n v="19.601587237318874"/>
    <n v="384.22222222222223"/>
  </r>
  <r>
    <x v="469"/>
    <x v="2"/>
    <x v="3"/>
    <n v="405"/>
    <n v="60"/>
    <n v="85"/>
    <n v="42"/>
    <n v="85"/>
    <n v="42"/>
    <n v="91"/>
    <x v="5"/>
    <x v="0"/>
    <n v="67.5"/>
    <n v="20.5"/>
    <n v="420.25"/>
  </r>
  <r>
    <x v="470"/>
    <x v="1"/>
    <x v="1"/>
    <n v="487"/>
    <n v="116"/>
    <n v="55"/>
    <n v="85"/>
    <n v="107"/>
    <n v="95"/>
    <n v="29"/>
    <x v="3"/>
    <x v="0"/>
    <n v="81.166666666666671"/>
    <n v="30.256771510229278"/>
    <n v="915.47222222222217"/>
  </r>
  <r>
    <x v="471"/>
    <x v="1"/>
    <x v="3"/>
    <n v="320"/>
    <n v="40"/>
    <n v="50"/>
    <n v="45"/>
    <n v="70"/>
    <n v="45"/>
    <n v="70"/>
    <x v="5"/>
    <x v="0"/>
    <n v="53.333333333333336"/>
    <n v="12.133516482134198"/>
    <n v="147.22222222222223"/>
  </r>
  <r>
    <x v="472"/>
    <x v="10"/>
    <x v="11"/>
    <n v="505"/>
    <n v="81"/>
    <n v="102"/>
    <n v="77"/>
    <n v="85"/>
    <n v="75"/>
    <n v="85"/>
    <x v="1"/>
    <x v="0"/>
    <n v="84.166666666666671"/>
    <n v="8.8018306176739287"/>
    <n v="77.472222222222229"/>
  </r>
  <r>
    <x v="473"/>
    <x v="10"/>
    <x v="11"/>
    <n v="505"/>
    <n v="90"/>
    <n v="92"/>
    <n v="87"/>
    <n v="75"/>
    <n v="85"/>
    <n v="76"/>
    <x v="1"/>
    <x v="0"/>
    <n v="84.166666666666671"/>
    <n v="6.5170715986723842"/>
    <n v="42.472222222222229"/>
  </r>
  <r>
    <x v="474"/>
    <x v="10"/>
    <x v="1"/>
    <n v="273"/>
    <n v="46"/>
    <n v="57"/>
    <n v="40"/>
    <n v="40"/>
    <n v="40"/>
    <n v="50"/>
    <x v="1"/>
    <x v="0"/>
    <n v="45.5"/>
    <n v="6.3705049512054641"/>
    <n v="40.583333333333336"/>
  </r>
  <r>
    <x v="474"/>
    <x v="10"/>
    <x v="1"/>
    <n v="275"/>
    <n v="55"/>
    <n v="47"/>
    <n v="52"/>
    <n v="40"/>
    <n v="40"/>
    <n v="41"/>
    <x v="1"/>
    <x v="0"/>
    <n v="45.833333333333336"/>
    <n v="5.983774357005414"/>
    <n v="35.805555555555557"/>
  </r>
  <r>
    <x v="475"/>
    <x v="10"/>
    <x v="1"/>
    <n v="365"/>
    <n v="70"/>
    <n v="62"/>
    <n v="67"/>
    <n v="55"/>
    <n v="55"/>
    <n v="56"/>
    <x v="1"/>
    <x v="0"/>
    <n v="60.833333333333336"/>
    <n v="5.9837743570054132"/>
    <n v="35.80555555555555"/>
  </r>
  <r>
    <x v="476"/>
    <x v="10"/>
    <x v="1"/>
    <n v="365"/>
    <n v="61"/>
    <n v="72"/>
    <n v="57"/>
    <n v="55"/>
    <n v="55"/>
    <n v="65"/>
    <x v="1"/>
    <x v="0"/>
    <n v="60.833333333333336"/>
    <n v="6.1214558907356524"/>
    <n v="37.472222222222221"/>
  </r>
  <r>
    <x v="477"/>
    <x v="3"/>
    <x v="11"/>
    <n v="266"/>
    <n v="31"/>
    <n v="45"/>
    <n v="90"/>
    <n v="30"/>
    <n v="30"/>
    <n v="40"/>
    <x v="2"/>
    <x v="0"/>
    <n v="44.333333333333336"/>
    <n v="21.186998109427606"/>
    <n v="448.88888888888891"/>
  </r>
  <r>
    <x v="478"/>
    <x v="11"/>
    <x v="1"/>
    <n v="505"/>
    <n v="73"/>
    <n v="76"/>
    <n v="75"/>
    <n v="81"/>
    <n v="100"/>
    <n v="100"/>
    <x v="1"/>
    <x v="0"/>
    <n v="84.166666666666671"/>
    <n v="11.451588924201257"/>
    <n v="131.13888888888889"/>
  </r>
  <r>
    <x v="479"/>
    <x v="3"/>
    <x v="3"/>
    <n v="456"/>
    <n v="61"/>
    <n v="90"/>
    <n v="45"/>
    <n v="50"/>
    <n v="50"/>
    <n v="160"/>
    <x v="2"/>
    <x v="0"/>
    <n v="76"/>
    <n v="40.393893928001873"/>
    <n v="1631.6666666666667"/>
  </r>
  <r>
    <x v="480"/>
    <x v="6"/>
    <x v="3"/>
    <n v="442"/>
    <n v="100"/>
    <n v="50"/>
    <n v="50"/>
    <n v="76"/>
    <n v="96"/>
    <n v="70"/>
    <x v="5"/>
    <x v="0"/>
    <n v="73.666666666666671"/>
    <n v="19.711812589296692"/>
    <n v="388.55555555555554"/>
  </r>
  <r>
    <x v="481"/>
    <x v="17"/>
    <x v="7"/>
    <n v="245"/>
    <n v="40"/>
    <n v="30"/>
    <n v="35"/>
    <n v="45"/>
    <n v="40"/>
    <n v="55"/>
    <x v="4"/>
    <x v="0"/>
    <n v="40.833333333333336"/>
    <n v="7.8616509433805035"/>
    <n v="61.805555555555557"/>
  </r>
  <r>
    <x v="482"/>
    <x v="17"/>
    <x v="7"/>
    <n v="535"/>
    <n v="85"/>
    <n v="70"/>
    <n v="80"/>
    <n v="97"/>
    <n v="80"/>
    <n v="123"/>
    <x v="4"/>
    <x v="0"/>
    <n v="89.166666666666671"/>
    <n v="17.121299275723466"/>
    <n v="293.13888888888891"/>
  </r>
  <r>
    <x v="483"/>
    <x v="5"/>
    <x v="1"/>
    <n v="375"/>
    <n v="30"/>
    <n v="45"/>
    <n v="135"/>
    <n v="45"/>
    <n v="90"/>
    <n v="30"/>
    <x v="2"/>
    <x v="0"/>
    <n v="62.5"/>
    <n v="38.160843806184367"/>
    <n v="1456.25"/>
  </r>
  <r>
    <x v="484"/>
    <x v="11"/>
    <x v="11"/>
    <n v="305"/>
    <n v="60"/>
    <n v="60"/>
    <n v="40"/>
    <n v="65"/>
    <n v="45"/>
    <n v="35"/>
    <x v="2"/>
    <x v="0"/>
    <n v="50.833333333333336"/>
    <n v="11.334558757279536"/>
    <n v="128.47222222222223"/>
  </r>
  <r>
    <x v="485"/>
    <x v="0"/>
    <x v="14"/>
    <n v="340"/>
    <n v="70"/>
    <n v="70"/>
    <n v="40"/>
    <n v="60"/>
    <n v="40"/>
    <n v="60"/>
    <x v="2"/>
    <x v="0"/>
    <n v="56.666666666666664"/>
    <n v="12.472191289246471"/>
    <n v="155.55555555555554"/>
  </r>
  <r>
    <x v="486"/>
    <x v="7"/>
    <x v="1"/>
    <n v="480"/>
    <n v="75"/>
    <n v="105"/>
    <n v="75"/>
    <n v="105"/>
    <n v="75"/>
    <n v="45"/>
    <x v="5"/>
    <x v="0"/>
    <n v="80"/>
    <n v="20.615528128088304"/>
    <n v="425"/>
  </r>
  <r>
    <x v="487"/>
    <x v="0"/>
    <x v="6"/>
    <n v="320"/>
    <n v="45"/>
    <n v="50"/>
    <n v="55"/>
    <n v="75"/>
    <n v="65"/>
    <n v="30"/>
    <x v="1"/>
    <x v="0"/>
    <n v="53.333333333333336"/>
    <n v="14.337208778404378"/>
    <n v="205.55555555555554"/>
  </r>
  <r>
    <x v="488"/>
    <x v="5"/>
    <x v="10"/>
    <n v="355"/>
    <n v="35"/>
    <n v="40"/>
    <n v="100"/>
    <n v="90"/>
    <n v="55"/>
    <n v="35"/>
    <x v="1"/>
    <x v="0"/>
    <n v="59.166666666666664"/>
    <n v="26.365486699260625"/>
    <n v="695.13888888888891"/>
  </r>
  <r>
    <x v="489"/>
    <x v="5"/>
    <x v="10"/>
    <n v="495"/>
    <n v="70"/>
    <n v="60"/>
    <n v="125"/>
    <n v="115"/>
    <n v="70"/>
    <n v="55"/>
    <x v="1"/>
    <x v="0"/>
    <n v="82.5"/>
    <n v="27.195281453467867"/>
    <n v="739.58333333333337"/>
  </r>
  <r>
    <x v="490"/>
    <x v="5"/>
    <x v="11"/>
    <n v="385"/>
    <n v="35"/>
    <n v="45"/>
    <n v="160"/>
    <n v="30"/>
    <n v="45"/>
    <n v="70"/>
    <x v="1"/>
    <x v="0"/>
    <n v="64.166666666666671"/>
    <n v="44.666977610857991"/>
    <n v="1995.1388888888889"/>
  </r>
  <r>
    <x v="491"/>
    <x v="7"/>
    <x v="1"/>
    <n v="308"/>
    <n v="55"/>
    <n v="55"/>
    <n v="45"/>
    <n v="63"/>
    <n v="45"/>
    <n v="45"/>
    <x v="3"/>
    <x v="0"/>
    <n v="51.333333333333336"/>
    <n v="6.8718427093627676"/>
    <n v="47.222222222222221"/>
  </r>
  <r>
    <x v="492"/>
    <x v="9"/>
    <x v="1"/>
    <n v="405"/>
    <n v="60"/>
    <n v="45"/>
    <n v="70"/>
    <n v="45"/>
    <n v="90"/>
    <n v="95"/>
    <x v="0"/>
    <x v="0"/>
    <n v="67.5"/>
    <n v="19.737865470545017"/>
    <n v="389.58333333333331"/>
  </r>
  <r>
    <x v="493"/>
    <x v="7"/>
    <x v="7"/>
    <n v="680"/>
    <n v="90"/>
    <n v="120"/>
    <n v="100"/>
    <n v="150"/>
    <n v="120"/>
    <n v="100"/>
    <x v="0"/>
    <x v="1"/>
    <n v="113.33333333333333"/>
    <n v="19.720265943665389"/>
    <n v="388.88888888888891"/>
  </r>
  <r>
    <x v="494"/>
    <x v="7"/>
    <x v="11"/>
    <n v="384"/>
    <n v="75"/>
    <n v="65"/>
    <n v="55"/>
    <n v="65"/>
    <n v="55"/>
    <n v="69"/>
    <x v="3"/>
    <x v="0"/>
    <n v="64"/>
    <n v="7.1879528842826081"/>
    <n v="51.666666666666664"/>
  </r>
  <r>
    <x v="495"/>
    <x v="16"/>
    <x v="1"/>
    <n v="348"/>
    <n v="67"/>
    <n v="82"/>
    <n v="62"/>
    <n v="46"/>
    <n v="48"/>
    <n v="43"/>
    <x v="4"/>
    <x v="0"/>
    <n v="58"/>
    <n v="13.796134724383252"/>
    <n v="190.33333333333334"/>
  </r>
  <r>
    <x v="496"/>
    <x v="16"/>
    <x v="14"/>
    <n v="495"/>
    <n v="95"/>
    <n v="124"/>
    <n v="78"/>
    <n v="69"/>
    <n v="71"/>
    <n v="58"/>
    <x v="4"/>
    <x v="0"/>
    <n v="82.5"/>
    <n v="21.654483754332883"/>
    <n v="468.91666666666669"/>
  </r>
  <r>
    <x v="497"/>
    <x v="7"/>
    <x v="1"/>
    <n v="316"/>
    <n v="50"/>
    <n v="53"/>
    <n v="48"/>
    <n v="53"/>
    <n v="48"/>
    <n v="64"/>
    <x v="3"/>
    <x v="0"/>
    <n v="52.666666666666664"/>
    <n v="5.4670731556189081"/>
    <n v="29.888888888888889"/>
  </r>
  <r>
    <x v="498"/>
    <x v="0"/>
    <x v="1"/>
    <n v="316"/>
    <n v="50"/>
    <n v="53"/>
    <n v="48"/>
    <n v="53"/>
    <n v="48"/>
    <n v="64"/>
    <x v="3"/>
    <x v="0"/>
    <n v="52.666666666666664"/>
    <n v="5.4670731556189081"/>
    <n v="29.888888888888889"/>
  </r>
  <r>
    <x v="499"/>
    <x v="11"/>
    <x v="1"/>
    <n v="316"/>
    <n v="50"/>
    <n v="53"/>
    <n v="48"/>
    <n v="53"/>
    <n v="48"/>
    <n v="64"/>
    <x v="3"/>
    <x v="0"/>
    <n v="52.666666666666664"/>
    <n v="5.4670731556189081"/>
    <n v="29.888888888888889"/>
  </r>
  <r>
    <x v="500"/>
    <x v="3"/>
    <x v="15"/>
    <n v="285"/>
    <n v="35"/>
    <n v="70"/>
    <n v="55"/>
    <n v="45"/>
    <n v="55"/>
    <n v="25"/>
    <x v="1"/>
    <x v="0"/>
    <n v="47.5"/>
    <n v="14.648663192705788"/>
    <n v="214.58333333333334"/>
  </r>
  <r>
    <x v="501"/>
    <x v="3"/>
    <x v="15"/>
    <n v="405"/>
    <n v="60"/>
    <n v="95"/>
    <n v="80"/>
    <n v="60"/>
    <n v="80"/>
    <n v="30"/>
    <x v="1"/>
    <x v="0"/>
    <n v="67.5"/>
    <n v="20.766559657295186"/>
    <n v="431.25"/>
  </r>
  <r>
    <x v="502"/>
    <x v="6"/>
    <x v="1"/>
    <n v="255"/>
    <n v="45"/>
    <n v="55"/>
    <n v="39"/>
    <n v="35"/>
    <n v="39"/>
    <n v="42"/>
    <x v="3"/>
    <x v="0"/>
    <n v="42.5"/>
    <n v="6.3705049512054641"/>
    <n v="40.583333333333336"/>
  </r>
  <r>
    <x v="503"/>
    <x v="2"/>
    <x v="12"/>
    <n v="340"/>
    <n v="45"/>
    <n v="85"/>
    <n v="70"/>
    <n v="40"/>
    <n v="40"/>
    <n v="60"/>
    <x v="3"/>
    <x v="0"/>
    <n v="56.666666666666664"/>
    <n v="16.749792701868149"/>
    <n v="280.55555555555554"/>
  </r>
  <r>
    <x v="504"/>
    <x v="7"/>
    <x v="3"/>
    <n v="430"/>
    <n v="60"/>
    <n v="50"/>
    <n v="100"/>
    <n v="85"/>
    <n v="70"/>
    <n v="65"/>
    <x v="2"/>
    <x v="0"/>
    <n v="71.666666666666671"/>
    <n v="16.49915822768611"/>
    <n v="272.22222222222223"/>
  </r>
  <r>
    <x v="505"/>
    <x v="6"/>
    <x v="1"/>
    <n v="440"/>
    <n v="65"/>
    <n v="70"/>
    <n v="60"/>
    <n v="65"/>
    <n v="65"/>
    <n v="115"/>
    <x v="1"/>
    <x v="0"/>
    <n v="73.333333333333329"/>
    <n v="18.856180831641268"/>
    <n v="355.55555555555554"/>
  </r>
  <r>
    <x v="506"/>
    <x v="0"/>
    <x v="1"/>
    <n v="280"/>
    <n v="45"/>
    <n v="35"/>
    <n v="50"/>
    <n v="70"/>
    <n v="50"/>
    <n v="30"/>
    <x v="3"/>
    <x v="0"/>
    <n v="46.666666666666664"/>
    <n v="12.801909579781013"/>
    <n v="163.88888888888889"/>
  </r>
  <r>
    <x v="507"/>
    <x v="14"/>
    <x v="1"/>
    <n v="330"/>
    <n v="90"/>
    <n v="60"/>
    <n v="60"/>
    <n v="40"/>
    <n v="40"/>
    <n v="40"/>
    <x v="5"/>
    <x v="0"/>
    <n v="55"/>
    <n v="18.027756377319946"/>
    <n v="325"/>
  </r>
  <r>
    <x v="508"/>
    <x v="15"/>
    <x v="15"/>
    <n v="309"/>
    <n v="43"/>
    <n v="70"/>
    <n v="48"/>
    <n v="50"/>
    <n v="60"/>
    <n v="38"/>
    <x v="4"/>
    <x v="0"/>
    <n v="51.5"/>
    <n v="10.673175097723576"/>
    <n v="113.91666666666667"/>
  </r>
  <r>
    <x v="509"/>
    <x v="7"/>
    <x v="1"/>
    <n v="480"/>
    <n v="80"/>
    <n v="80"/>
    <n v="80"/>
    <n v="80"/>
    <n v="80"/>
    <n v="80"/>
    <x v="0"/>
    <x v="0"/>
    <n v="80"/>
    <n v="0"/>
    <n v="0"/>
  </r>
  <r>
    <x v="510"/>
    <x v="9"/>
    <x v="1"/>
    <n v="205"/>
    <n v="20"/>
    <n v="40"/>
    <n v="15"/>
    <n v="35"/>
    <n v="35"/>
    <n v="60"/>
    <x v="5"/>
    <x v="0"/>
    <n v="34.166666666666664"/>
    <n v="14.55354099714415"/>
    <n v="211.80555555555554"/>
  </r>
  <r>
    <x v="511"/>
    <x v="6"/>
    <x v="3"/>
    <n v="479"/>
    <n v="83"/>
    <n v="80"/>
    <n v="75"/>
    <n v="70"/>
    <n v="70"/>
    <n v="101"/>
    <x v="1"/>
    <x v="0"/>
    <n v="79.833333333333329"/>
    <n v="10.605292179955356"/>
    <n v="112.47222222222223"/>
  </r>
  <r>
    <x v="512"/>
    <x v="6"/>
    <x v="3"/>
    <n v="579"/>
    <n v="83"/>
    <n v="80"/>
    <n v="80"/>
    <n v="135"/>
    <n v="80"/>
    <n v="121"/>
    <x v="1"/>
    <x v="0"/>
    <n v="96.5"/>
    <n v="22.662377045079214"/>
    <n v="513.58333333333337"/>
  </r>
  <r>
    <x v="513"/>
    <x v="6"/>
    <x v="3"/>
    <n v="349"/>
    <n v="63"/>
    <n v="60"/>
    <n v="55"/>
    <n v="50"/>
    <n v="50"/>
    <n v="71"/>
    <x v="1"/>
    <x v="0"/>
    <n v="58.166666666666664"/>
    <n v="7.4703116103383236"/>
    <n v="55.805555555555557"/>
  </r>
  <r>
    <x v="514"/>
    <x v="6"/>
    <x v="3"/>
    <n v="251"/>
    <n v="40"/>
    <n v="45"/>
    <n v="40"/>
    <n v="35"/>
    <n v="35"/>
    <n v="56"/>
    <x v="1"/>
    <x v="0"/>
    <n v="41.833333333333336"/>
    <n v="7.1976076272297282"/>
    <n v="51.805555555555557"/>
  </r>
  <r>
    <x v="515"/>
    <x v="6"/>
    <x v="3"/>
    <n v="264"/>
    <n v="50"/>
    <n v="55"/>
    <n v="50"/>
    <n v="36"/>
    <n v="30"/>
    <n v="43"/>
    <x v="3"/>
    <x v="0"/>
    <n v="44"/>
    <n v="8.698658900466592"/>
    <n v="75.666666666666671"/>
  </r>
  <r>
    <x v="516"/>
    <x v="11"/>
    <x v="13"/>
    <n v="418"/>
    <n v="90"/>
    <n v="93"/>
    <n v="55"/>
    <n v="70"/>
    <n v="55"/>
    <n v="55"/>
    <x v="3"/>
    <x v="0"/>
    <n v="69.666666666666671"/>
    <n v="16.346933113652305"/>
    <n v="267.22222222222223"/>
  </r>
  <r>
    <x v="517"/>
    <x v="9"/>
    <x v="1"/>
    <n v="320"/>
    <n v="35"/>
    <n v="55"/>
    <n v="40"/>
    <n v="50"/>
    <n v="50"/>
    <n v="90"/>
    <x v="1"/>
    <x v="0"/>
    <n v="53.333333333333336"/>
    <n v="17.716909687891082"/>
    <n v="313.88888888888891"/>
  </r>
  <r>
    <x v="518"/>
    <x v="13"/>
    <x v="11"/>
    <n v="450"/>
    <n v="100"/>
    <n v="100"/>
    <n v="80"/>
    <n v="60"/>
    <n v="60"/>
    <n v="50"/>
    <x v="5"/>
    <x v="0"/>
    <n v="75"/>
    <n v="19.790570145063196"/>
    <n v="391.66666666666669"/>
  </r>
  <r>
    <x v="519"/>
    <x v="3"/>
    <x v="1"/>
    <n v="290"/>
    <n v="50"/>
    <n v="65"/>
    <n v="90"/>
    <n v="35"/>
    <n v="35"/>
    <n v="15"/>
    <x v="5"/>
    <x v="0"/>
    <n v="48.333333333333336"/>
    <n v="24.094720491334932"/>
    <n v="580.55555555555554"/>
  </r>
  <r>
    <x v="520"/>
    <x v="3"/>
    <x v="1"/>
    <n v="500"/>
    <n v="65"/>
    <n v="125"/>
    <n v="100"/>
    <n v="55"/>
    <n v="70"/>
    <n v="85"/>
    <x v="1"/>
    <x v="0"/>
    <n v="83.333333333333329"/>
    <n v="23.570226039551585"/>
    <n v="555.55555555555554"/>
  </r>
  <r>
    <x v="521"/>
    <x v="3"/>
    <x v="3"/>
    <n v="600"/>
    <n v="65"/>
    <n v="155"/>
    <n v="120"/>
    <n v="65"/>
    <n v="90"/>
    <n v="105"/>
    <x v="1"/>
    <x v="0"/>
    <n v="100"/>
    <n v="31.622776601683793"/>
    <n v="1000"/>
  </r>
  <r>
    <x v="522"/>
    <x v="7"/>
    <x v="1"/>
    <n v="314"/>
    <n v="53"/>
    <n v="51"/>
    <n v="53"/>
    <n v="61"/>
    <n v="56"/>
    <n v="40"/>
    <x v="0"/>
    <x v="0"/>
    <n v="52.333333333333336"/>
    <n v="6.3683243915142667"/>
    <n v="40.555555555555557"/>
  </r>
  <r>
    <x v="523"/>
    <x v="9"/>
    <x v="1"/>
    <n v="405"/>
    <n v="60"/>
    <n v="50"/>
    <n v="40"/>
    <n v="85"/>
    <n v="75"/>
    <n v="95"/>
    <x v="2"/>
    <x v="0"/>
    <n v="67.5"/>
    <n v="19.311050377094112"/>
    <n v="372.91666666666669"/>
  </r>
  <r>
    <x v="524"/>
    <x v="7"/>
    <x v="1"/>
    <n v="500"/>
    <n v="90"/>
    <n v="75"/>
    <n v="75"/>
    <n v="90"/>
    <n v="100"/>
    <n v="70"/>
    <x v="5"/>
    <x v="0"/>
    <n v="83.333333333333329"/>
    <n v="10.671873729054747"/>
    <n v="113.88888888888889"/>
  </r>
  <r>
    <x v="525"/>
    <x v="7"/>
    <x v="1"/>
    <n v="300"/>
    <n v="40"/>
    <n v="50"/>
    <n v="40"/>
    <n v="40"/>
    <n v="40"/>
    <n v="90"/>
    <x v="1"/>
    <x v="0"/>
    <n v="50"/>
    <n v="18.257418583505537"/>
    <n v="333.33333333333331"/>
  </r>
  <r>
    <x v="526"/>
    <x v="7"/>
    <x v="1"/>
    <n v="385"/>
    <n v="65"/>
    <n v="65"/>
    <n v="65"/>
    <n v="50"/>
    <n v="50"/>
    <n v="90"/>
    <x v="1"/>
    <x v="0"/>
    <n v="64.166666666666671"/>
    <n v="13.359349618234498"/>
    <n v="178.47222222222223"/>
  </r>
  <r>
    <x v="527"/>
    <x v="7"/>
    <x v="13"/>
    <n v="510"/>
    <n v="90"/>
    <n v="95"/>
    <n v="95"/>
    <n v="70"/>
    <n v="90"/>
    <n v="70"/>
    <x v="1"/>
    <x v="0"/>
    <n v="85"/>
    <n v="10.801234497346433"/>
    <n v="116.66666666666667"/>
  </r>
  <r>
    <x v="528"/>
    <x v="11"/>
    <x v="1"/>
    <n v="410"/>
    <n v="50"/>
    <n v="85"/>
    <n v="55"/>
    <n v="65"/>
    <n v="65"/>
    <n v="90"/>
    <x v="1"/>
    <x v="0"/>
    <n v="68.333333333333329"/>
    <n v="14.624940645653536"/>
    <n v="213.88888888888889"/>
  </r>
  <r>
    <x v="529"/>
    <x v="2"/>
    <x v="1"/>
    <n v="220"/>
    <n v="35"/>
    <n v="55"/>
    <n v="35"/>
    <n v="30"/>
    <n v="30"/>
    <n v="35"/>
    <x v="2"/>
    <x v="0"/>
    <n v="36.666666666666664"/>
    <n v="8.4983658559879753"/>
    <n v="72.222222222222229"/>
  </r>
  <r>
    <x v="530"/>
    <x v="6"/>
    <x v="1"/>
    <n v="395"/>
    <n v="65"/>
    <n v="60"/>
    <n v="70"/>
    <n v="85"/>
    <n v="75"/>
    <n v="40"/>
    <x v="1"/>
    <x v="0"/>
    <n v="65.833333333333329"/>
    <n v="13.969212178533509"/>
    <n v="195.13888888888889"/>
  </r>
  <r>
    <x v="531"/>
    <x v="6"/>
    <x v="1"/>
    <n v="535"/>
    <n v="85"/>
    <n v="80"/>
    <n v="70"/>
    <n v="135"/>
    <n v="75"/>
    <n v="90"/>
    <x v="0"/>
    <x v="0"/>
    <n v="89.166666666666671"/>
    <n v="21.489661597046045"/>
    <n v="461.80555555555554"/>
  </r>
  <r>
    <x v="532"/>
    <x v="6"/>
    <x v="1"/>
    <n v="515"/>
    <n v="85"/>
    <n v="80"/>
    <n v="90"/>
    <n v="105"/>
    <n v="95"/>
    <n v="60"/>
    <x v="5"/>
    <x v="0"/>
    <n v="85.833333333333329"/>
    <n v="13.969212178533509"/>
    <n v="195.13888888888889"/>
  </r>
  <r>
    <x v="533"/>
    <x v="16"/>
    <x v="1"/>
    <n v="455"/>
    <n v="65"/>
    <n v="105"/>
    <n v="60"/>
    <n v="60"/>
    <n v="70"/>
    <n v="95"/>
    <x v="1"/>
    <x v="0"/>
    <n v="75.833333333333329"/>
    <n v="17.658016750347574"/>
    <n v="311.80555555555554"/>
  </r>
  <r>
    <x v="534"/>
    <x v="7"/>
    <x v="1"/>
    <n v="405"/>
    <n v="64"/>
    <n v="66"/>
    <n v="68"/>
    <n v="81"/>
    <n v="76"/>
    <n v="50"/>
    <x v="0"/>
    <x v="0"/>
    <n v="67.5"/>
    <n v="9.7937054615026415"/>
    <n v="95.916666666666671"/>
  </r>
  <r>
    <x v="535"/>
    <x v="5"/>
    <x v="12"/>
    <n v="525"/>
    <n v="60"/>
    <n v="55"/>
    <n v="145"/>
    <n v="75"/>
    <n v="150"/>
    <n v="40"/>
    <x v="0"/>
    <x v="0"/>
    <n v="87.5"/>
    <n v="43.660622991432454"/>
    <n v="1906.25"/>
  </r>
  <r>
    <x v="536"/>
    <x v="7"/>
    <x v="1"/>
    <n v="320"/>
    <n v="50"/>
    <n v="52"/>
    <n v="48"/>
    <n v="65"/>
    <n v="50"/>
    <n v="55"/>
    <x v="1"/>
    <x v="0"/>
    <n v="53.333333333333336"/>
    <n v="5.6470247820324717"/>
    <n v="31.888888888888889"/>
  </r>
  <r>
    <x v="537"/>
    <x v="15"/>
    <x v="15"/>
    <n v="335"/>
    <n v="49"/>
    <n v="66"/>
    <n v="70"/>
    <n v="44"/>
    <n v="55"/>
    <n v="51"/>
    <x v="4"/>
    <x v="0"/>
    <n v="55.833333333333336"/>
    <n v="9.2631288210601692"/>
    <n v="85.805555555555557"/>
  </r>
  <r>
    <x v="538"/>
    <x v="15"/>
    <x v="15"/>
    <n v="335"/>
    <n v="54"/>
    <n v="66"/>
    <n v="70"/>
    <n v="44"/>
    <n v="55"/>
    <n v="46"/>
    <x v="4"/>
    <x v="0"/>
    <n v="55.833333333333336"/>
    <n v="9.5291949059485379"/>
    <n v="90.805555555555557"/>
  </r>
  <r>
    <x v="539"/>
    <x v="15"/>
    <x v="15"/>
    <n v="335"/>
    <n v="44"/>
    <n v="66"/>
    <n v="70"/>
    <n v="44"/>
    <n v="55"/>
    <n v="56"/>
    <x v="4"/>
    <x v="0"/>
    <n v="55.833333333333336"/>
    <n v="9.8728021464132585"/>
    <n v="97.472222222222229"/>
  </r>
  <r>
    <x v="540"/>
    <x v="15"/>
    <x v="15"/>
    <n v="335"/>
    <n v="59"/>
    <n v="66"/>
    <n v="70"/>
    <n v="44"/>
    <n v="55"/>
    <n v="41"/>
    <x v="4"/>
    <x v="0"/>
    <n v="55.833333333333336"/>
    <n v="10.605292179955356"/>
    <n v="112.47222222222223"/>
  </r>
  <r>
    <x v="541"/>
    <x v="5"/>
    <x v="11"/>
    <n v="410"/>
    <n v="70"/>
    <n v="84"/>
    <n v="70"/>
    <n v="65"/>
    <n v="70"/>
    <n v="51"/>
    <x v="5"/>
    <x v="0"/>
    <n v="68.333333333333329"/>
    <n v="9.7068131857073574"/>
    <n v="94.222222222222229"/>
  </r>
  <r>
    <x v="542"/>
    <x v="2"/>
    <x v="1"/>
    <n v="281"/>
    <n v="41"/>
    <n v="50"/>
    <n v="37"/>
    <n v="50"/>
    <n v="37"/>
    <n v="66"/>
    <x v="3"/>
    <x v="0"/>
    <n v="46.833333333333336"/>
    <n v="10.122856426040144"/>
    <n v="102.47222222222223"/>
  </r>
  <r>
    <x v="543"/>
    <x v="6"/>
    <x v="1"/>
    <n v="452"/>
    <n v="71"/>
    <n v="82"/>
    <n v="64"/>
    <n v="64"/>
    <n v="59"/>
    <n v="112"/>
    <x v="0"/>
    <x v="0"/>
    <n v="75.333333333333329"/>
    <n v="17.941262187730519"/>
    <n v="321.88888888888891"/>
  </r>
  <r>
    <x v="544"/>
    <x v="11"/>
    <x v="18"/>
    <n v="507"/>
    <n v="86"/>
    <n v="68"/>
    <n v="72"/>
    <n v="109"/>
    <n v="66"/>
    <n v="106"/>
    <x v="4"/>
    <x v="0"/>
    <n v="84.5"/>
    <n v="17.490473597552089"/>
    <n v="305.91666666666669"/>
  </r>
  <r>
    <x v="545"/>
    <x v="7"/>
    <x v="11"/>
    <n v="430"/>
    <n v="95"/>
    <n v="85"/>
    <n v="85"/>
    <n v="65"/>
    <n v="65"/>
    <n v="35"/>
    <x v="5"/>
    <x v="0"/>
    <n v="71.666666666666671"/>
    <n v="19.720265943665389"/>
    <n v="388.88888888888891"/>
  </r>
  <r>
    <x v="546"/>
    <x v="11"/>
    <x v="1"/>
    <n v="405"/>
    <n v="58"/>
    <n v="64"/>
    <n v="58"/>
    <n v="80"/>
    <n v="65"/>
    <n v="80"/>
    <x v="5"/>
    <x v="0"/>
    <n v="67.5"/>
    <n v="9.2330926563096938"/>
    <n v="85.25"/>
  </r>
  <r>
    <x v="547"/>
    <x v="0"/>
    <x v="1"/>
    <n v="405"/>
    <n v="61"/>
    <n v="78"/>
    <n v="95"/>
    <n v="56"/>
    <n v="58"/>
    <n v="57"/>
    <x v="4"/>
    <x v="0"/>
    <n v="67.5"/>
    <n v="14.384598244882151"/>
    <n v="206.91666666666666"/>
  </r>
  <r>
    <x v="548"/>
    <x v="7"/>
    <x v="6"/>
    <n v="430"/>
    <n v="65"/>
    <n v="95"/>
    <n v="75"/>
    <n v="55"/>
    <n v="55"/>
    <n v="85"/>
    <x v="5"/>
    <x v="0"/>
    <n v="71.666666666666671"/>
    <n v="14.907119849998598"/>
    <n v="222.22222222222223"/>
  </r>
  <r>
    <x v="549"/>
    <x v="9"/>
    <x v="1"/>
    <n v="485"/>
    <n v="60"/>
    <n v="90"/>
    <n v="55"/>
    <n v="90"/>
    <n v="80"/>
    <n v="110"/>
    <x v="1"/>
    <x v="0"/>
    <n v="80.833333333333329"/>
    <n v="18.80085695446413"/>
    <n v="353.47222222222223"/>
  </r>
  <r>
    <x v="550"/>
    <x v="9"/>
    <x v="1"/>
    <n v="580"/>
    <n v="90"/>
    <n v="85"/>
    <n v="75"/>
    <n v="115"/>
    <n v="100"/>
    <n v="115"/>
    <x v="5"/>
    <x v="1"/>
    <n v="96.666666666666671"/>
    <n v="14.907119849998598"/>
    <n v="222.22222222222223"/>
  </r>
  <r>
    <x v="551"/>
    <x v="1"/>
    <x v="5"/>
    <n v="198"/>
    <n v="28"/>
    <n v="25"/>
    <n v="25"/>
    <n v="45"/>
    <n v="35"/>
    <n v="40"/>
    <x v="2"/>
    <x v="0"/>
    <n v="33"/>
    <n v="7.6376261582597333"/>
    <n v="58.333333333333336"/>
  </r>
  <r>
    <x v="552"/>
    <x v="5"/>
    <x v="1"/>
    <n v="495"/>
    <n v="97"/>
    <n v="165"/>
    <n v="60"/>
    <n v="65"/>
    <n v="50"/>
    <n v="58"/>
    <x v="0"/>
    <x v="0"/>
    <n v="82.5"/>
    <n v="39.760742783135562"/>
    <n v="1580.9166666666667"/>
  </r>
  <r>
    <x v="553"/>
    <x v="11"/>
    <x v="1"/>
    <n v="500"/>
    <n v="65"/>
    <n v="100"/>
    <n v="70"/>
    <n v="80"/>
    <n v="80"/>
    <n v="105"/>
    <x v="1"/>
    <x v="0"/>
    <n v="83.333333333333329"/>
    <n v="14.624940645653536"/>
    <n v="213.88888888888889"/>
  </r>
  <r>
    <x v="554"/>
    <x v="6"/>
    <x v="1"/>
    <n v="413"/>
    <n v="55"/>
    <n v="81"/>
    <n v="60"/>
    <n v="50"/>
    <n v="70"/>
    <n v="97"/>
    <x v="1"/>
    <x v="0"/>
    <n v="68.833333333333329"/>
    <n v="16.159792352901349"/>
    <n v="261.13888888888891"/>
  </r>
  <r>
    <x v="555"/>
    <x v="6"/>
    <x v="1"/>
    <n v="253"/>
    <n v="30"/>
    <n v="56"/>
    <n v="35"/>
    <n v="25"/>
    <n v="35"/>
    <n v="72"/>
    <x v="1"/>
    <x v="0"/>
    <n v="42.166666666666664"/>
    <n v="16.466295542376521"/>
    <n v="271.13888888888891"/>
  </r>
  <r>
    <x v="556"/>
    <x v="8"/>
    <x v="3"/>
    <n v="680"/>
    <n v="105"/>
    <n v="150"/>
    <n v="90"/>
    <n v="150"/>
    <n v="90"/>
    <n v="95"/>
    <x v="2"/>
    <x v="1"/>
    <n v="113.33333333333333"/>
    <n v="26.404965862924765"/>
    <n v="697.22222222222217"/>
  </r>
  <r>
    <x v="557"/>
    <x v="8"/>
    <x v="3"/>
    <n v="780"/>
    <n v="105"/>
    <n v="180"/>
    <n v="100"/>
    <n v="180"/>
    <n v="100"/>
    <n v="115"/>
    <x v="2"/>
    <x v="1"/>
    <n v="130"/>
    <n v="35.707142142714247"/>
    <n v="1275"/>
  </r>
  <r>
    <x v="558"/>
    <x v="13"/>
    <x v="1"/>
    <n v="580"/>
    <n v="80"/>
    <n v="50"/>
    <n v="100"/>
    <n v="100"/>
    <n v="200"/>
    <n v="50"/>
    <x v="2"/>
    <x v="1"/>
    <n v="96.666666666666671"/>
    <n v="50.552502960343674"/>
    <n v="2555.5555555555557"/>
  </r>
  <r>
    <x v="559"/>
    <x v="6"/>
    <x v="1"/>
    <n v="670"/>
    <n v="110"/>
    <n v="160"/>
    <n v="110"/>
    <n v="80"/>
    <n v="110"/>
    <n v="100"/>
    <x v="0"/>
    <x v="1"/>
    <n v="111.66666666666667"/>
    <n v="24.094720491334932"/>
    <n v="580.55555555555554"/>
  </r>
  <r>
    <x v="560"/>
    <x v="5"/>
    <x v="1"/>
    <n v="580"/>
    <n v="80"/>
    <n v="100"/>
    <n v="200"/>
    <n v="50"/>
    <n v="100"/>
    <n v="50"/>
    <x v="2"/>
    <x v="1"/>
    <n v="96.666666666666671"/>
    <n v="50.552502960343674"/>
    <n v="2555.5555555555557"/>
  </r>
  <r>
    <x v="561"/>
    <x v="4"/>
    <x v="1"/>
    <n v="580"/>
    <n v="80"/>
    <n v="75"/>
    <n v="150"/>
    <n v="75"/>
    <n v="150"/>
    <n v="50"/>
    <x v="2"/>
    <x v="1"/>
    <n v="96.666666666666671"/>
    <n v="38.908725099762506"/>
    <n v="1513.8888888888889"/>
  </r>
  <r>
    <x v="562"/>
    <x v="7"/>
    <x v="4"/>
    <n v="485"/>
    <n v="100"/>
    <n v="90"/>
    <n v="130"/>
    <n v="45"/>
    <n v="65"/>
    <n v="55"/>
    <x v="2"/>
    <x v="0"/>
    <n v="80.833333333333329"/>
    <n v="29.071272570854013"/>
    <n v="845.13888888888891"/>
  </r>
  <r>
    <x v="563"/>
    <x v="7"/>
    <x v="1"/>
    <n v="300"/>
    <n v="35"/>
    <n v="65"/>
    <n v="35"/>
    <n v="65"/>
    <n v="35"/>
    <n v="65"/>
    <x v="5"/>
    <x v="0"/>
    <n v="50"/>
    <n v="15"/>
    <n v="225"/>
  </r>
  <r>
    <x v="564"/>
    <x v="8"/>
    <x v="16"/>
    <n v="680"/>
    <n v="100"/>
    <n v="120"/>
    <n v="100"/>
    <n v="150"/>
    <n v="120"/>
    <n v="90"/>
    <x v="3"/>
    <x v="1"/>
    <n v="113.33333333333333"/>
    <n v="19.720265943665389"/>
    <n v="388.88888888888891"/>
  </r>
  <r>
    <x v="565"/>
    <x v="1"/>
    <x v="1"/>
    <n v="490"/>
    <n v="110"/>
    <n v="65"/>
    <n v="75"/>
    <n v="125"/>
    <n v="85"/>
    <n v="30"/>
    <x v="3"/>
    <x v="0"/>
    <n v="81.666666666666671"/>
    <n v="30.776975521032313"/>
    <n v="947.22222222222217"/>
  </r>
  <r>
    <x v="566"/>
    <x v="14"/>
    <x v="4"/>
    <n v="485"/>
    <n v="105"/>
    <n v="130"/>
    <n v="120"/>
    <n v="45"/>
    <n v="45"/>
    <n v="40"/>
    <x v="1"/>
    <x v="0"/>
    <n v="80.833333333333329"/>
    <n v="38.233565823181543"/>
    <n v="1461.8055555555557"/>
  </r>
  <r>
    <x v="567"/>
    <x v="14"/>
    <x v="4"/>
    <n v="345"/>
    <n v="80"/>
    <n v="85"/>
    <n v="95"/>
    <n v="30"/>
    <n v="30"/>
    <n v="25"/>
    <x v="1"/>
    <x v="0"/>
    <n v="57.5"/>
    <n v="29.545163168726393"/>
    <n v="872.91666666666663"/>
  </r>
  <r>
    <x v="568"/>
    <x v="14"/>
    <x v="4"/>
    <n v="535"/>
    <n v="115"/>
    <n v="140"/>
    <n v="130"/>
    <n v="55"/>
    <n v="55"/>
    <n v="40"/>
    <x v="0"/>
    <x v="0"/>
    <n v="89.166666666666671"/>
    <n v="40.147298234819687"/>
    <n v="1611.8055555555557"/>
  </r>
  <r>
    <x v="569"/>
    <x v="16"/>
    <x v="1"/>
    <n v="285"/>
    <n v="40"/>
    <n v="70"/>
    <n v="40"/>
    <n v="35"/>
    <n v="40"/>
    <n v="60"/>
    <x v="0"/>
    <x v="0"/>
    <n v="47.5"/>
    <n v="12.829003598617211"/>
    <n v="164.58333333333334"/>
  </r>
  <r>
    <x v="570"/>
    <x v="5"/>
    <x v="1"/>
    <n v="280"/>
    <n v="55"/>
    <n v="75"/>
    <n v="85"/>
    <n v="25"/>
    <n v="25"/>
    <n v="15"/>
    <x v="3"/>
    <x v="0"/>
    <n v="46.666666666666664"/>
    <n v="26.718699236468996"/>
    <n v="713.88888888888891"/>
  </r>
  <r>
    <x v="571"/>
    <x v="0"/>
    <x v="6"/>
    <n v="400"/>
    <n v="50"/>
    <n v="60"/>
    <n v="45"/>
    <n v="100"/>
    <n v="80"/>
    <n v="65"/>
    <x v="2"/>
    <x v="0"/>
    <n v="66.666666666666671"/>
    <n v="18.633899812498246"/>
    <n v="347.22222222222223"/>
  </r>
  <r>
    <x v="572"/>
    <x v="0"/>
    <x v="6"/>
    <n v="515"/>
    <n v="60"/>
    <n v="70"/>
    <n v="65"/>
    <n v="125"/>
    <n v="105"/>
    <n v="90"/>
    <x v="0"/>
    <x v="0"/>
    <n v="85.833333333333329"/>
    <n v="23.348209543536502"/>
    <n v="545.13888888888891"/>
  </r>
  <r>
    <x v="573"/>
    <x v="9"/>
    <x v="2"/>
    <n v="440"/>
    <n v="50"/>
    <n v="50"/>
    <n v="77"/>
    <n v="95"/>
    <n v="77"/>
    <n v="91"/>
    <x v="0"/>
    <x v="0"/>
    <n v="73.333333333333329"/>
    <n v="17.782638224465519"/>
    <n v="316.22222222222223"/>
  </r>
  <r>
    <x v="574"/>
    <x v="9"/>
    <x v="3"/>
    <n v="520"/>
    <n v="50"/>
    <n v="65"/>
    <n v="107"/>
    <n v="105"/>
    <n v="107"/>
    <n v="86"/>
    <x v="0"/>
    <x v="0"/>
    <n v="86.666666666666671"/>
    <n v="22.27604592880483"/>
    <n v="496.22222222222223"/>
  </r>
  <r>
    <x v="575"/>
    <x v="9"/>
    <x v="0"/>
    <n v="520"/>
    <n v="50"/>
    <n v="65"/>
    <n v="107"/>
    <n v="105"/>
    <n v="107"/>
    <n v="86"/>
    <x v="0"/>
    <x v="0"/>
    <n v="86.666666666666671"/>
    <n v="22.27604592880483"/>
    <n v="496.22222222222223"/>
  </r>
  <r>
    <x v="576"/>
    <x v="9"/>
    <x v="16"/>
    <n v="520"/>
    <n v="50"/>
    <n v="65"/>
    <n v="107"/>
    <n v="105"/>
    <n v="107"/>
    <n v="86"/>
    <x v="0"/>
    <x v="0"/>
    <n v="86.666666666666671"/>
    <n v="22.27604592880483"/>
    <n v="496.22222222222223"/>
  </r>
  <r>
    <x v="577"/>
    <x v="9"/>
    <x v="15"/>
    <n v="520"/>
    <n v="50"/>
    <n v="65"/>
    <n v="107"/>
    <n v="105"/>
    <n v="107"/>
    <n v="86"/>
    <x v="0"/>
    <x v="0"/>
    <n v="86.666666666666671"/>
    <n v="22.27604592880483"/>
    <n v="496.22222222222223"/>
  </r>
  <r>
    <x v="578"/>
    <x v="9"/>
    <x v="10"/>
    <n v="520"/>
    <n v="50"/>
    <n v="65"/>
    <n v="107"/>
    <n v="105"/>
    <n v="107"/>
    <n v="86"/>
    <x v="0"/>
    <x v="0"/>
    <n v="86.666666666666671"/>
    <n v="22.27604592880483"/>
    <n v="496.22222222222223"/>
  </r>
  <r>
    <x v="579"/>
    <x v="6"/>
    <x v="3"/>
    <n v="350"/>
    <n v="70"/>
    <n v="83"/>
    <n v="50"/>
    <n v="37"/>
    <n v="50"/>
    <n v="60"/>
    <x v="3"/>
    <x v="0"/>
    <n v="58.333333333333336"/>
    <n v="14.951774328003868"/>
    <n v="223.55555555555554"/>
  </r>
  <r>
    <x v="580"/>
    <x v="2"/>
    <x v="2"/>
    <n v="380"/>
    <n v="50"/>
    <n v="75"/>
    <n v="75"/>
    <n v="65"/>
    <n v="65"/>
    <n v="50"/>
    <x v="2"/>
    <x v="0"/>
    <n v="63.333333333333336"/>
    <n v="10.274023338281628"/>
    <n v="105.55555555555556"/>
  </r>
  <r>
    <x v="581"/>
    <x v="2"/>
    <x v="2"/>
    <n v="480"/>
    <n v="50"/>
    <n v="85"/>
    <n v="125"/>
    <n v="85"/>
    <n v="115"/>
    <n v="20"/>
    <x v="2"/>
    <x v="0"/>
    <n v="80"/>
    <n v="36.055512754639892"/>
    <n v="1300"/>
  </r>
  <r>
    <x v="582"/>
    <x v="8"/>
    <x v="3"/>
    <n v="600"/>
    <n v="95"/>
    <n v="135"/>
    <n v="80"/>
    <n v="110"/>
    <n v="80"/>
    <n v="100"/>
    <x v="2"/>
    <x v="0"/>
    <n v="100"/>
    <n v="18.929694486000912"/>
    <n v="358.33333333333331"/>
  </r>
  <r>
    <x v="583"/>
    <x v="8"/>
    <x v="3"/>
    <n v="700"/>
    <n v="95"/>
    <n v="145"/>
    <n v="130"/>
    <n v="120"/>
    <n v="90"/>
    <n v="120"/>
    <x v="2"/>
    <x v="0"/>
    <n v="116.66666666666667"/>
    <n v="19.075871903765997"/>
    <n v="363.88888888888891"/>
  </r>
  <r>
    <x v="584"/>
    <x v="7"/>
    <x v="1"/>
    <n v="528"/>
    <n v="95"/>
    <n v="100"/>
    <n v="85"/>
    <n v="108"/>
    <n v="70"/>
    <n v="70"/>
    <x v="3"/>
    <x v="0"/>
    <n v="88"/>
    <n v="14.433756729740644"/>
    <n v="208.33333333333334"/>
  </r>
  <r>
    <x v="585"/>
    <x v="14"/>
    <x v="14"/>
    <n v="292"/>
    <n v="50"/>
    <n v="72"/>
    <n v="35"/>
    <n v="35"/>
    <n v="35"/>
    <n v="65"/>
    <x v="3"/>
    <x v="0"/>
    <n v="48.666666666666664"/>
    <n v="15.129074290546956"/>
    <n v="228.88888888888889"/>
  </r>
  <r>
    <x v="586"/>
    <x v="14"/>
    <x v="1"/>
    <n v="300"/>
    <n v="50"/>
    <n v="75"/>
    <n v="85"/>
    <n v="20"/>
    <n v="30"/>
    <n v="40"/>
    <x v="1"/>
    <x v="0"/>
    <n v="50"/>
    <n v="23.273733406281568"/>
    <n v="541.66666666666663"/>
  </r>
  <r>
    <x v="587"/>
    <x v="14"/>
    <x v="1"/>
    <n v="450"/>
    <n v="75"/>
    <n v="100"/>
    <n v="110"/>
    <n v="45"/>
    <n v="55"/>
    <n v="65"/>
    <x v="1"/>
    <x v="0"/>
    <n v="75"/>
    <n v="23.273733406281568"/>
    <n v="541.66666666666663"/>
  </r>
  <r>
    <x v="588"/>
    <x v="16"/>
    <x v="1"/>
    <n v="465"/>
    <n v="75"/>
    <n v="125"/>
    <n v="75"/>
    <n v="30"/>
    <n v="75"/>
    <n v="85"/>
    <x v="3"/>
    <x v="0"/>
    <n v="77.5"/>
    <n v="27.651100038395096"/>
    <n v="764.58333333333337"/>
  </r>
  <r>
    <x v="589"/>
    <x v="6"/>
    <x v="15"/>
    <n v="475"/>
    <n v="80"/>
    <n v="100"/>
    <n v="70"/>
    <n v="60"/>
    <n v="70"/>
    <n v="95"/>
    <x v="3"/>
    <x v="0"/>
    <n v="79.166666666666671"/>
    <n v="14.264368973853076"/>
    <n v="203.47222222222223"/>
  </r>
  <r>
    <x v="590"/>
    <x v="3"/>
    <x v="1"/>
    <n v="200"/>
    <n v="38"/>
    <n v="35"/>
    <n v="40"/>
    <n v="27"/>
    <n v="25"/>
    <n v="35"/>
    <x v="4"/>
    <x v="0"/>
    <n v="33.333333333333336"/>
    <n v="5.4974741674902141"/>
    <n v="30.222222222222221"/>
  </r>
  <r>
    <x v="591"/>
    <x v="0"/>
    <x v="1"/>
    <n v="530"/>
    <n v="70"/>
    <n v="85"/>
    <n v="65"/>
    <n v="105"/>
    <n v="85"/>
    <n v="120"/>
    <x v="2"/>
    <x v="0"/>
    <n v="88.333333333333329"/>
    <n v="19.075871903765997"/>
    <n v="363.88888888888891"/>
  </r>
  <r>
    <x v="592"/>
    <x v="0"/>
    <x v="7"/>
    <n v="630"/>
    <n v="70"/>
    <n v="110"/>
    <n v="75"/>
    <n v="145"/>
    <n v="85"/>
    <n v="145"/>
    <x v="2"/>
    <x v="0"/>
    <n v="105"/>
    <n v="30.956959368344517"/>
    <n v="958.33333333333337"/>
  </r>
  <r>
    <x v="593"/>
    <x v="3"/>
    <x v="12"/>
    <n v="500"/>
    <n v="70"/>
    <n v="130"/>
    <n v="100"/>
    <n v="55"/>
    <n v="80"/>
    <n v="65"/>
    <x v="5"/>
    <x v="0"/>
    <n v="83.333333333333329"/>
    <n v="25.110865288865607"/>
    <n v="630.55555555555554"/>
  </r>
  <r>
    <x v="594"/>
    <x v="3"/>
    <x v="12"/>
    <n v="600"/>
    <n v="70"/>
    <n v="150"/>
    <n v="140"/>
    <n v="65"/>
    <n v="100"/>
    <n v="75"/>
    <x v="5"/>
    <x v="0"/>
    <n v="100"/>
    <n v="33.788558221188822"/>
    <n v="1141.6666666666667"/>
  </r>
  <r>
    <x v="595"/>
    <x v="3"/>
    <x v="6"/>
    <n v="485"/>
    <n v="60"/>
    <n v="100"/>
    <n v="89"/>
    <n v="55"/>
    <n v="69"/>
    <n v="112"/>
    <x v="3"/>
    <x v="0"/>
    <n v="80.833333333333329"/>
    <n v="21.003306617980154"/>
    <n v="441.13888888888891"/>
  </r>
  <r>
    <x v="596"/>
    <x v="2"/>
    <x v="13"/>
    <n v="488"/>
    <n v="65"/>
    <n v="90"/>
    <n v="115"/>
    <n v="45"/>
    <n v="115"/>
    <n v="58"/>
    <x v="3"/>
    <x v="0"/>
    <n v="81.333333333333329"/>
    <n v="27.304863221696525"/>
    <n v="745.55555555555554"/>
  </r>
  <r>
    <x v="597"/>
    <x v="2"/>
    <x v="13"/>
    <n v="348"/>
    <n v="50"/>
    <n v="75"/>
    <n v="70"/>
    <n v="35"/>
    <n v="70"/>
    <n v="48"/>
    <x v="3"/>
    <x v="0"/>
    <n v="58"/>
    <n v="14.548768561863463"/>
    <n v="211.66666666666666"/>
  </r>
  <r>
    <x v="598"/>
    <x v="3"/>
    <x v="3"/>
    <n v="500"/>
    <n v="70"/>
    <n v="110"/>
    <n v="80"/>
    <n v="55"/>
    <n v="80"/>
    <n v="105"/>
    <x v="1"/>
    <x v="0"/>
    <n v="83.333333333333329"/>
    <n v="19.075871903765997"/>
    <n v="363.88888888888891"/>
  </r>
  <r>
    <x v="599"/>
    <x v="7"/>
    <x v="1"/>
    <n v="440"/>
    <n v="55"/>
    <n v="65"/>
    <n v="95"/>
    <n v="95"/>
    <n v="45"/>
    <n v="85"/>
    <x v="1"/>
    <x v="0"/>
    <n v="73.333333333333329"/>
    <n v="19.507833184532707"/>
    <n v="380.55555555555554"/>
  </r>
  <r>
    <x v="600"/>
    <x v="7"/>
    <x v="1"/>
    <n v="450"/>
    <n v="80"/>
    <n v="92"/>
    <n v="65"/>
    <n v="65"/>
    <n v="80"/>
    <n v="68"/>
    <x v="1"/>
    <x v="0"/>
    <n v="75"/>
    <n v="9.8994949366116654"/>
    <n v="98"/>
  </r>
  <r>
    <x v="601"/>
    <x v="13"/>
    <x v="10"/>
    <n v="410"/>
    <n v="90"/>
    <n v="60"/>
    <n v="70"/>
    <n v="75"/>
    <n v="70"/>
    <n v="45"/>
    <x v="2"/>
    <x v="0"/>
    <n v="68.333333333333329"/>
    <n v="13.743685418725535"/>
    <n v="188.88888888888889"/>
  </r>
  <r>
    <x v="602"/>
    <x v="0"/>
    <x v="1"/>
    <n v="220"/>
    <n v="40"/>
    <n v="40"/>
    <n v="50"/>
    <n v="30"/>
    <n v="30"/>
    <n v="30"/>
    <x v="2"/>
    <x v="0"/>
    <n v="36.666666666666664"/>
    <n v="7.4535599249992988"/>
    <n v="55.555555555555557"/>
  </r>
  <r>
    <x v="603"/>
    <x v="7"/>
    <x v="1"/>
    <n v="325"/>
    <n v="65"/>
    <n v="45"/>
    <n v="55"/>
    <n v="45"/>
    <n v="70"/>
    <n v="45"/>
    <x v="1"/>
    <x v="0"/>
    <n v="54.166666666666664"/>
    <n v="10.172129679778086"/>
    <n v="103.47222222222223"/>
  </r>
  <r>
    <x v="604"/>
    <x v="7"/>
    <x v="11"/>
    <n v="509"/>
    <n v="105"/>
    <n v="95"/>
    <n v="75"/>
    <n v="85"/>
    <n v="75"/>
    <n v="74"/>
    <x v="3"/>
    <x v="0"/>
    <n v="84.833333333333329"/>
    <n v="11.696390706348499"/>
    <n v="136.80555555555554"/>
  </r>
  <r>
    <x v="605"/>
    <x v="6"/>
    <x v="1"/>
    <n v="215"/>
    <n v="35"/>
    <n v="46"/>
    <n v="34"/>
    <n v="35"/>
    <n v="45"/>
    <n v="20"/>
    <x v="5"/>
    <x v="0"/>
    <n v="35.833333333333336"/>
    <n v="8.5910159792399146"/>
    <n v="73.805555555555557"/>
  </r>
  <r>
    <x v="606"/>
    <x v="0"/>
    <x v="1"/>
    <n v="528"/>
    <n v="75"/>
    <n v="75"/>
    <n v="95"/>
    <n v="75"/>
    <n v="95"/>
    <n v="113"/>
    <x v="3"/>
    <x v="0"/>
    <n v="88"/>
    <n v="14.317821063276353"/>
    <n v="205"/>
  </r>
  <r>
    <x v="607"/>
    <x v="0"/>
    <x v="1"/>
    <n v="413"/>
    <n v="60"/>
    <n v="60"/>
    <n v="75"/>
    <n v="60"/>
    <n v="75"/>
    <n v="83"/>
    <x v="3"/>
    <x v="0"/>
    <n v="68.833333333333329"/>
    <n v="9.2270736904442732"/>
    <n v="85.138888888888886"/>
  </r>
  <r>
    <x v="608"/>
    <x v="10"/>
    <x v="1"/>
    <n v="458"/>
    <n v="73"/>
    <n v="100"/>
    <n v="60"/>
    <n v="100"/>
    <n v="60"/>
    <n v="65"/>
    <x v="2"/>
    <x v="0"/>
    <n v="76.333333333333329"/>
    <n v="17.288403306519921"/>
    <n v="298.88888888888891"/>
  </r>
  <r>
    <x v="609"/>
    <x v="3"/>
    <x v="15"/>
    <n v="310"/>
    <n v="45"/>
    <n v="53"/>
    <n v="70"/>
    <n v="40"/>
    <n v="60"/>
    <n v="42"/>
    <x v="3"/>
    <x v="0"/>
    <n v="51.666666666666664"/>
    <n v="10.656244908763854"/>
    <n v="113.55555555555556"/>
  </r>
  <r>
    <x v="610"/>
    <x v="7"/>
    <x v="14"/>
    <n v="460"/>
    <n v="70"/>
    <n v="120"/>
    <n v="40"/>
    <n v="95"/>
    <n v="40"/>
    <n v="95"/>
    <x v="2"/>
    <x v="0"/>
    <n v="76.666666666666671"/>
    <n v="29.674156357941424"/>
    <n v="880.55555555555554"/>
  </r>
  <r>
    <x v="611"/>
    <x v="7"/>
    <x v="14"/>
    <n v="560"/>
    <n v="70"/>
    <n v="140"/>
    <n v="70"/>
    <n v="110"/>
    <n v="65"/>
    <n v="105"/>
    <x v="2"/>
    <x v="0"/>
    <n v="93.333333333333329"/>
    <n v="27.335365778094541"/>
    <n v="747.22222222222217"/>
  </r>
  <r>
    <x v="612"/>
    <x v="0"/>
    <x v="1"/>
    <n v="600"/>
    <n v="100"/>
    <n v="100"/>
    <n v="100"/>
    <n v="100"/>
    <n v="100"/>
    <n v="100"/>
    <x v="0"/>
    <x v="1"/>
    <n v="100"/>
    <n v="0"/>
    <n v="0"/>
  </r>
  <r>
    <x v="613"/>
    <x v="0"/>
    <x v="3"/>
    <n v="600"/>
    <n v="100"/>
    <n v="103"/>
    <n v="75"/>
    <n v="120"/>
    <n v="75"/>
    <n v="127"/>
    <x v="0"/>
    <x v="1"/>
    <n v="100"/>
    <n v="19.949937343260004"/>
    <n v="398"/>
  </r>
  <r>
    <x v="614"/>
    <x v="3"/>
    <x v="2"/>
    <n v="236"/>
    <n v="1"/>
    <n v="90"/>
    <n v="45"/>
    <n v="30"/>
    <n v="30"/>
    <n v="40"/>
    <x v="2"/>
    <x v="0"/>
    <n v="39.333333333333336"/>
    <n v="26.593650035717591"/>
    <n v="707.22222222222217"/>
  </r>
  <r>
    <x v="615"/>
    <x v="8"/>
    <x v="1"/>
    <n v="420"/>
    <n v="65"/>
    <n v="95"/>
    <n v="100"/>
    <n v="60"/>
    <n v="50"/>
    <n v="50"/>
    <x v="2"/>
    <x v="0"/>
    <n v="70"/>
    <n v="20.207259421636902"/>
    <n v="408.33333333333331"/>
  </r>
  <r>
    <x v="616"/>
    <x v="7"/>
    <x v="1"/>
    <n v="305"/>
    <n v="30"/>
    <n v="65"/>
    <n v="100"/>
    <n v="45"/>
    <n v="25"/>
    <n v="40"/>
    <x v="1"/>
    <x v="0"/>
    <n v="50.833333333333336"/>
    <n v="25.399584423546951"/>
    <n v="645.13888888888891"/>
  </r>
  <r>
    <x v="617"/>
    <x v="7"/>
    <x v="1"/>
    <n v="325"/>
    <n v="76"/>
    <n v="48"/>
    <n v="48"/>
    <n v="57"/>
    <n v="62"/>
    <n v="34"/>
    <x v="0"/>
    <x v="0"/>
    <n v="54.166666666666664"/>
    <n v="13.094740250276912"/>
    <n v="171.47222222222223"/>
  </r>
  <r>
    <x v="618"/>
    <x v="3"/>
    <x v="1"/>
    <n v="305"/>
    <n v="50"/>
    <n v="40"/>
    <n v="85"/>
    <n v="40"/>
    <n v="65"/>
    <n v="25"/>
    <x v="3"/>
    <x v="0"/>
    <n v="50.833333333333336"/>
    <n v="19.454362549881253"/>
    <n v="378.47222222222223"/>
  </r>
  <r>
    <x v="619"/>
    <x v="5"/>
    <x v="12"/>
    <n v="350"/>
    <n v="30"/>
    <n v="42"/>
    <n v="118"/>
    <n v="42"/>
    <n v="88"/>
    <n v="30"/>
    <x v="0"/>
    <x v="0"/>
    <n v="58.333333333333336"/>
    <n v="33.114280236108947"/>
    <n v="1096.5555555555557"/>
  </r>
  <r>
    <x v="620"/>
    <x v="0"/>
    <x v="14"/>
    <n v="480"/>
    <n v="90"/>
    <n v="100"/>
    <n v="60"/>
    <n v="90"/>
    <n v="60"/>
    <n v="80"/>
    <x v="2"/>
    <x v="0"/>
    <n v="80"/>
    <n v="15.275252316519467"/>
    <n v="233.33333333333334"/>
  </r>
  <r>
    <x v="621"/>
    <x v="9"/>
    <x v="1"/>
    <n v="263"/>
    <n v="45"/>
    <n v="65"/>
    <n v="34"/>
    <n v="40"/>
    <n v="34"/>
    <n v="45"/>
    <x v="0"/>
    <x v="0"/>
    <n v="43.833333333333336"/>
    <n v="10.478814606412099"/>
    <n v="109.80555555555556"/>
  </r>
  <r>
    <x v="622"/>
    <x v="0"/>
    <x v="1"/>
    <n v="295"/>
    <n v="60"/>
    <n v="40"/>
    <n v="60"/>
    <n v="40"/>
    <n v="60"/>
    <n v="35"/>
    <x v="2"/>
    <x v="0"/>
    <n v="49.166666666666664"/>
    <n v="10.960788698304921"/>
    <n v="120.13888888888889"/>
  </r>
  <r>
    <x v="623"/>
    <x v="3"/>
    <x v="4"/>
    <n v="505"/>
    <n v="20"/>
    <n v="10"/>
    <n v="230"/>
    <n v="10"/>
    <n v="230"/>
    <n v="5"/>
    <x v="5"/>
    <x v="0"/>
    <n v="84.166666666666671"/>
    <n v="103.21565880341133"/>
    <n v="10653.472222222223"/>
  </r>
  <r>
    <x v="624"/>
    <x v="15"/>
    <x v="1"/>
    <n v="295"/>
    <n v="44"/>
    <n v="75"/>
    <n v="35"/>
    <n v="63"/>
    <n v="33"/>
    <n v="45"/>
    <x v="2"/>
    <x v="0"/>
    <n v="49.166666666666664"/>
    <n v="15.082182276521598"/>
    <n v="227.47222222222223"/>
  </r>
  <r>
    <x v="625"/>
    <x v="1"/>
    <x v="3"/>
    <n v="490"/>
    <n v="72"/>
    <n v="58"/>
    <n v="80"/>
    <n v="103"/>
    <n v="80"/>
    <n v="97"/>
    <x v="3"/>
    <x v="0"/>
    <n v="81.666666666666671"/>
    <n v="14.996295838935989"/>
    <n v="224.88888888888889"/>
  </r>
  <r>
    <x v="626"/>
    <x v="3"/>
    <x v="1"/>
    <n v="205"/>
    <n v="50"/>
    <n v="35"/>
    <n v="55"/>
    <n v="25"/>
    <n v="25"/>
    <n v="15"/>
    <x v="2"/>
    <x v="0"/>
    <n v="34.166666666666664"/>
    <n v="14.264368973853076"/>
    <n v="203.47222222222223"/>
  </r>
  <r>
    <x v="627"/>
    <x v="7"/>
    <x v="1"/>
    <n v="498"/>
    <n v="75"/>
    <n v="98"/>
    <n v="63"/>
    <n v="98"/>
    <n v="63"/>
    <n v="101"/>
    <x v="3"/>
    <x v="0"/>
    <n v="83"/>
    <n v="16.522711641858304"/>
    <n v="273"/>
  </r>
  <r>
    <x v="628"/>
    <x v="0"/>
    <x v="1"/>
    <n v="498"/>
    <n v="75"/>
    <n v="98"/>
    <n v="63"/>
    <n v="98"/>
    <n v="63"/>
    <n v="101"/>
    <x v="3"/>
    <x v="0"/>
    <n v="83"/>
    <n v="16.522711641858304"/>
    <n v="273"/>
  </r>
  <r>
    <x v="629"/>
    <x v="11"/>
    <x v="1"/>
    <n v="498"/>
    <n v="75"/>
    <n v="98"/>
    <n v="63"/>
    <n v="98"/>
    <n v="63"/>
    <n v="101"/>
    <x v="3"/>
    <x v="0"/>
    <n v="83"/>
    <n v="16.522711641858304"/>
    <n v="273"/>
  </r>
  <r>
    <x v="630"/>
    <x v="4"/>
    <x v="3"/>
    <n v="465"/>
    <n v="65"/>
    <n v="80"/>
    <n v="140"/>
    <n v="40"/>
    <n v="70"/>
    <n v="70"/>
    <x v="5"/>
    <x v="0"/>
    <n v="77.5"/>
    <n v="30.516389039334257"/>
    <n v="931.25"/>
  </r>
  <r>
    <x v="631"/>
    <x v="0"/>
    <x v="1"/>
    <n v="350"/>
    <n v="66"/>
    <n v="65"/>
    <n v="48"/>
    <n v="62"/>
    <n v="57"/>
    <n v="52"/>
    <x v="4"/>
    <x v="0"/>
    <n v="58.333333333333336"/>
    <n v="6.6499791144200007"/>
    <n v="44.222222222222221"/>
  </r>
  <r>
    <x v="632"/>
    <x v="0"/>
    <x v="3"/>
    <n v="340"/>
    <n v="55"/>
    <n v="45"/>
    <n v="50"/>
    <n v="45"/>
    <n v="65"/>
    <n v="80"/>
    <x v="5"/>
    <x v="0"/>
    <n v="56.666666666666664"/>
    <n v="12.472191289246471"/>
    <n v="155.55555555555554"/>
  </r>
  <r>
    <x v="633"/>
    <x v="6"/>
    <x v="1"/>
    <n v="260"/>
    <n v="50"/>
    <n v="45"/>
    <n v="45"/>
    <n v="35"/>
    <n v="35"/>
    <n v="50"/>
    <x v="2"/>
    <x v="0"/>
    <n v="43.333333333333336"/>
    <n v="6.2360956446232354"/>
    <n v="38.888888888888886"/>
  </r>
  <r>
    <x v="634"/>
    <x v="10"/>
    <x v="8"/>
    <n v="330"/>
    <n v="40"/>
    <n v="50"/>
    <n v="90"/>
    <n v="30"/>
    <n v="55"/>
    <n v="65"/>
    <x v="0"/>
    <x v="0"/>
    <n v="55"/>
    <n v="19.148542155126762"/>
    <n v="366.66666666666669"/>
  </r>
  <r>
    <x v="635"/>
    <x v="10"/>
    <x v="10"/>
    <n v="320"/>
    <n v="50"/>
    <n v="60"/>
    <n v="60"/>
    <n v="60"/>
    <n v="60"/>
    <n v="30"/>
    <x v="4"/>
    <x v="0"/>
    <n v="53.333333333333336"/>
    <n v="11.055415967851333"/>
    <n v="122.22222222222223"/>
  </r>
  <r>
    <x v="636"/>
    <x v="10"/>
    <x v="14"/>
    <n v="479"/>
    <n v="103"/>
    <n v="93"/>
    <n v="67"/>
    <n v="71"/>
    <n v="61"/>
    <n v="84"/>
    <x v="0"/>
    <x v="0"/>
    <n v="79.833333333333329"/>
    <n v="14.85952743378993"/>
    <n v="220.80555555555554"/>
  </r>
  <r>
    <x v="637"/>
    <x v="6"/>
    <x v="1"/>
    <n v="670"/>
    <n v="150"/>
    <n v="160"/>
    <n v="100"/>
    <n v="95"/>
    <n v="65"/>
    <n v="100"/>
    <x v="2"/>
    <x v="0"/>
    <n v="111.66666666666667"/>
    <n v="32.998316455372219"/>
    <n v="1088.8888888888889"/>
  </r>
  <r>
    <x v="638"/>
    <x v="6"/>
    <x v="1"/>
    <n v="280"/>
    <n v="60"/>
    <n v="60"/>
    <n v="60"/>
    <n v="35"/>
    <n v="35"/>
    <n v="30"/>
    <x v="2"/>
    <x v="0"/>
    <n v="46.666666666666664"/>
    <n v="13.437096247164249"/>
    <n v="180.55555555555554"/>
  </r>
  <r>
    <x v="639"/>
    <x v="8"/>
    <x v="1"/>
    <n v="452"/>
    <n v="68"/>
    <n v="75"/>
    <n v="53"/>
    <n v="83"/>
    <n v="113"/>
    <n v="60"/>
    <x v="4"/>
    <x v="0"/>
    <n v="75.333333333333329"/>
    <n v="19.430788855719562"/>
    <n v="377.55555555555554"/>
  </r>
  <r>
    <x v="640"/>
    <x v="7"/>
    <x v="9"/>
    <n v="490"/>
    <n v="95"/>
    <n v="75"/>
    <n v="110"/>
    <n v="100"/>
    <n v="80"/>
    <n v="30"/>
    <x v="1"/>
    <x v="0"/>
    <n v="81.666666666666671"/>
    <n v="25.92724864350674"/>
    <n v="672.22222222222217"/>
  </r>
  <r>
    <x v="641"/>
    <x v="7"/>
    <x v="9"/>
    <n v="590"/>
    <n v="95"/>
    <n v="75"/>
    <n v="180"/>
    <n v="130"/>
    <n v="80"/>
    <n v="30"/>
    <x v="1"/>
    <x v="0"/>
    <n v="98.333333333333329"/>
    <n v="46.963342678684569"/>
    <n v="2205.5555555555557"/>
  </r>
  <r>
    <x v="642"/>
    <x v="7"/>
    <x v="9"/>
    <n v="490"/>
    <n v="95"/>
    <n v="75"/>
    <n v="80"/>
    <n v="100"/>
    <n v="110"/>
    <n v="30"/>
    <x v="5"/>
    <x v="0"/>
    <n v="81.666666666666671"/>
    <n v="25.92724864350674"/>
    <n v="672.22222222222217"/>
  </r>
  <r>
    <x v="643"/>
    <x v="7"/>
    <x v="9"/>
    <n v="315"/>
    <n v="90"/>
    <n v="65"/>
    <n v="65"/>
    <n v="40"/>
    <n v="40"/>
    <n v="15"/>
    <x v="1"/>
    <x v="0"/>
    <n v="52.5"/>
    <n v="23.935677693908453"/>
    <n v="572.91666666666663"/>
  </r>
  <r>
    <x v="644"/>
    <x v="11"/>
    <x v="1"/>
    <n v="250"/>
    <n v="40"/>
    <n v="40"/>
    <n v="40"/>
    <n v="70"/>
    <n v="40"/>
    <n v="20"/>
    <x v="5"/>
    <x v="0"/>
    <n v="41.666666666666664"/>
    <n v="14.624940645653536"/>
    <n v="213.88888888888889"/>
  </r>
  <r>
    <x v="645"/>
    <x v="12"/>
    <x v="1"/>
    <n v="480"/>
    <n v="82"/>
    <n v="80"/>
    <n v="86"/>
    <n v="85"/>
    <n v="75"/>
    <n v="72"/>
    <x v="4"/>
    <x v="0"/>
    <n v="80"/>
    <n v="5.0662280511902216"/>
    <n v="25.666666666666668"/>
  </r>
  <r>
    <x v="646"/>
    <x v="6"/>
    <x v="1"/>
    <n v="250"/>
    <n v="55"/>
    <n v="20"/>
    <n v="35"/>
    <n v="20"/>
    <n v="45"/>
    <n v="75"/>
    <x v="5"/>
    <x v="0"/>
    <n v="41.666666666666664"/>
    <n v="19.507833184532707"/>
    <n v="380.55555555555554"/>
  </r>
  <r>
    <x v="647"/>
    <x v="13"/>
    <x v="9"/>
    <n v="305"/>
    <n v="45"/>
    <n v="30"/>
    <n v="15"/>
    <n v="85"/>
    <n v="65"/>
    <n v="65"/>
    <x v="5"/>
    <x v="0"/>
    <n v="50.833333333333336"/>
    <n v="23.52599035582184"/>
    <n v="553.47222222222217"/>
  </r>
  <r>
    <x v="648"/>
    <x v="2"/>
    <x v="0"/>
    <n v="430"/>
    <n v="55"/>
    <n v="95"/>
    <n v="55"/>
    <n v="35"/>
    <n v="75"/>
    <n v="115"/>
    <x v="5"/>
    <x v="0"/>
    <n v="71.666666666666671"/>
    <n v="26.874192494328497"/>
    <n v="722.22222222222217"/>
  </r>
  <r>
    <x v="649"/>
    <x v="0"/>
    <x v="1"/>
    <n v="308"/>
    <n v="45"/>
    <n v="45"/>
    <n v="55"/>
    <n v="45"/>
    <n v="55"/>
    <n v="63"/>
    <x v="3"/>
    <x v="0"/>
    <n v="51.333333333333336"/>
    <n v="6.8718427093627676"/>
    <n v="47.222222222222221"/>
  </r>
  <r>
    <x v="650"/>
    <x v="6"/>
    <x v="1"/>
    <n v="540"/>
    <n v="160"/>
    <n v="110"/>
    <n v="65"/>
    <n v="65"/>
    <n v="110"/>
    <n v="30"/>
    <x v="1"/>
    <x v="0"/>
    <n v="90"/>
    <n v="41.93248541803041"/>
    <n v="1758.3333333333333"/>
  </r>
  <r>
    <x v="651"/>
    <x v="13"/>
    <x v="1"/>
    <n v="300"/>
    <n v="50"/>
    <n v="50"/>
    <n v="50"/>
    <n v="50"/>
    <n v="50"/>
    <n v="50"/>
    <x v="2"/>
    <x v="0"/>
    <n v="50"/>
    <n v="0"/>
    <n v="0"/>
  </r>
  <r>
    <x v="652"/>
    <x v="0"/>
    <x v="0"/>
    <n v="334"/>
    <n v="60"/>
    <n v="62"/>
    <n v="50"/>
    <n v="62"/>
    <n v="60"/>
    <n v="40"/>
    <x v="0"/>
    <x v="0"/>
    <n v="55.666666666666664"/>
    <n v="8.1171971079239462"/>
    <n v="65.888888888888886"/>
  </r>
  <r>
    <x v="653"/>
    <x v="12"/>
    <x v="1"/>
    <n v="300"/>
    <n v="60"/>
    <n v="80"/>
    <n v="50"/>
    <n v="40"/>
    <n v="40"/>
    <n v="30"/>
    <x v="5"/>
    <x v="0"/>
    <n v="50"/>
    <n v="16.329931618554522"/>
    <n v="266.66666666666669"/>
  </r>
  <r>
    <x v="654"/>
    <x v="1"/>
    <x v="1"/>
    <n v="290"/>
    <n v="45"/>
    <n v="30"/>
    <n v="40"/>
    <n v="105"/>
    <n v="50"/>
    <n v="20"/>
    <x v="3"/>
    <x v="0"/>
    <n v="48.333333333333336"/>
    <n v="27.182510717166817"/>
    <n v="738.88888888888891"/>
  </r>
  <r>
    <x v="655"/>
    <x v="5"/>
    <x v="9"/>
    <n v="440"/>
    <n v="70"/>
    <n v="95"/>
    <n v="85"/>
    <n v="55"/>
    <n v="65"/>
    <n v="70"/>
    <x v="2"/>
    <x v="0"/>
    <n v="73.333333333333329"/>
    <n v="13.123346456686352"/>
    <n v="172.22222222222223"/>
  </r>
  <r>
    <x v="656"/>
    <x v="6"/>
    <x v="3"/>
    <n v="262"/>
    <n v="40"/>
    <n v="60"/>
    <n v="30"/>
    <n v="31"/>
    <n v="31"/>
    <n v="70"/>
    <x v="1"/>
    <x v="0"/>
    <n v="43.666666666666664"/>
    <n v="15.712698332523567"/>
    <n v="246.88888888888889"/>
  </r>
  <r>
    <x v="657"/>
    <x v="3"/>
    <x v="1"/>
    <n v="213"/>
    <n v="45"/>
    <n v="22"/>
    <n v="60"/>
    <n v="27"/>
    <n v="30"/>
    <n v="29"/>
    <x v="4"/>
    <x v="0"/>
    <n v="35.5"/>
    <n v="13.022416570411705"/>
    <n v="169.58333333333334"/>
  </r>
  <r>
    <x v="658"/>
    <x v="13"/>
    <x v="10"/>
    <n v="290"/>
    <n v="70"/>
    <n v="40"/>
    <n v="50"/>
    <n v="55"/>
    <n v="50"/>
    <n v="25"/>
    <x v="2"/>
    <x v="0"/>
    <n v="48.333333333333336"/>
    <n v="13.743685418725535"/>
    <n v="188.88888888888889"/>
  </r>
  <r>
    <x v="659"/>
    <x v="3"/>
    <x v="6"/>
    <n v="250"/>
    <n v="40"/>
    <n v="60"/>
    <n v="40"/>
    <n v="40"/>
    <n v="40"/>
    <n v="30"/>
    <x v="5"/>
    <x v="0"/>
    <n v="41.666666666666664"/>
    <n v="8.9752746785575059"/>
    <n v="80.555555555555557"/>
  </r>
  <r>
    <x v="660"/>
    <x v="6"/>
    <x v="1"/>
    <n v="360"/>
    <n v="60"/>
    <n v="60"/>
    <n v="60"/>
    <n v="60"/>
    <n v="60"/>
    <n v="60"/>
    <x v="2"/>
    <x v="0"/>
    <n v="60"/>
    <n v="0"/>
    <n v="0"/>
  </r>
  <r>
    <x v="661"/>
    <x v="15"/>
    <x v="14"/>
    <n v="485"/>
    <n v="50"/>
    <n v="92"/>
    <n v="108"/>
    <n v="92"/>
    <n v="108"/>
    <n v="35"/>
    <x v="0"/>
    <x v="0"/>
    <n v="80.833333333333329"/>
    <n v="28.215933245045942"/>
    <n v="796.13888888888891"/>
  </r>
  <r>
    <x v="662"/>
    <x v="1"/>
    <x v="1"/>
    <n v="330"/>
    <n v="60"/>
    <n v="25"/>
    <n v="35"/>
    <n v="70"/>
    <n v="80"/>
    <n v="60"/>
    <x v="2"/>
    <x v="0"/>
    <n v="55"/>
    <n v="19.148542155126762"/>
    <n v="366.66666666666669"/>
  </r>
  <r>
    <x v="663"/>
    <x v="12"/>
    <x v="1"/>
    <n v="341"/>
    <n v="78"/>
    <n v="52"/>
    <n v="60"/>
    <n v="63"/>
    <n v="65"/>
    <n v="23"/>
    <x v="4"/>
    <x v="0"/>
    <n v="56.833333333333336"/>
    <n v="16.984470030655128"/>
    <n v="288.47222222222223"/>
  </r>
  <r>
    <x v="664"/>
    <x v="7"/>
    <x v="1"/>
    <n v="314"/>
    <n v="44"/>
    <n v="48"/>
    <n v="65"/>
    <n v="50"/>
    <n v="64"/>
    <n v="43"/>
    <x v="1"/>
    <x v="0"/>
    <n v="52.333333333333336"/>
    <n v="8.9193921068397675"/>
    <n v="79.555555555555557"/>
  </r>
  <r>
    <x v="665"/>
    <x v="6"/>
    <x v="1"/>
    <n v="465"/>
    <n v="73"/>
    <n v="95"/>
    <n v="62"/>
    <n v="85"/>
    <n v="65"/>
    <n v="85"/>
    <x v="5"/>
    <x v="0"/>
    <n v="77.5"/>
    <n v="11.800423721205947"/>
    <n v="139.25"/>
  </r>
  <r>
    <x v="666"/>
    <x v="6"/>
    <x v="3"/>
    <n v="485"/>
    <n v="85"/>
    <n v="120"/>
    <n v="70"/>
    <n v="50"/>
    <n v="60"/>
    <n v="100"/>
    <x v="0"/>
    <x v="0"/>
    <n v="80.833333333333329"/>
    <n v="23.877581303157339"/>
    <n v="570.13888888888891"/>
  </r>
  <r>
    <x v="667"/>
    <x v="6"/>
    <x v="3"/>
    <n v="340"/>
    <n v="55"/>
    <n v="75"/>
    <n v="50"/>
    <n v="40"/>
    <n v="40"/>
    <n v="80"/>
    <x v="0"/>
    <x v="0"/>
    <n v="56.666666666666664"/>
    <n v="15.723301886761007"/>
    <n v="247.22222222222223"/>
  </r>
  <r>
    <x v="668"/>
    <x v="6"/>
    <x v="3"/>
    <n v="245"/>
    <n v="40"/>
    <n v="55"/>
    <n v="30"/>
    <n v="30"/>
    <n v="30"/>
    <n v="60"/>
    <x v="0"/>
    <x v="0"/>
    <n v="40.833333333333336"/>
    <n v="12.388390622765421"/>
    <n v="153.47222222222223"/>
  </r>
  <r>
    <x v="669"/>
    <x v="7"/>
    <x v="9"/>
    <n v="520"/>
    <n v="60"/>
    <n v="75"/>
    <n v="85"/>
    <n v="100"/>
    <n v="85"/>
    <n v="115"/>
    <x v="1"/>
    <x v="0"/>
    <n v="86.666666666666671"/>
    <n v="17.480147469502526"/>
    <n v="305.55555555555554"/>
  </r>
  <r>
    <x v="670"/>
    <x v="7"/>
    <x v="1"/>
    <n v="340"/>
    <n v="30"/>
    <n v="45"/>
    <n v="55"/>
    <n v="70"/>
    <n v="55"/>
    <n v="85"/>
    <x v="1"/>
    <x v="0"/>
    <n v="56.666666666666664"/>
    <n v="17.480147469502526"/>
    <n v="305.55555555555554"/>
  </r>
  <r>
    <x v="671"/>
    <x v="4"/>
    <x v="11"/>
    <n v="510"/>
    <n v="75"/>
    <n v="85"/>
    <n v="200"/>
    <n v="55"/>
    <n v="65"/>
    <n v="30"/>
    <x v="5"/>
    <x v="0"/>
    <n v="85"/>
    <n v="54.237133650909932"/>
    <n v="2941.6666666666665"/>
  </r>
  <r>
    <x v="672"/>
    <x v="4"/>
    <x v="11"/>
    <n v="610"/>
    <n v="75"/>
    <n v="125"/>
    <n v="230"/>
    <n v="55"/>
    <n v="95"/>
    <n v="30"/>
    <x v="5"/>
    <x v="0"/>
    <n v="101.66666666666667"/>
    <n v="64.657215804236074"/>
    <n v="4180.5555555555557"/>
  </r>
  <r>
    <x v="673"/>
    <x v="6"/>
    <x v="1"/>
    <n v="500"/>
    <n v="85"/>
    <n v="110"/>
    <n v="90"/>
    <n v="45"/>
    <n v="90"/>
    <n v="80"/>
    <x v="3"/>
    <x v="0"/>
    <n v="83.333333333333329"/>
    <n v="19.507833184532707"/>
    <n v="380.55555555555554"/>
  </r>
  <r>
    <x v="674"/>
    <x v="14"/>
    <x v="17"/>
    <n v="471"/>
    <n v="109"/>
    <n v="66"/>
    <n v="84"/>
    <n v="81"/>
    <n v="99"/>
    <n v="32"/>
    <x v="3"/>
    <x v="0"/>
    <n v="78.5"/>
    <n v="24.851223980587623"/>
    <n v="617.58333333333337"/>
  </r>
  <r>
    <x v="675"/>
    <x v="10"/>
    <x v="14"/>
    <n v="329"/>
    <n v="63"/>
    <n v="63"/>
    <n v="47"/>
    <n v="41"/>
    <n v="41"/>
    <n v="74"/>
    <x v="0"/>
    <x v="0"/>
    <n v="54.833333333333336"/>
    <n v="12.548793656054045"/>
    <n v="157.47222222222223"/>
  </r>
  <r>
    <x v="676"/>
    <x v="5"/>
    <x v="1"/>
    <n v="410"/>
    <n v="70"/>
    <n v="100"/>
    <n v="115"/>
    <n v="30"/>
    <n v="65"/>
    <n v="30"/>
    <x v="5"/>
    <x v="0"/>
    <n v="68.333333333333329"/>
    <n v="31.972210155418129"/>
    <n v="1022.2222222222222"/>
  </r>
  <r>
    <x v="677"/>
    <x v="7"/>
    <x v="1"/>
    <n v="580"/>
    <n v="100"/>
    <n v="75"/>
    <n v="115"/>
    <n v="90"/>
    <n v="115"/>
    <n v="85"/>
    <x v="5"/>
    <x v="1"/>
    <n v="96.666666666666671"/>
    <n v="14.907119849998598"/>
    <n v="222.22222222222223"/>
  </r>
  <r>
    <x v="678"/>
    <x v="0"/>
    <x v="1"/>
    <n v="425"/>
    <n v="75"/>
    <n v="75"/>
    <n v="55"/>
    <n v="105"/>
    <n v="85"/>
    <n v="30"/>
    <x v="5"/>
    <x v="0"/>
    <n v="70.833333333333329"/>
    <n v="23.52599035582184"/>
    <n v="553.47222222222217"/>
  </r>
  <r>
    <x v="679"/>
    <x v="0"/>
    <x v="1"/>
    <n v="180"/>
    <n v="30"/>
    <n v="30"/>
    <n v="30"/>
    <n v="30"/>
    <n v="30"/>
    <n v="30"/>
    <x v="5"/>
    <x v="0"/>
    <n v="30"/>
    <n v="0"/>
    <n v="0"/>
  </r>
  <r>
    <x v="680"/>
    <x v="3"/>
    <x v="10"/>
    <n v="269"/>
    <n v="40"/>
    <n v="30"/>
    <n v="32"/>
    <n v="50"/>
    <n v="52"/>
    <n v="65"/>
    <x v="2"/>
    <x v="0"/>
    <n v="44.833333333333336"/>
    <n v="12.198588260760157"/>
    <n v="148.80555555555554"/>
  </r>
  <r>
    <x v="681"/>
    <x v="6"/>
    <x v="3"/>
    <n v="310"/>
    <n v="45"/>
    <n v="40"/>
    <n v="60"/>
    <n v="40"/>
    <n v="75"/>
    <n v="50"/>
    <x v="2"/>
    <x v="0"/>
    <n v="51.666666666666664"/>
    <n v="12.472191289246471"/>
    <n v="155.55555555555554"/>
  </r>
  <r>
    <x v="682"/>
    <x v="3"/>
    <x v="15"/>
    <n v="380"/>
    <n v="55"/>
    <n v="63"/>
    <n v="90"/>
    <n v="50"/>
    <n v="80"/>
    <n v="42"/>
    <x v="3"/>
    <x v="0"/>
    <n v="63.333333333333336"/>
    <n v="16.789547012617373"/>
    <n v="281.88888888888891"/>
  </r>
  <r>
    <x v="683"/>
    <x v="10"/>
    <x v="1"/>
    <n v="467"/>
    <n v="100"/>
    <n v="73"/>
    <n v="83"/>
    <n v="73"/>
    <n v="83"/>
    <n v="55"/>
    <x v="2"/>
    <x v="0"/>
    <n v="77.833333333333329"/>
    <n v="13.618818679394415"/>
    <n v="185.47222222222223"/>
  </r>
  <r>
    <x v="684"/>
    <x v="7"/>
    <x v="11"/>
    <n v="535"/>
    <n v="100"/>
    <n v="110"/>
    <n v="90"/>
    <n v="85"/>
    <n v="90"/>
    <n v="60"/>
    <x v="2"/>
    <x v="0"/>
    <n v="89.166666666666671"/>
    <n v="15.388487760516156"/>
    <n v="236.80555555555554"/>
  </r>
  <r>
    <x v="685"/>
    <x v="7"/>
    <x v="11"/>
    <n v="635"/>
    <n v="100"/>
    <n v="150"/>
    <n v="110"/>
    <n v="95"/>
    <n v="110"/>
    <n v="70"/>
    <x v="2"/>
    <x v="0"/>
    <n v="105.83333333333333"/>
    <n v="23.877581303157339"/>
    <n v="570.13888888888891"/>
  </r>
  <r>
    <x v="686"/>
    <x v="7"/>
    <x v="3"/>
    <n v="473"/>
    <n v="75"/>
    <n v="87"/>
    <n v="63"/>
    <n v="87"/>
    <n v="63"/>
    <n v="98"/>
    <x v="3"/>
    <x v="0"/>
    <n v="78.833333333333329"/>
    <n v="13.018149723452339"/>
    <n v="169.47222222222223"/>
  </r>
  <r>
    <x v="687"/>
    <x v="6"/>
    <x v="3"/>
    <n v="430"/>
    <n v="60"/>
    <n v="85"/>
    <n v="60"/>
    <n v="50"/>
    <n v="50"/>
    <n v="125"/>
    <x v="2"/>
    <x v="0"/>
    <n v="71.666666666666671"/>
    <n v="26.562295750848712"/>
    <n v="705.55555555555554"/>
  </r>
  <r>
    <x v="688"/>
    <x v="13"/>
    <x v="11"/>
    <n v="250"/>
    <n v="50"/>
    <n v="50"/>
    <n v="40"/>
    <n v="30"/>
    <n v="30"/>
    <n v="50"/>
    <x v="5"/>
    <x v="0"/>
    <n v="41.666666666666664"/>
    <n v="8.9752746785575059"/>
    <n v="80.555555555555557"/>
  </r>
  <r>
    <x v="689"/>
    <x v="12"/>
    <x v="1"/>
    <n v="341"/>
    <n v="62"/>
    <n v="48"/>
    <n v="66"/>
    <n v="59"/>
    <n v="57"/>
    <n v="49"/>
    <x v="4"/>
    <x v="0"/>
    <n v="56.833333333333336"/>
    <n v="6.5170715986723842"/>
    <n v="42.472222222222221"/>
  </r>
  <r>
    <x v="690"/>
    <x v="1"/>
    <x v="3"/>
    <n v="425"/>
    <n v="67"/>
    <n v="57"/>
    <n v="55"/>
    <n v="77"/>
    <n v="55"/>
    <n v="114"/>
    <x v="3"/>
    <x v="0"/>
    <n v="70.833333333333329"/>
    <n v="20.8519916448179"/>
    <n v="434.80555555555554"/>
  </r>
  <r>
    <x v="691"/>
    <x v="12"/>
    <x v="1"/>
    <n v="525"/>
    <n v="95"/>
    <n v="65"/>
    <n v="65"/>
    <n v="110"/>
    <n v="130"/>
    <n v="60"/>
    <x v="4"/>
    <x v="0"/>
    <n v="87.5"/>
    <n v="26.259918760981218"/>
    <n v="689.58333333333337"/>
  </r>
  <r>
    <x v="692"/>
    <x v="6"/>
    <x v="3"/>
    <n v="270"/>
    <n v="40"/>
    <n v="55"/>
    <n v="30"/>
    <n v="30"/>
    <n v="30"/>
    <n v="85"/>
    <x v="2"/>
    <x v="0"/>
    <n v="45"/>
    <n v="20"/>
    <n v="400"/>
  </r>
  <r>
    <x v="693"/>
    <x v="11"/>
    <x v="3"/>
    <n v="499"/>
    <n v="78"/>
    <n v="81"/>
    <n v="71"/>
    <n v="74"/>
    <n v="69"/>
    <n v="126"/>
    <x v="4"/>
    <x v="0"/>
    <n v="83.166666666666671"/>
    <n v="19.573933914491715"/>
    <n v="383.13888888888891"/>
  </r>
  <r>
    <x v="694"/>
    <x v="0"/>
    <x v="1"/>
    <n v="435"/>
    <n v="65"/>
    <n v="55"/>
    <n v="115"/>
    <n v="100"/>
    <n v="40"/>
    <n v="60"/>
    <x v="1"/>
    <x v="0"/>
    <n v="72.5"/>
    <n v="26.259918760981218"/>
    <n v="689.58333333333337"/>
  </r>
  <r>
    <x v="695"/>
    <x v="0"/>
    <x v="1"/>
    <n v="535"/>
    <n v="100"/>
    <n v="100"/>
    <n v="125"/>
    <n v="110"/>
    <n v="50"/>
    <n v="50"/>
    <x v="0"/>
    <x v="0"/>
    <n v="89.166666666666671"/>
    <n v="28.927591596182967"/>
    <n v="836.80555555555554"/>
  </r>
  <r>
    <x v="696"/>
    <x v="6"/>
    <x v="1"/>
    <n v="490"/>
    <n v="75"/>
    <n v="100"/>
    <n v="95"/>
    <n v="40"/>
    <n v="70"/>
    <n v="110"/>
    <x v="1"/>
    <x v="0"/>
    <n v="81.666666666666671"/>
    <n v="23.213980461973534"/>
    <n v="538.88888888888891"/>
  </r>
  <r>
    <x v="697"/>
    <x v="6"/>
    <x v="1"/>
    <n v="330"/>
    <n v="60"/>
    <n v="80"/>
    <n v="50"/>
    <n v="50"/>
    <n v="50"/>
    <n v="40"/>
    <x v="5"/>
    <x v="0"/>
    <n v="55"/>
    <n v="12.583057392117917"/>
    <n v="158.33333333333334"/>
  </r>
  <r>
    <x v="698"/>
    <x v="7"/>
    <x v="6"/>
    <n v="335"/>
    <n v="40"/>
    <n v="40"/>
    <n v="35"/>
    <n v="50"/>
    <n v="100"/>
    <n v="70"/>
    <x v="1"/>
    <x v="0"/>
    <n v="55.833333333333336"/>
    <n v="22.806553639006683"/>
    <n v="520.13888888888891"/>
  </r>
  <r>
    <x v="699"/>
    <x v="7"/>
    <x v="6"/>
    <n v="515"/>
    <n v="80"/>
    <n v="70"/>
    <n v="65"/>
    <n v="80"/>
    <n v="120"/>
    <n v="100"/>
    <x v="1"/>
    <x v="0"/>
    <n v="85.833333333333329"/>
    <n v="18.80085695446413"/>
    <n v="353.47222222222223"/>
  </r>
  <r>
    <x v="700"/>
    <x v="11"/>
    <x v="1"/>
    <n v="308"/>
    <n v="65"/>
    <n v="63"/>
    <n v="45"/>
    <n v="45"/>
    <n v="45"/>
    <n v="45"/>
    <x v="3"/>
    <x v="0"/>
    <n v="51.333333333333336"/>
    <n v="8.9752746785575059"/>
    <n v="80.555555555555557"/>
  </r>
  <r>
    <x v="701"/>
    <x v="5"/>
    <x v="13"/>
    <n v="580"/>
    <n v="91"/>
    <n v="129"/>
    <n v="90"/>
    <n v="72"/>
    <n v="90"/>
    <n v="108"/>
    <x v="3"/>
    <x v="1"/>
    <n v="96.666666666666671"/>
    <n v="17.810733343190062"/>
    <n v="317.22222222222223"/>
  </r>
  <r>
    <x v="702"/>
    <x v="16"/>
    <x v="1"/>
    <n v="465"/>
    <n v="120"/>
    <n v="100"/>
    <n v="85"/>
    <n v="30"/>
    <n v="85"/>
    <n v="45"/>
    <x v="3"/>
    <x v="0"/>
    <n v="77.5"/>
    <n v="30.923292192132454"/>
    <n v="956.25"/>
  </r>
  <r>
    <x v="703"/>
    <x v="9"/>
    <x v="3"/>
    <n v="580"/>
    <n v="79"/>
    <n v="115"/>
    <n v="70"/>
    <n v="125"/>
    <n v="80"/>
    <n v="111"/>
    <x v="3"/>
    <x v="1"/>
    <n v="96.666666666666671"/>
    <n v="20.997354330698162"/>
    <n v="440.88888888888891"/>
  </r>
  <r>
    <x v="704"/>
    <x v="9"/>
    <x v="3"/>
    <n v="580"/>
    <n v="79"/>
    <n v="105"/>
    <n v="70"/>
    <n v="145"/>
    <n v="80"/>
    <n v="101"/>
    <x v="3"/>
    <x v="1"/>
    <n v="96.666666666666671"/>
    <n v="24.917642121374342"/>
    <n v="620.88888888888891"/>
  </r>
  <r>
    <x v="705"/>
    <x v="16"/>
    <x v="1"/>
    <n v="305"/>
    <n v="75"/>
    <n v="80"/>
    <n v="55"/>
    <n v="25"/>
    <n v="35"/>
    <n v="35"/>
    <x v="3"/>
    <x v="0"/>
    <n v="50.833333333333336"/>
    <n v="20.899893673307421"/>
    <n v="436.80555555555554"/>
  </r>
  <r>
    <x v="706"/>
    <x v="7"/>
    <x v="4"/>
    <n v="355"/>
    <n v="54"/>
    <n v="78"/>
    <n v="103"/>
    <n v="53"/>
    <n v="45"/>
    <n v="22"/>
    <x v="3"/>
    <x v="0"/>
    <n v="59.166666666666664"/>
    <n v="25.569621732742853"/>
    <n v="653.80555555555554"/>
  </r>
  <r>
    <x v="707"/>
    <x v="12"/>
    <x v="3"/>
    <n v="545"/>
    <n v="85"/>
    <n v="50"/>
    <n v="95"/>
    <n v="120"/>
    <n v="115"/>
    <n v="80"/>
    <x v="0"/>
    <x v="0"/>
    <n v="90.833333333333329"/>
    <n v="23.348209543536502"/>
    <n v="545.13888888888891"/>
  </r>
  <r>
    <x v="708"/>
    <x v="12"/>
    <x v="1"/>
    <n v="245"/>
    <n v="35"/>
    <n v="20"/>
    <n v="65"/>
    <n v="40"/>
    <n v="65"/>
    <n v="20"/>
    <x v="5"/>
    <x v="0"/>
    <n v="40.833333333333336"/>
    <n v="18.57791400800663"/>
    <n v="345.13888888888891"/>
  </r>
  <r>
    <x v="709"/>
    <x v="12"/>
    <x v="3"/>
    <n v="405"/>
    <n v="55"/>
    <n v="40"/>
    <n v="85"/>
    <n v="80"/>
    <n v="105"/>
    <n v="40"/>
    <x v="5"/>
    <x v="0"/>
    <n v="67.5"/>
    <n v="24.281337140555777"/>
    <n v="589.58333333333337"/>
  </r>
  <r>
    <x v="710"/>
    <x v="11"/>
    <x v="1"/>
    <n v="310"/>
    <n v="45"/>
    <n v="60"/>
    <n v="40"/>
    <n v="70"/>
    <n v="50"/>
    <n v="45"/>
    <x v="2"/>
    <x v="0"/>
    <n v="51.666666666666664"/>
    <n v="10.274023338281628"/>
    <n v="105.55555555555556"/>
  </r>
  <r>
    <x v="711"/>
    <x v="11"/>
    <x v="1"/>
    <n v="470"/>
    <n v="70"/>
    <n v="85"/>
    <n v="140"/>
    <n v="85"/>
    <n v="70"/>
    <n v="20"/>
    <x v="2"/>
    <x v="0"/>
    <n v="78.333333333333329"/>
    <n v="35.197853469904793"/>
    <n v="1238.8888888888889"/>
  </r>
  <r>
    <x v="712"/>
    <x v="17"/>
    <x v="1"/>
    <n v="580"/>
    <n v="79"/>
    <n v="115"/>
    <n v="70"/>
    <n v="125"/>
    <n v="80"/>
    <n v="111"/>
    <x v="3"/>
    <x v="1"/>
    <n v="96.666666666666671"/>
    <n v="20.997354330698162"/>
    <n v="440.88888888888891"/>
  </r>
  <r>
    <x v="713"/>
    <x v="17"/>
    <x v="1"/>
    <n v="580"/>
    <n v="79"/>
    <n v="100"/>
    <n v="80"/>
    <n v="110"/>
    <n v="90"/>
    <n v="121"/>
    <x v="3"/>
    <x v="1"/>
    <n v="96.666666666666671"/>
    <n v="15.358674711344364"/>
    <n v="235.88888888888889"/>
  </r>
  <r>
    <x v="714"/>
    <x v="0"/>
    <x v="11"/>
    <n v="525"/>
    <n v="95"/>
    <n v="109"/>
    <n v="105"/>
    <n v="75"/>
    <n v="85"/>
    <n v="56"/>
    <x v="0"/>
    <x v="0"/>
    <n v="87.5"/>
    <n v="18.163608305253302"/>
    <n v="329.91666666666669"/>
  </r>
  <r>
    <x v="715"/>
    <x v="7"/>
    <x v="1"/>
    <n v="314"/>
    <n v="50"/>
    <n v="65"/>
    <n v="64"/>
    <n v="44"/>
    <n v="48"/>
    <n v="43"/>
    <x v="5"/>
    <x v="0"/>
    <n v="52.333333333333336"/>
    <n v="8.9193921068397675"/>
    <n v="79.555555555555557"/>
  </r>
  <r>
    <x v="716"/>
    <x v="10"/>
    <x v="13"/>
    <n v="490"/>
    <n v="83"/>
    <n v="106"/>
    <n v="65"/>
    <n v="86"/>
    <n v="65"/>
    <n v="85"/>
    <x v="0"/>
    <x v="0"/>
    <n v="81.666666666666671"/>
    <n v="14.019827229875393"/>
    <n v="196.55555555555554"/>
  </r>
  <r>
    <x v="717"/>
    <x v="6"/>
    <x v="3"/>
    <n v="358"/>
    <n v="62"/>
    <n v="77"/>
    <n v="62"/>
    <n v="50"/>
    <n v="42"/>
    <n v="65"/>
    <x v="3"/>
    <x v="0"/>
    <n v="59.666666666666664"/>
    <n v="11.14550233153366"/>
    <n v="124.22222222222223"/>
  </r>
  <r>
    <x v="718"/>
    <x v="14"/>
    <x v="1"/>
    <n v="290"/>
    <n v="45"/>
    <n v="100"/>
    <n v="45"/>
    <n v="45"/>
    <n v="45"/>
    <n v="10"/>
    <x v="2"/>
    <x v="0"/>
    <n v="48.333333333333336"/>
    <n v="26.404965862924765"/>
    <n v="697.22222222222217"/>
  </r>
  <r>
    <x v="719"/>
    <x v="0"/>
    <x v="1"/>
    <n v="310"/>
    <n v="40"/>
    <n v="45"/>
    <n v="35"/>
    <n v="65"/>
    <n v="55"/>
    <n v="70"/>
    <x v="2"/>
    <x v="0"/>
    <n v="51.666666666666664"/>
    <n v="12.801909579781013"/>
    <n v="163.88888888888889"/>
  </r>
  <r>
    <x v="720"/>
    <x v="15"/>
    <x v="15"/>
    <n v="474"/>
    <n v="85"/>
    <n v="110"/>
    <n v="76"/>
    <n v="65"/>
    <n v="82"/>
    <n v="56"/>
    <x v="4"/>
    <x v="0"/>
    <n v="79"/>
    <n v="17.029386365926403"/>
    <n v="290"/>
  </r>
  <r>
    <x v="721"/>
    <x v="0"/>
    <x v="3"/>
    <n v="460"/>
    <n v="99"/>
    <n v="68"/>
    <n v="83"/>
    <n v="72"/>
    <n v="87"/>
    <n v="51"/>
    <x v="2"/>
    <x v="0"/>
    <n v="76.666666666666671"/>
    <n v="15.2825245151302"/>
    <n v="233.55555555555554"/>
  </r>
  <r>
    <x v="722"/>
    <x v="10"/>
    <x v="1"/>
    <n v="329"/>
    <n v="50"/>
    <n v="50"/>
    <n v="62"/>
    <n v="40"/>
    <n v="62"/>
    <n v="65"/>
    <x v="3"/>
    <x v="0"/>
    <n v="54.833333333333336"/>
    <n v="8.8772493237238503"/>
    <n v="78.805555555555557"/>
  </r>
  <r>
    <x v="723"/>
    <x v="0"/>
    <x v="1"/>
    <n v="318"/>
    <n v="55"/>
    <n v="68"/>
    <n v="64"/>
    <n v="45"/>
    <n v="55"/>
    <n v="31"/>
    <x v="0"/>
    <x v="0"/>
    <n v="53"/>
    <n v="12.261049438499681"/>
    <n v="150.33333333333334"/>
  </r>
  <r>
    <x v="724"/>
    <x v="7"/>
    <x v="1"/>
    <n v="294"/>
    <n v="50"/>
    <n v="50"/>
    <n v="40"/>
    <n v="50"/>
    <n v="40"/>
    <n v="64"/>
    <x v="3"/>
    <x v="0"/>
    <n v="49"/>
    <n v="8.0622577482985491"/>
    <n v="65"/>
  </r>
  <r>
    <x v="725"/>
    <x v="9"/>
    <x v="1"/>
    <n v="275"/>
    <n v="35"/>
    <n v="55"/>
    <n v="40"/>
    <n v="45"/>
    <n v="40"/>
    <n v="60"/>
    <x v="3"/>
    <x v="0"/>
    <n v="45.833333333333336"/>
    <n v="8.8584548439455411"/>
    <n v="78.472222222222229"/>
  </r>
  <r>
    <x v="726"/>
    <x v="11"/>
    <x v="1"/>
    <n v="534"/>
    <n v="78"/>
    <n v="84"/>
    <n v="78"/>
    <n v="109"/>
    <n v="85"/>
    <n v="100"/>
    <x v="5"/>
    <x v="0"/>
    <n v="89"/>
    <n v="11.575836902790225"/>
    <n v="134"/>
  </r>
  <r>
    <x v="727"/>
    <x v="5"/>
    <x v="14"/>
    <n v="600"/>
    <n v="100"/>
    <n v="134"/>
    <n v="110"/>
    <n v="95"/>
    <n v="100"/>
    <n v="61"/>
    <x v="5"/>
    <x v="0"/>
    <n v="100"/>
    <n v="21.61018278497431"/>
    <n v="467"/>
  </r>
  <r>
    <x v="728"/>
    <x v="5"/>
    <x v="14"/>
    <n v="700"/>
    <n v="100"/>
    <n v="164"/>
    <n v="150"/>
    <n v="95"/>
    <n v="120"/>
    <n v="71"/>
    <x v="5"/>
    <x v="0"/>
    <n v="116.66666666666667"/>
    <n v="32.13340248955214"/>
    <n v="1032.5555555555557"/>
  </r>
  <r>
    <x v="729"/>
    <x v="5"/>
    <x v="7"/>
    <n v="521"/>
    <n v="82"/>
    <n v="121"/>
    <n v="119"/>
    <n v="69"/>
    <n v="59"/>
    <n v="71"/>
    <x v="4"/>
    <x v="0"/>
    <n v="86.833333333333329"/>
    <n v="24.388635787094685"/>
    <n v="594.80555555555554"/>
  </r>
  <r>
    <x v="730"/>
    <x v="16"/>
    <x v="1"/>
    <n v="210"/>
    <n v="35"/>
    <n v="35"/>
    <n v="35"/>
    <n v="35"/>
    <n v="35"/>
    <n v="35"/>
    <x v="5"/>
    <x v="0"/>
    <n v="35"/>
    <n v="0"/>
    <n v="0"/>
  </r>
  <r>
    <x v="731"/>
    <x v="5"/>
    <x v="7"/>
    <n v="362"/>
    <n v="58"/>
    <n v="89"/>
    <n v="77"/>
    <n v="45"/>
    <n v="45"/>
    <n v="48"/>
    <x v="4"/>
    <x v="0"/>
    <n v="60.333333333333336"/>
    <n v="16.967288790165885"/>
    <n v="287.88888888888891"/>
  </r>
  <r>
    <x v="732"/>
    <x v="2"/>
    <x v="1"/>
    <n v="525"/>
    <n v="95"/>
    <n v="65"/>
    <n v="110"/>
    <n v="60"/>
    <n v="130"/>
    <n v="65"/>
    <x v="5"/>
    <x v="0"/>
    <n v="87.5"/>
    <n v="26.259918760981218"/>
    <n v="689.58333333333337"/>
  </r>
  <r>
    <x v="733"/>
    <x v="6"/>
    <x v="3"/>
    <n v="488"/>
    <n v="80"/>
    <n v="115"/>
    <n v="80"/>
    <n v="65"/>
    <n v="55"/>
    <n v="93"/>
    <x v="3"/>
    <x v="0"/>
    <n v="81.333333333333329"/>
    <n v="19.293061504650375"/>
    <n v="372.22222222222223"/>
  </r>
  <r>
    <x v="734"/>
    <x v="1"/>
    <x v="1"/>
    <n v="336"/>
    <n v="48"/>
    <n v="72"/>
    <n v="48"/>
    <n v="72"/>
    <n v="48"/>
    <n v="48"/>
    <x v="5"/>
    <x v="0"/>
    <n v="56"/>
    <n v="11.313708498984761"/>
    <n v="128"/>
  </r>
  <r>
    <x v="735"/>
    <x v="6"/>
    <x v="1"/>
    <n v="500"/>
    <n v="90"/>
    <n v="130"/>
    <n v="75"/>
    <n v="75"/>
    <n v="75"/>
    <n v="55"/>
    <x v="5"/>
    <x v="0"/>
    <n v="83.333333333333329"/>
    <n v="23.213980461973534"/>
    <n v="538.88888888888891"/>
  </r>
  <r>
    <x v="736"/>
    <x v="1"/>
    <x v="1"/>
    <n v="580"/>
    <n v="75"/>
    <n v="75"/>
    <n v="130"/>
    <n v="75"/>
    <n v="130"/>
    <n v="95"/>
    <x v="0"/>
    <x v="1"/>
    <n v="96.666666666666671"/>
    <n v="24.608038433722335"/>
    <n v="605.55555555555554"/>
  </r>
  <r>
    <x v="737"/>
    <x v="13"/>
    <x v="1"/>
    <n v="395"/>
    <n v="51"/>
    <n v="65"/>
    <n v="65"/>
    <n v="80"/>
    <n v="75"/>
    <n v="59"/>
    <x v="3"/>
    <x v="0"/>
    <n v="65.833333333333329"/>
    <n v="9.5989003999879525"/>
    <n v="92.138888888888886"/>
  </r>
  <r>
    <x v="738"/>
    <x v="13"/>
    <x v="1"/>
    <n v="305"/>
    <n v="36"/>
    <n v="50"/>
    <n v="50"/>
    <n v="65"/>
    <n v="60"/>
    <n v="44"/>
    <x v="3"/>
    <x v="0"/>
    <n v="50.833333333333336"/>
    <n v="9.5989003999879525"/>
    <n v="92.138888888888886"/>
  </r>
  <r>
    <x v="739"/>
    <x v="13"/>
    <x v="1"/>
    <n v="535"/>
    <n v="71"/>
    <n v="95"/>
    <n v="85"/>
    <n v="110"/>
    <n v="95"/>
    <n v="79"/>
    <x v="3"/>
    <x v="0"/>
    <n v="89.166666666666671"/>
    <n v="12.601807630477285"/>
    <n v="158.80555555555554"/>
  </r>
  <r>
    <x v="740"/>
    <x v="7"/>
    <x v="1"/>
    <n v="525"/>
    <n v="130"/>
    <n v="65"/>
    <n v="60"/>
    <n v="110"/>
    <n v="95"/>
    <n v="65"/>
    <x v="1"/>
    <x v="0"/>
    <n v="87.5"/>
    <n v="26.259918760981218"/>
    <n v="689.58333333333337"/>
  </r>
  <r>
    <x v="741"/>
    <x v="3"/>
    <x v="6"/>
    <n v="260"/>
    <n v="30"/>
    <n v="45"/>
    <n v="59"/>
    <n v="30"/>
    <n v="39"/>
    <n v="57"/>
    <x v="3"/>
    <x v="0"/>
    <n v="43.333333333333336"/>
    <n v="11.61416759345623"/>
    <n v="134.88888888888889"/>
  </r>
  <r>
    <x v="742"/>
    <x v="3"/>
    <x v="6"/>
    <n v="450"/>
    <n v="70"/>
    <n v="65"/>
    <n v="60"/>
    <n v="90"/>
    <n v="75"/>
    <n v="90"/>
    <x v="1"/>
    <x v="0"/>
    <n v="75"/>
    <n v="11.547005383792516"/>
    <n v="133.33333333333334"/>
  </r>
  <r>
    <x v="743"/>
    <x v="3"/>
    <x v="6"/>
    <n v="305"/>
    <n v="60"/>
    <n v="55"/>
    <n v="50"/>
    <n v="40"/>
    <n v="55"/>
    <n v="45"/>
    <x v="1"/>
    <x v="0"/>
    <n v="50.833333333333336"/>
    <n v="6.7185481235821243"/>
    <n v="45.138888888888886"/>
  </r>
  <r>
    <x v="744"/>
    <x v="0"/>
    <x v="6"/>
    <n v="525"/>
    <n v="80"/>
    <n v="82"/>
    <n v="83"/>
    <n v="100"/>
    <n v="100"/>
    <n v="80"/>
    <x v="1"/>
    <x v="0"/>
    <n v="87.5"/>
    <n v="8.9022469073824286"/>
    <n v="79.25"/>
  </r>
  <r>
    <x v="745"/>
    <x v="0"/>
    <x v="6"/>
    <n v="625"/>
    <n v="80"/>
    <n v="100"/>
    <n v="123"/>
    <n v="122"/>
    <n v="120"/>
    <n v="80"/>
    <x v="1"/>
    <x v="0"/>
    <n v="104.16666666666667"/>
    <n v="18.747592438023133"/>
    <n v="351.47222222222223"/>
  </r>
  <r>
    <x v="746"/>
    <x v="3"/>
    <x v="3"/>
    <n v="474"/>
    <n v="70"/>
    <n v="80"/>
    <n v="102"/>
    <n v="80"/>
    <n v="102"/>
    <n v="40"/>
    <x v="0"/>
    <x v="0"/>
    <n v="79"/>
    <n v="21.063396370639438"/>
    <n v="443.66666666666669"/>
  </r>
  <r>
    <x v="747"/>
    <x v="14"/>
    <x v="7"/>
    <n v="340"/>
    <n v="50"/>
    <n v="70"/>
    <n v="50"/>
    <n v="50"/>
    <n v="50"/>
    <n v="70"/>
    <x v="2"/>
    <x v="0"/>
    <n v="56.666666666666664"/>
    <n v="9.428090415820634"/>
    <n v="88.888888888888886"/>
  </r>
  <r>
    <x v="748"/>
    <x v="1"/>
    <x v="16"/>
    <n v="600"/>
    <n v="100"/>
    <n v="100"/>
    <n v="100"/>
    <n v="100"/>
    <n v="100"/>
    <n v="100"/>
    <x v="3"/>
    <x v="1"/>
    <n v="100"/>
    <n v="0"/>
    <n v="0"/>
  </r>
  <r>
    <x v="749"/>
    <x v="0"/>
    <x v="6"/>
    <n v="490"/>
    <n v="80"/>
    <n v="105"/>
    <n v="65"/>
    <n v="100"/>
    <n v="70"/>
    <n v="70"/>
    <x v="1"/>
    <x v="0"/>
    <n v="81.666666666666671"/>
    <n v="15.456030825826172"/>
    <n v="238.88888888888889"/>
  </r>
  <r>
    <x v="750"/>
    <x v="6"/>
    <x v="1"/>
    <n v="440"/>
    <n v="80"/>
    <n v="80"/>
    <n v="80"/>
    <n v="55"/>
    <n v="55"/>
    <n v="90"/>
    <x v="2"/>
    <x v="0"/>
    <n v="73.333333333333329"/>
    <n v="13.437096247164249"/>
    <n v="180.55555555555554"/>
  </r>
  <r>
    <x v="751"/>
    <x v="0"/>
    <x v="6"/>
    <n v="490"/>
    <n v="75"/>
    <n v="80"/>
    <n v="85"/>
    <n v="110"/>
    <n v="90"/>
    <n v="50"/>
    <x v="1"/>
    <x v="0"/>
    <n v="81.666666666666671"/>
    <n v="17.950549357115012"/>
    <n v="322.22222222222223"/>
  </r>
  <r>
    <x v="752"/>
    <x v="0"/>
    <x v="13"/>
    <n v="580"/>
    <n v="91"/>
    <n v="90"/>
    <n v="72"/>
    <n v="90"/>
    <n v="129"/>
    <n v="108"/>
    <x v="3"/>
    <x v="1"/>
    <n v="96.666666666666671"/>
    <n v="17.810733343190062"/>
    <n v="317.22222222222223"/>
  </r>
  <r>
    <x v="753"/>
    <x v="3"/>
    <x v="3"/>
    <n v="411"/>
    <n v="80"/>
    <n v="52"/>
    <n v="50"/>
    <n v="90"/>
    <n v="50"/>
    <n v="89"/>
    <x v="4"/>
    <x v="0"/>
    <n v="68.5"/>
    <n v="18.126867719860851"/>
    <n v="328.58333333333331"/>
  </r>
  <r>
    <x v="754"/>
    <x v="3"/>
    <x v="1"/>
    <n v="400"/>
    <n v="65"/>
    <n v="73"/>
    <n v="55"/>
    <n v="47"/>
    <n v="75"/>
    <n v="85"/>
    <x v="2"/>
    <x v="0"/>
    <n v="66.666666666666671"/>
    <n v="12.723556455994876"/>
    <n v="161.88888888888889"/>
  </r>
  <r>
    <x v="755"/>
    <x v="11"/>
    <x v="10"/>
    <n v="600"/>
    <n v="80"/>
    <n v="110"/>
    <n v="120"/>
    <n v="130"/>
    <n v="90"/>
    <n v="70"/>
    <x v="4"/>
    <x v="1"/>
    <n v="100"/>
    <n v="21.602468994692867"/>
    <n v="466.66666666666669"/>
  </r>
  <r>
    <x v="756"/>
    <x v="3"/>
    <x v="16"/>
    <n v="550"/>
    <n v="85"/>
    <n v="60"/>
    <n v="65"/>
    <n v="135"/>
    <n v="105"/>
    <n v="100"/>
    <x v="3"/>
    <x v="0"/>
    <n v="91.666666666666671"/>
    <n v="25.440562537456245"/>
    <n v="647.22222222222217"/>
  </r>
  <r>
    <x v="757"/>
    <x v="9"/>
    <x v="1"/>
    <n v="330"/>
    <n v="40"/>
    <n v="30"/>
    <n v="50"/>
    <n v="55"/>
    <n v="55"/>
    <n v="100"/>
    <x v="1"/>
    <x v="0"/>
    <n v="55"/>
    <n v="21.9848432637882"/>
    <n v="483.33333333333331"/>
  </r>
  <r>
    <x v="758"/>
    <x v="2"/>
    <x v="3"/>
    <n v="370"/>
    <n v="70"/>
    <n v="55"/>
    <n v="75"/>
    <n v="45"/>
    <n v="65"/>
    <n v="60"/>
    <x v="3"/>
    <x v="0"/>
    <n v="61.666666666666664"/>
    <n v="9.8601329718326944"/>
    <n v="97.222222222222229"/>
  </r>
  <r>
    <x v="759"/>
    <x v="11"/>
    <x v="1"/>
    <n v="299"/>
    <n v="38"/>
    <n v="41"/>
    <n v="40"/>
    <n v="50"/>
    <n v="65"/>
    <n v="65"/>
    <x v="1"/>
    <x v="0"/>
    <n v="49.833333333333336"/>
    <n v="11.363929289153857"/>
    <n v="129.13888888888889"/>
  </r>
  <r>
    <x v="760"/>
    <x v="7"/>
    <x v="1"/>
    <n v="400"/>
    <n v="130"/>
    <n v="70"/>
    <n v="35"/>
    <n v="70"/>
    <n v="35"/>
    <n v="60"/>
    <x v="2"/>
    <x v="0"/>
    <n v="66.666666666666671"/>
    <n v="31.841621957571334"/>
    <n v="1013.8888888888889"/>
  </r>
  <r>
    <x v="761"/>
    <x v="7"/>
    <x v="1"/>
    <n v="500"/>
    <n v="170"/>
    <n v="90"/>
    <n v="45"/>
    <n v="90"/>
    <n v="45"/>
    <n v="60"/>
    <x v="2"/>
    <x v="0"/>
    <n v="83.333333333333329"/>
    <n v="42.979323194092089"/>
    <n v="1847.2222222222222"/>
  </r>
  <r>
    <x v="762"/>
    <x v="13"/>
    <x v="10"/>
    <n v="530"/>
    <n v="110"/>
    <n v="80"/>
    <n v="90"/>
    <n v="95"/>
    <n v="90"/>
    <n v="65"/>
    <x v="2"/>
    <x v="0"/>
    <n v="88.333333333333329"/>
    <n v="13.743685418725535"/>
    <n v="188.88888888888889"/>
  </r>
  <r>
    <x v="763"/>
    <x v="7"/>
    <x v="1"/>
    <n v="405"/>
    <n v="59"/>
    <n v="63"/>
    <n v="80"/>
    <n v="65"/>
    <n v="80"/>
    <n v="58"/>
    <x v="1"/>
    <x v="0"/>
    <n v="67.5"/>
    <n v="9.1423921012683174"/>
    <n v="83.583333333333329"/>
  </r>
  <r>
    <x v="764"/>
    <x v="6"/>
    <x v="1"/>
    <n v="420"/>
    <n v="60"/>
    <n v="85"/>
    <n v="69"/>
    <n v="60"/>
    <n v="69"/>
    <n v="77"/>
    <x v="3"/>
    <x v="0"/>
    <n v="70"/>
    <n v="8.9069261439249239"/>
    <n v="79.333333333333329"/>
  </r>
  <r>
    <x v="765"/>
    <x v="2"/>
    <x v="0"/>
    <n v="510"/>
    <n v="70"/>
    <n v="120"/>
    <n v="65"/>
    <n v="45"/>
    <n v="85"/>
    <n v="125"/>
    <x v="0"/>
    <x v="0"/>
    <n v="85"/>
    <n v="29.011491975882016"/>
    <n v="841.66666666666663"/>
  </r>
  <r>
    <x v="766"/>
    <x v="3"/>
    <x v="6"/>
    <n v="195"/>
    <n v="40"/>
    <n v="35"/>
    <n v="30"/>
    <n v="20"/>
    <n v="20"/>
    <n v="50"/>
    <x v="1"/>
    <x v="0"/>
    <n v="32.5"/>
    <n v="10.70436048222094"/>
    <n v="114.58333333333333"/>
  </r>
  <r>
    <x v="767"/>
    <x v="0"/>
    <x v="6"/>
    <n v="390"/>
    <n v="65"/>
    <n v="90"/>
    <n v="50"/>
    <n v="85"/>
    <n v="45"/>
    <n v="55"/>
    <x v="1"/>
    <x v="0"/>
    <n v="65"/>
    <n v="17.078251276599332"/>
    <n v="291.66666666666669"/>
  </r>
  <r>
    <x v="768"/>
    <x v="10"/>
    <x v="1"/>
    <n v="490"/>
    <n v="65"/>
    <n v="90"/>
    <n v="120"/>
    <n v="85"/>
    <n v="70"/>
    <n v="60"/>
    <x v="1"/>
    <x v="0"/>
    <n v="81.666666666666671"/>
    <n v="20.138409955990952"/>
    <n v="405.55555555555554"/>
  </r>
  <r>
    <x v="769"/>
    <x v="0"/>
    <x v="5"/>
    <n v="480"/>
    <n v="60"/>
    <n v="67"/>
    <n v="85"/>
    <n v="77"/>
    <n v="75"/>
    <n v="116"/>
    <x v="3"/>
    <x v="0"/>
    <n v="80"/>
    <n v="17.907168024751059"/>
    <n v="320.66666666666669"/>
  </r>
  <r>
    <x v="770"/>
    <x v="3"/>
    <x v="6"/>
    <n v="360"/>
    <n v="40"/>
    <n v="55"/>
    <n v="99"/>
    <n v="40"/>
    <n v="79"/>
    <n v="47"/>
    <x v="3"/>
    <x v="0"/>
    <n v="60"/>
    <n v="21.893682498230699"/>
    <n v="479.33333333333331"/>
  </r>
  <r>
    <x v="771"/>
    <x v="7"/>
    <x v="11"/>
    <n v="468"/>
    <n v="110"/>
    <n v="78"/>
    <n v="73"/>
    <n v="76"/>
    <n v="71"/>
    <n v="60"/>
    <x v="2"/>
    <x v="0"/>
    <n v="78"/>
    <n v="15.416441439796236"/>
    <n v="237.66666666666666"/>
  </r>
  <r>
    <x v="772"/>
    <x v="6"/>
    <x v="1"/>
    <n v="240"/>
    <n v="64"/>
    <n v="51"/>
    <n v="23"/>
    <n v="51"/>
    <n v="23"/>
    <n v="28"/>
    <x v="2"/>
    <x v="0"/>
    <n v="40"/>
    <n v="16.020819787597222"/>
    <n v="256.66666666666669"/>
  </r>
  <r>
    <x v="773"/>
    <x v="6"/>
    <x v="5"/>
    <n v="435"/>
    <n v="140"/>
    <n v="70"/>
    <n v="45"/>
    <n v="85"/>
    <n v="50"/>
    <n v="45"/>
    <x v="1"/>
    <x v="0"/>
    <n v="72.5"/>
    <n v="33.509948771471834"/>
    <n v="1122.9166666666667"/>
  </r>
  <r>
    <x v="774"/>
    <x v="7"/>
    <x v="3"/>
    <n v="270"/>
    <n v="40"/>
    <n v="30"/>
    <n v="30"/>
    <n v="55"/>
    <n v="30"/>
    <n v="85"/>
    <x v="2"/>
    <x v="0"/>
    <n v="45"/>
    <n v="20"/>
    <n v="400"/>
  </r>
  <r>
    <x v="775"/>
    <x v="1"/>
    <x v="1"/>
    <n v="405"/>
    <n v="190"/>
    <n v="33"/>
    <n v="58"/>
    <n v="33"/>
    <n v="58"/>
    <n v="33"/>
    <x v="5"/>
    <x v="0"/>
    <n v="67.5"/>
    <n v="55.912878659571803"/>
    <n v="3126.25"/>
  </r>
  <r>
    <x v="776"/>
    <x v="1"/>
    <x v="3"/>
    <n v="313"/>
    <n v="55"/>
    <n v="45"/>
    <n v="43"/>
    <n v="55"/>
    <n v="43"/>
    <n v="72"/>
    <x v="3"/>
    <x v="0"/>
    <n v="52.166666666666664"/>
    <n v="10.237458451957476"/>
    <n v="104.80555555555556"/>
  </r>
  <r>
    <x v="777"/>
    <x v="7"/>
    <x v="11"/>
    <n v="210"/>
    <n v="55"/>
    <n v="45"/>
    <n v="45"/>
    <n v="25"/>
    <n v="25"/>
    <n v="15"/>
    <x v="5"/>
    <x v="0"/>
    <n v="35"/>
    <n v="14.142135623730951"/>
    <n v="200"/>
  </r>
  <r>
    <x v="778"/>
    <x v="3"/>
    <x v="15"/>
    <n v="424"/>
    <n v="60"/>
    <n v="59"/>
    <n v="85"/>
    <n v="79"/>
    <n v="105"/>
    <n v="36"/>
    <x v="0"/>
    <x v="0"/>
    <n v="70.666666666666671"/>
    <n v="22.005049925465343"/>
    <n v="484.22222222222223"/>
  </r>
  <r>
    <x v="779"/>
    <x v="3"/>
    <x v="11"/>
    <n v="424"/>
    <n v="60"/>
    <n v="79"/>
    <n v="105"/>
    <n v="59"/>
    <n v="85"/>
    <n v="36"/>
    <x v="0"/>
    <x v="0"/>
    <n v="70.666666666666671"/>
    <n v="22.005049925465343"/>
    <n v="484.22222222222223"/>
  </r>
  <r>
    <x v="780"/>
    <x v="3"/>
    <x v="12"/>
    <n v="424"/>
    <n v="60"/>
    <n v="69"/>
    <n v="95"/>
    <n v="69"/>
    <n v="95"/>
    <n v="36"/>
    <x v="0"/>
    <x v="0"/>
    <n v="70.666666666666671"/>
    <n v="20.434176165325471"/>
    <n v="417.55555555555554"/>
  </r>
  <r>
    <x v="781"/>
    <x v="3"/>
    <x v="1"/>
    <n v="195"/>
    <n v="45"/>
    <n v="45"/>
    <n v="35"/>
    <n v="20"/>
    <n v="30"/>
    <n v="20"/>
    <x v="2"/>
    <x v="0"/>
    <n v="32.5"/>
    <n v="10.307764064044152"/>
    <n v="106.25"/>
  </r>
  <r>
    <x v="782"/>
    <x v="1"/>
    <x v="1"/>
    <n v="260"/>
    <n v="95"/>
    <n v="23"/>
    <n v="48"/>
    <n v="23"/>
    <n v="48"/>
    <n v="23"/>
    <x v="2"/>
    <x v="0"/>
    <n v="43.333333333333336"/>
    <n v="25.668831077571276"/>
    <n v="658.88888888888891"/>
  </r>
  <r>
    <x v="783"/>
    <x v="1"/>
    <x v="3"/>
    <n v="470"/>
    <n v="65"/>
    <n v="75"/>
    <n v="70"/>
    <n v="95"/>
    <n v="70"/>
    <n v="95"/>
    <x v="5"/>
    <x v="0"/>
    <n v="78.333333333333329"/>
    <n v="12.133516482134198"/>
    <n v="147.22222222222223"/>
  </r>
  <r>
    <x v="784"/>
    <x v="12"/>
    <x v="1"/>
    <n v="680"/>
    <n v="126"/>
    <n v="131"/>
    <n v="95"/>
    <n v="131"/>
    <n v="98"/>
    <n v="99"/>
    <x v="4"/>
    <x v="1"/>
    <n v="113.33333333333333"/>
    <n v="16.131404843417148"/>
    <n v="260.22222222222223"/>
  </r>
  <r>
    <x v="785"/>
    <x v="15"/>
    <x v="1"/>
    <n v="303"/>
    <n v="38"/>
    <n v="30"/>
    <n v="85"/>
    <n v="55"/>
    <n v="65"/>
    <n v="30"/>
    <x v="3"/>
    <x v="0"/>
    <n v="50.5"/>
    <n v="20.072784228070272"/>
    <n v="402.91666666666669"/>
  </r>
  <r>
    <x v="786"/>
    <x v="3"/>
    <x v="3"/>
    <n v="390"/>
    <n v="65"/>
    <n v="65"/>
    <n v="45"/>
    <n v="75"/>
    <n v="45"/>
    <n v="95"/>
    <x v="5"/>
    <x v="0"/>
    <n v="65"/>
    <n v="17.320508075688775"/>
    <n v="300"/>
  </r>
  <r>
    <x v="787"/>
    <x v="3"/>
    <x v="3"/>
    <n v="515"/>
    <n v="86"/>
    <n v="76"/>
    <n v="86"/>
    <n v="116"/>
    <n v="56"/>
    <n v="95"/>
    <x v="0"/>
    <x v="0"/>
    <n v="85.833333333333329"/>
    <n v="18.16972451329103"/>
    <n v="330.13888888888891"/>
  </r>
  <r>
    <x v="788"/>
    <x v="2"/>
    <x v="3"/>
    <n v="680"/>
    <n v="126"/>
    <n v="131"/>
    <n v="95"/>
    <n v="131"/>
    <n v="98"/>
    <n v="99"/>
    <x v="4"/>
    <x v="1"/>
    <n v="113.33333333333333"/>
    <n v="16.131404843417148"/>
    <n v="260.22222222222223"/>
  </r>
  <r>
    <x v="789"/>
    <x v="6"/>
    <x v="1"/>
    <n v="458"/>
    <n v="73"/>
    <n v="115"/>
    <n v="60"/>
    <n v="60"/>
    <n v="60"/>
    <n v="90"/>
    <x v="2"/>
    <x v="0"/>
    <n v="76.333333333333329"/>
    <n v="20.385179801894207"/>
    <n v="415.55555555555554"/>
  </r>
  <r>
    <x v="790"/>
    <x v="9"/>
    <x v="3"/>
    <n v="580"/>
    <n v="90"/>
    <n v="90"/>
    <n v="85"/>
    <n v="125"/>
    <n v="90"/>
    <n v="100"/>
    <x v="1"/>
    <x v="1"/>
    <n v="96.666666666666671"/>
    <n v="13.437096247164249"/>
    <n v="180.55555555555554"/>
  </r>
  <r>
    <x v="791"/>
    <x v="9"/>
    <x v="1"/>
    <n v="497"/>
    <n v="75"/>
    <n v="100"/>
    <n v="63"/>
    <n v="80"/>
    <n v="63"/>
    <n v="116"/>
    <x v="3"/>
    <x v="0"/>
    <n v="82.833333333333329"/>
    <n v="19.368502494743595"/>
    <n v="375.13888888888891"/>
  </r>
  <r>
    <x v="792"/>
    <x v="8"/>
    <x v="17"/>
    <n v="680"/>
    <n v="100"/>
    <n v="150"/>
    <n v="120"/>
    <n v="120"/>
    <n v="100"/>
    <n v="90"/>
    <x v="3"/>
    <x v="1"/>
    <n v="113.33333333333333"/>
    <n v="19.720265943665389"/>
    <n v="388.88888888888891"/>
  </r>
  <r>
    <x v="793"/>
    <x v="6"/>
    <x v="1"/>
    <n v="240"/>
    <n v="38"/>
    <n v="30"/>
    <n v="41"/>
    <n v="30"/>
    <n v="41"/>
    <n v="60"/>
    <x v="2"/>
    <x v="0"/>
    <n v="40"/>
    <n v="10.04987562112089"/>
    <n v="101"/>
  </r>
  <r>
    <x v="794"/>
    <x v="2"/>
    <x v="1"/>
    <n v="510"/>
    <n v="60"/>
    <n v="105"/>
    <n v="60"/>
    <n v="120"/>
    <n v="60"/>
    <n v="105"/>
    <x v="3"/>
    <x v="0"/>
    <n v="85"/>
    <n v="25.495097567963924"/>
    <n v="650"/>
  </r>
  <r>
    <x v="795"/>
    <x v="2"/>
    <x v="1"/>
    <n v="330"/>
    <n v="40"/>
    <n v="65"/>
    <n v="40"/>
    <n v="80"/>
    <n v="40"/>
    <n v="65"/>
    <x v="3"/>
    <x v="0"/>
    <n v="55"/>
    <n v="15.811388300841896"/>
    <n v="250"/>
  </r>
  <r>
    <x v="796"/>
    <x v="10"/>
    <x v="3"/>
    <n v="245"/>
    <n v="40"/>
    <n v="45"/>
    <n v="35"/>
    <n v="30"/>
    <n v="40"/>
    <n v="55"/>
    <x v="1"/>
    <x v="0"/>
    <n v="40.833333333333336"/>
    <n v="7.8616509433805035"/>
    <n v="61.805555555555557"/>
  </r>
  <r>
    <x v="797"/>
    <x v="2"/>
    <x v="7"/>
    <n v="420"/>
    <n v="72"/>
    <n v="85"/>
    <n v="70"/>
    <n v="65"/>
    <n v="70"/>
    <n v="58"/>
    <x v="3"/>
    <x v="0"/>
    <n v="70"/>
    <n v="8.144527815247077"/>
    <n v="66.333333333333329"/>
  </r>
  <r>
    <x v="798"/>
    <x v="8"/>
    <x v="11"/>
    <n v="600"/>
    <n v="108"/>
    <n v="100"/>
    <n v="121"/>
    <n v="81"/>
    <n v="95"/>
    <n v="95"/>
    <x v="4"/>
    <x v="1"/>
    <n v="100"/>
    <n v="12.355835328567093"/>
    <n v="152.666666666666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x v="0"/>
    <x v="0"/>
    <n v="10"/>
    <n v="494"/>
    <x v="0"/>
    <x v="0"/>
    <x v="0"/>
    <x v="0"/>
    <x v="0"/>
    <x v="0"/>
    <n v="494"/>
    <x v="0"/>
    <x v="0"/>
  </r>
  <r>
    <x v="1"/>
    <x v="0"/>
    <x v="0"/>
    <n v="10"/>
    <n v="594"/>
    <x v="0"/>
    <x v="1"/>
    <x v="1"/>
    <x v="1"/>
    <x v="1"/>
    <x v="1"/>
    <n v="594"/>
    <x v="0"/>
    <x v="0"/>
  </r>
  <r>
    <x v="2"/>
    <x v="1"/>
    <x v="1"/>
    <n v="15"/>
    <n v="310"/>
    <x v="1"/>
    <x v="2"/>
    <x v="2"/>
    <x v="2"/>
    <x v="2"/>
    <x v="2"/>
    <n v="310"/>
    <x v="1"/>
    <x v="0"/>
  </r>
  <r>
    <x v="3"/>
    <x v="2"/>
    <x v="1"/>
    <n v="2"/>
    <n v="465"/>
    <x v="2"/>
    <x v="3"/>
    <x v="3"/>
    <x v="3"/>
    <x v="3"/>
    <x v="3"/>
    <n v="465"/>
    <x v="2"/>
    <x v="0"/>
  </r>
  <r>
    <x v="4"/>
    <x v="2"/>
    <x v="1"/>
    <n v="2"/>
    <n v="565"/>
    <x v="2"/>
    <x v="4"/>
    <x v="3"/>
    <x v="4"/>
    <x v="3"/>
    <x v="4"/>
    <n v="565"/>
    <x v="2"/>
    <x v="0"/>
  </r>
  <r>
    <x v="5"/>
    <x v="3"/>
    <x v="1"/>
    <n v="1"/>
    <n v="495"/>
    <x v="3"/>
    <x v="5"/>
    <x v="4"/>
    <x v="5"/>
    <x v="3"/>
    <x v="5"/>
    <n v="495"/>
    <x v="3"/>
    <x v="0"/>
  </r>
  <r>
    <x v="6"/>
    <x v="4"/>
    <x v="2"/>
    <n v="17"/>
    <n v="520"/>
    <x v="4"/>
    <x v="4"/>
    <x v="5"/>
    <x v="6"/>
    <x v="4"/>
    <x v="0"/>
    <n v="520"/>
    <x v="4"/>
    <x v="0"/>
  </r>
  <r>
    <x v="7"/>
    <x v="4"/>
    <x v="2"/>
    <n v="17"/>
    <n v="520"/>
    <x v="4"/>
    <x v="6"/>
    <x v="6"/>
    <x v="7"/>
    <x v="5"/>
    <x v="0"/>
    <n v="520"/>
    <x v="4"/>
    <x v="0"/>
  </r>
  <r>
    <x v="8"/>
    <x v="5"/>
    <x v="3"/>
    <n v="16"/>
    <n v="515"/>
    <x v="3"/>
    <x v="7"/>
    <x v="7"/>
    <x v="8"/>
    <x v="6"/>
    <x v="6"/>
    <n v="515"/>
    <x v="1"/>
    <x v="0"/>
  </r>
  <r>
    <x v="9"/>
    <x v="5"/>
    <x v="3"/>
    <n v="16"/>
    <n v="615"/>
    <x v="3"/>
    <x v="8"/>
    <x v="8"/>
    <x v="9"/>
    <x v="7"/>
    <x v="7"/>
    <n v="615"/>
    <x v="1"/>
    <x v="0"/>
  </r>
  <r>
    <x v="10"/>
    <x v="4"/>
    <x v="4"/>
    <n v="17"/>
    <n v="530"/>
    <x v="5"/>
    <x v="9"/>
    <x v="9"/>
    <x v="8"/>
    <x v="3"/>
    <x v="8"/>
    <n v="530"/>
    <x v="2"/>
    <x v="0"/>
  </r>
  <r>
    <x v="11"/>
    <x v="4"/>
    <x v="1"/>
    <n v="17"/>
    <n v="630"/>
    <x v="5"/>
    <x v="10"/>
    <x v="10"/>
    <x v="8"/>
    <x v="8"/>
    <x v="8"/>
    <n v="630"/>
    <x v="2"/>
    <x v="0"/>
  </r>
  <r>
    <x v="12"/>
    <x v="6"/>
    <x v="1"/>
    <n v="13"/>
    <n v="360"/>
    <x v="6"/>
    <x v="5"/>
    <x v="11"/>
    <x v="10"/>
    <x v="2"/>
    <x v="9"/>
    <n v="360"/>
    <x v="5"/>
    <x v="0"/>
  </r>
  <r>
    <x v="13"/>
    <x v="1"/>
    <x v="1"/>
    <n v="15"/>
    <n v="500"/>
    <x v="6"/>
    <x v="6"/>
    <x v="12"/>
    <x v="11"/>
    <x v="7"/>
    <x v="10"/>
    <n v="500"/>
    <x v="1"/>
    <x v="0"/>
  </r>
  <r>
    <x v="14"/>
    <x v="1"/>
    <x v="1"/>
    <n v="15"/>
    <n v="590"/>
    <x v="6"/>
    <x v="6"/>
    <x v="7"/>
    <x v="12"/>
    <x v="7"/>
    <x v="7"/>
    <n v="590"/>
    <x v="1"/>
    <x v="0"/>
  </r>
  <r>
    <x v="15"/>
    <x v="7"/>
    <x v="1"/>
    <n v="18"/>
    <n v="470"/>
    <x v="7"/>
    <x v="11"/>
    <x v="13"/>
    <x v="10"/>
    <x v="9"/>
    <x v="11"/>
    <n v="470"/>
    <x v="3"/>
    <x v="0"/>
  </r>
  <r>
    <x v="16"/>
    <x v="8"/>
    <x v="3"/>
    <n v="3"/>
    <n v="490"/>
    <x v="8"/>
    <x v="5"/>
    <x v="14"/>
    <x v="9"/>
    <x v="1"/>
    <x v="12"/>
    <n v="490"/>
    <x v="2"/>
    <x v="0"/>
  </r>
  <r>
    <x v="17"/>
    <x v="8"/>
    <x v="5"/>
    <n v="3"/>
    <n v="590"/>
    <x v="8"/>
    <x v="9"/>
    <x v="15"/>
    <x v="13"/>
    <x v="1"/>
    <x v="12"/>
    <n v="590"/>
    <x v="2"/>
    <x v="0"/>
  </r>
  <r>
    <x v="18"/>
    <x v="5"/>
    <x v="0"/>
    <n v="16"/>
    <n v="362"/>
    <x v="9"/>
    <x v="12"/>
    <x v="5"/>
    <x v="14"/>
    <x v="10"/>
    <x v="13"/>
    <n v="362"/>
    <x v="4"/>
    <x v="0"/>
  </r>
  <r>
    <x v="19"/>
    <x v="6"/>
    <x v="1"/>
    <n v="13"/>
    <n v="482"/>
    <x v="8"/>
    <x v="13"/>
    <x v="16"/>
    <x v="8"/>
    <x v="11"/>
    <x v="4"/>
    <n v="482"/>
    <x v="0"/>
    <x v="0"/>
  </r>
  <r>
    <x v="20"/>
    <x v="0"/>
    <x v="6"/>
    <n v="10"/>
    <n v="464"/>
    <x v="10"/>
    <x v="14"/>
    <x v="17"/>
    <x v="15"/>
    <x v="8"/>
    <x v="1"/>
    <n v="464"/>
    <x v="3"/>
    <x v="0"/>
  </r>
  <r>
    <x v="21"/>
    <x v="9"/>
    <x v="1"/>
    <n v="4"/>
    <n v="510"/>
    <x v="0"/>
    <x v="11"/>
    <x v="8"/>
    <x v="4"/>
    <x v="12"/>
    <x v="14"/>
    <n v="510"/>
    <x v="5"/>
    <x v="0"/>
  </r>
  <r>
    <x v="22"/>
    <x v="9"/>
    <x v="7"/>
    <n v="4"/>
    <n v="610"/>
    <x v="0"/>
    <x v="15"/>
    <x v="1"/>
    <x v="16"/>
    <x v="13"/>
    <x v="15"/>
    <n v="610"/>
    <x v="5"/>
    <x v="0"/>
  </r>
  <r>
    <x v="23"/>
    <x v="5"/>
    <x v="8"/>
    <n v="16"/>
    <n v="355"/>
    <x v="11"/>
    <x v="15"/>
    <x v="5"/>
    <x v="10"/>
    <x v="4"/>
    <x v="3"/>
    <n v="355"/>
    <x v="2"/>
    <x v="0"/>
  </r>
  <r>
    <x v="24"/>
    <x v="10"/>
    <x v="1"/>
    <n v="14"/>
    <n v="438"/>
    <x v="4"/>
    <x v="14"/>
    <x v="18"/>
    <x v="17"/>
    <x v="14"/>
    <x v="12"/>
    <n v="438"/>
    <x v="1"/>
    <x v="0"/>
  </r>
  <r>
    <x v="25"/>
    <x v="11"/>
    <x v="1"/>
    <n v="7"/>
    <n v="555"/>
    <x v="0"/>
    <x v="9"/>
    <x v="13"/>
    <x v="5"/>
    <x v="8"/>
    <x v="16"/>
    <n v="555"/>
    <x v="1"/>
    <x v="0"/>
  </r>
  <r>
    <x v="26"/>
    <x v="6"/>
    <x v="1"/>
    <n v="13"/>
    <n v="720"/>
    <x v="12"/>
    <x v="16"/>
    <x v="19"/>
    <x v="18"/>
    <x v="15"/>
    <x v="10"/>
    <n v="720"/>
    <x v="0"/>
    <x v="1"/>
  </r>
  <r>
    <x v="27"/>
    <x v="5"/>
    <x v="3"/>
    <n v="16"/>
    <n v="401"/>
    <x v="6"/>
    <x v="17"/>
    <x v="12"/>
    <x v="19"/>
    <x v="9"/>
    <x v="17"/>
    <n v="401"/>
    <x v="3"/>
    <x v="0"/>
  </r>
  <r>
    <x v="28"/>
    <x v="5"/>
    <x v="3"/>
    <n v="16"/>
    <n v="567"/>
    <x v="8"/>
    <x v="10"/>
    <x v="7"/>
    <x v="20"/>
    <x v="16"/>
    <x v="18"/>
    <n v="567"/>
    <x v="3"/>
    <x v="0"/>
  </r>
  <r>
    <x v="29"/>
    <x v="3"/>
    <x v="6"/>
    <n v="1"/>
    <n v="390"/>
    <x v="5"/>
    <x v="18"/>
    <x v="17"/>
    <x v="8"/>
    <x v="3"/>
    <x v="19"/>
    <n v="390"/>
    <x v="5"/>
    <x v="0"/>
  </r>
  <r>
    <x v="30"/>
    <x v="5"/>
    <x v="8"/>
    <n v="16"/>
    <n v="495"/>
    <x v="8"/>
    <x v="19"/>
    <x v="20"/>
    <x v="9"/>
    <x v="8"/>
    <x v="15"/>
    <n v="495"/>
    <x v="2"/>
    <x v="0"/>
  </r>
  <r>
    <x v="31"/>
    <x v="12"/>
    <x v="1"/>
    <n v="5"/>
    <n v="462"/>
    <x v="13"/>
    <x v="20"/>
    <x v="21"/>
    <x v="21"/>
    <x v="17"/>
    <x v="20"/>
    <n v="462"/>
    <x v="4"/>
    <x v="0"/>
  </r>
  <r>
    <x v="32"/>
    <x v="4"/>
    <x v="4"/>
    <n v="17"/>
    <n v="330"/>
    <x v="14"/>
    <x v="5"/>
    <x v="20"/>
    <x v="10"/>
    <x v="18"/>
    <x v="1"/>
    <n v="330"/>
    <x v="2"/>
    <x v="0"/>
  </r>
  <r>
    <x v="33"/>
    <x v="13"/>
    <x v="3"/>
    <n v="12"/>
    <n v="580"/>
    <x v="0"/>
    <x v="14"/>
    <x v="20"/>
    <x v="22"/>
    <x v="19"/>
    <x v="9"/>
    <n v="580"/>
    <x v="1"/>
    <x v="1"/>
  </r>
  <r>
    <x v="34"/>
    <x v="6"/>
    <x v="1"/>
    <n v="13"/>
    <n v="445"/>
    <x v="15"/>
    <x v="21"/>
    <x v="22"/>
    <x v="8"/>
    <x v="20"/>
    <x v="8"/>
    <n v="445"/>
    <x v="3"/>
    <x v="0"/>
  </r>
  <r>
    <x v="35"/>
    <x v="6"/>
    <x v="5"/>
    <n v="13"/>
    <n v="545"/>
    <x v="15"/>
    <x v="21"/>
    <x v="23"/>
    <x v="23"/>
    <x v="21"/>
    <x v="8"/>
    <n v="545"/>
    <x v="3"/>
    <x v="0"/>
  </r>
  <r>
    <x v="36"/>
    <x v="5"/>
    <x v="0"/>
    <n v="16"/>
    <n v="521"/>
    <x v="16"/>
    <x v="22"/>
    <x v="21"/>
    <x v="21"/>
    <x v="22"/>
    <x v="21"/>
    <n v="521"/>
    <x v="4"/>
    <x v="0"/>
  </r>
  <r>
    <x v="37"/>
    <x v="13"/>
    <x v="1"/>
    <n v="12"/>
    <n v="514"/>
    <x v="17"/>
    <x v="23"/>
    <x v="24"/>
    <x v="24"/>
    <x v="23"/>
    <x v="22"/>
    <n v="514"/>
    <x v="4"/>
    <x v="0"/>
  </r>
  <r>
    <x v="38"/>
    <x v="8"/>
    <x v="1"/>
    <n v="3"/>
    <n v="320"/>
    <x v="18"/>
    <x v="24"/>
    <x v="3"/>
    <x v="25"/>
    <x v="18"/>
    <x v="23"/>
    <n v="320"/>
    <x v="3"/>
    <x v="0"/>
  </r>
  <r>
    <x v="39"/>
    <x v="1"/>
    <x v="1"/>
    <n v="15"/>
    <n v="580"/>
    <x v="8"/>
    <x v="19"/>
    <x v="17"/>
    <x v="26"/>
    <x v="24"/>
    <x v="4"/>
    <n v="580"/>
    <x v="0"/>
    <x v="1"/>
  </r>
  <r>
    <x v="40"/>
    <x v="7"/>
    <x v="5"/>
    <n v="18"/>
    <n v="420"/>
    <x v="19"/>
    <x v="6"/>
    <x v="13"/>
    <x v="8"/>
    <x v="8"/>
    <x v="8"/>
    <n v="420"/>
    <x v="5"/>
    <x v="0"/>
  </r>
  <r>
    <x v="41"/>
    <x v="6"/>
    <x v="5"/>
    <n v="13"/>
    <n v="190"/>
    <x v="14"/>
    <x v="2"/>
    <x v="4"/>
    <x v="27"/>
    <x v="18"/>
    <x v="24"/>
    <n v="190"/>
    <x v="2"/>
    <x v="0"/>
  </r>
  <r>
    <x v="42"/>
    <x v="8"/>
    <x v="1"/>
    <n v="3"/>
    <n v="300"/>
    <x v="11"/>
    <x v="11"/>
    <x v="3"/>
    <x v="10"/>
    <x v="25"/>
    <x v="8"/>
    <n v="300"/>
    <x v="2"/>
    <x v="0"/>
  </r>
  <r>
    <x v="43"/>
    <x v="14"/>
    <x v="9"/>
    <n v="11"/>
    <n v="300"/>
    <x v="20"/>
    <x v="25"/>
    <x v="11"/>
    <x v="10"/>
    <x v="24"/>
    <x v="14"/>
    <n v="300"/>
    <x v="2"/>
    <x v="0"/>
  </r>
  <r>
    <x v="44"/>
    <x v="15"/>
    <x v="1"/>
    <n v="9"/>
    <n v="455"/>
    <x v="21"/>
    <x v="26"/>
    <x v="7"/>
    <x v="28"/>
    <x v="10"/>
    <x v="11"/>
    <n v="455"/>
    <x v="2"/>
    <x v="0"/>
  </r>
  <r>
    <x v="45"/>
    <x v="15"/>
    <x v="1"/>
    <n v="9"/>
    <n v="555"/>
    <x v="21"/>
    <x v="27"/>
    <x v="0"/>
    <x v="29"/>
    <x v="26"/>
    <x v="3"/>
    <n v="555"/>
    <x v="2"/>
    <x v="0"/>
  </r>
  <r>
    <x v="46"/>
    <x v="5"/>
    <x v="10"/>
    <n v="16"/>
    <n v="500"/>
    <x v="22"/>
    <x v="7"/>
    <x v="25"/>
    <x v="30"/>
    <x v="20"/>
    <x v="25"/>
    <n v="500"/>
    <x v="4"/>
    <x v="0"/>
  </r>
  <r>
    <x v="47"/>
    <x v="7"/>
    <x v="11"/>
    <n v="18"/>
    <n v="288"/>
    <x v="14"/>
    <x v="28"/>
    <x v="26"/>
    <x v="31"/>
    <x v="27"/>
    <x v="0"/>
    <n v="288"/>
    <x v="2"/>
    <x v="0"/>
  </r>
  <r>
    <x v="48"/>
    <x v="7"/>
    <x v="1"/>
    <n v="18"/>
    <n v="460"/>
    <x v="5"/>
    <x v="0"/>
    <x v="7"/>
    <x v="23"/>
    <x v="2"/>
    <x v="26"/>
    <n v="460"/>
    <x v="3"/>
    <x v="0"/>
  </r>
  <r>
    <x v="49"/>
    <x v="5"/>
    <x v="12"/>
    <n v="16"/>
    <n v="495"/>
    <x v="4"/>
    <x v="29"/>
    <x v="27"/>
    <x v="32"/>
    <x v="28"/>
    <x v="1"/>
    <n v="495"/>
    <x v="0"/>
    <x v="0"/>
  </r>
  <r>
    <x v="50"/>
    <x v="0"/>
    <x v="1"/>
    <n v="10"/>
    <n v="405"/>
    <x v="4"/>
    <x v="30"/>
    <x v="13"/>
    <x v="33"/>
    <x v="8"/>
    <x v="0"/>
    <n v="405"/>
    <x v="5"/>
    <x v="0"/>
  </r>
  <r>
    <x v="51"/>
    <x v="13"/>
    <x v="1"/>
    <n v="12"/>
    <n v="485"/>
    <x v="17"/>
    <x v="9"/>
    <x v="13"/>
    <x v="9"/>
    <x v="8"/>
    <x v="8"/>
    <n v="485"/>
    <x v="3"/>
    <x v="0"/>
  </r>
  <r>
    <x v="52"/>
    <x v="3"/>
    <x v="3"/>
    <n v="1"/>
    <n v="395"/>
    <x v="4"/>
    <x v="5"/>
    <x v="5"/>
    <x v="5"/>
    <x v="4"/>
    <x v="11"/>
    <n v="395"/>
    <x v="2"/>
    <x v="0"/>
  </r>
  <r>
    <x v="53"/>
    <x v="3"/>
    <x v="6"/>
    <n v="1"/>
    <n v="395"/>
    <x v="2"/>
    <x v="18"/>
    <x v="4"/>
    <x v="34"/>
    <x v="8"/>
    <x v="3"/>
    <n v="395"/>
    <x v="1"/>
    <x v="0"/>
  </r>
  <r>
    <x v="54"/>
    <x v="3"/>
    <x v="6"/>
    <n v="1"/>
    <n v="495"/>
    <x v="2"/>
    <x v="4"/>
    <x v="4"/>
    <x v="35"/>
    <x v="8"/>
    <x v="5"/>
    <n v="495"/>
    <x v="1"/>
    <x v="0"/>
  </r>
  <r>
    <x v="55"/>
    <x v="1"/>
    <x v="1"/>
    <n v="15"/>
    <n v="485"/>
    <x v="8"/>
    <x v="11"/>
    <x v="0"/>
    <x v="26"/>
    <x v="7"/>
    <x v="19"/>
    <n v="485"/>
    <x v="3"/>
    <x v="0"/>
  </r>
  <r>
    <x v="56"/>
    <x v="4"/>
    <x v="9"/>
    <n v="17"/>
    <n v="300"/>
    <x v="20"/>
    <x v="31"/>
    <x v="13"/>
    <x v="36"/>
    <x v="3"/>
    <x v="1"/>
    <n v="300"/>
    <x v="2"/>
    <x v="0"/>
  </r>
  <r>
    <x v="57"/>
    <x v="0"/>
    <x v="1"/>
    <n v="10"/>
    <n v="490"/>
    <x v="8"/>
    <x v="32"/>
    <x v="28"/>
    <x v="37"/>
    <x v="29"/>
    <x v="8"/>
    <n v="490"/>
    <x v="5"/>
    <x v="0"/>
  </r>
  <r>
    <x v="58"/>
    <x v="0"/>
    <x v="6"/>
    <n v="10"/>
    <n v="300"/>
    <x v="14"/>
    <x v="11"/>
    <x v="29"/>
    <x v="9"/>
    <x v="25"/>
    <x v="19"/>
    <n v="300"/>
    <x v="1"/>
    <x v="0"/>
  </r>
  <r>
    <x v="59"/>
    <x v="13"/>
    <x v="1"/>
    <n v="12"/>
    <n v="304"/>
    <x v="6"/>
    <x v="33"/>
    <x v="8"/>
    <x v="38"/>
    <x v="30"/>
    <x v="22"/>
    <n v="304"/>
    <x v="4"/>
    <x v="0"/>
  </r>
  <r>
    <x v="60"/>
    <x v="6"/>
    <x v="10"/>
    <n v="13"/>
    <n v="410"/>
    <x v="23"/>
    <x v="14"/>
    <x v="3"/>
    <x v="39"/>
    <x v="3"/>
    <x v="27"/>
    <n v="410"/>
    <x v="0"/>
    <x v="0"/>
  </r>
  <r>
    <x v="61"/>
    <x v="6"/>
    <x v="1"/>
    <n v="13"/>
    <n v="250"/>
    <x v="24"/>
    <x v="34"/>
    <x v="4"/>
    <x v="36"/>
    <x v="18"/>
    <x v="28"/>
    <n v="250"/>
    <x v="0"/>
    <x v="0"/>
  </r>
  <r>
    <x v="62"/>
    <x v="5"/>
    <x v="10"/>
    <n v="16"/>
    <n v="306"/>
    <x v="25"/>
    <x v="29"/>
    <x v="30"/>
    <x v="40"/>
    <x v="31"/>
    <x v="8"/>
    <n v="306"/>
    <x v="4"/>
    <x v="0"/>
  </r>
  <r>
    <x v="63"/>
    <x v="2"/>
    <x v="12"/>
    <n v="2"/>
    <n v="490"/>
    <x v="2"/>
    <x v="19"/>
    <x v="20"/>
    <x v="8"/>
    <x v="24"/>
    <x v="17"/>
    <n v="490"/>
    <x v="3"/>
    <x v="0"/>
  </r>
  <r>
    <x v="64"/>
    <x v="7"/>
    <x v="1"/>
    <n v="18"/>
    <n v="530"/>
    <x v="23"/>
    <x v="35"/>
    <x v="20"/>
    <x v="15"/>
    <x v="1"/>
    <x v="29"/>
    <n v="530"/>
    <x v="1"/>
    <x v="0"/>
  </r>
  <r>
    <x v="65"/>
    <x v="7"/>
    <x v="1"/>
    <n v="18"/>
    <n v="630"/>
    <x v="23"/>
    <x v="36"/>
    <x v="19"/>
    <x v="11"/>
    <x v="32"/>
    <x v="29"/>
    <n v="630"/>
    <x v="1"/>
    <x v="0"/>
  </r>
  <r>
    <x v="66"/>
    <x v="11"/>
    <x v="13"/>
    <n v="7"/>
    <n v="530"/>
    <x v="3"/>
    <x v="16"/>
    <x v="17"/>
    <x v="13"/>
    <x v="24"/>
    <x v="12"/>
    <n v="530"/>
    <x v="2"/>
    <x v="0"/>
  </r>
  <r>
    <x v="67"/>
    <x v="11"/>
    <x v="13"/>
    <n v="7"/>
    <n v="630"/>
    <x v="3"/>
    <x v="37"/>
    <x v="13"/>
    <x v="41"/>
    <x v="8"/>
    <x v="30"/>
    <n v="630"/>
    <x v="2"/>
    <x v="0"/>
  </r>
  <r>
    <x v="68"/>
    <x v="6"/>
    <x v="1"/>
    <n v="13"/>
    <n v="540"/>
    <x v="26"/>
    <x v="38"/>
    <x v="31"/>
    <x v="3"/>
    <x v="33"/>
    <x v="14"/>
    <n v="540"/>
    <x v="5"/>
    <x v="0"/>
  </r>
  <r>
    <x v="69"/>
    <x v="9"/>
    <x v="1"/>
    <n v="4"/>
    <n v="295"/>
    <x v="11"/>
    <x v="21"/>
    <x v="32"/>
    <x v="7"/>
    <x v="34"/>
    <x v="31"/>
    <n v="295"/>
    <x v="3"/>
    <x v="0"/>
  </r>
  <r>
    <x v="70"/>
    <x v="5"/>
    <x v="1"/>
    <n v="16"/>
    <n v="390"/>
    <x v="5"/>
    <x v="7"/>
    <x v="1"/>
    <x v="7"/>
    <x v="18"/>
    <x v="24"/>
    <n v="390"/>
    <x v="3"/>
    <x v="0"/>
  </r>
  <r>
    <x v="71"/>
    <x v="5"/>
    <x v="1"/>
    <n v="16"/>
    <n v="290"/>
    <x v="14"/>
    <x v="32"/>
    <x v="28"/>
    <x v="42"/>
    <x v="9"/>
    <x v="32"/>
    <n v="290"/>
    <x v="0"/>
    <x v="0"/>
  </r>
  <r>
    <x v="72"/>
    <x v="6"/>
    <x v="1"/>
    <n v="13"/>
    <n v="490"/>
    <x v="17"/>
    <x v="9"/>
    <x v="28"/>
    <x v="10"/>
    <x v="7"/>
    <x v="14"/>
    <n v="490"/>
    <x v="3"/>
    <x v="0"/>
  </r>
  <r>
    <x v="73"/>
    <x v="11"/>
    <x v="1"/>
    <n v="7"/>
    <n v="409"/>
    <x v="24"/>
    <x v="12"/>
    <x v="33"/>
    <x v="37"/>
    <x v="24"/>
    <x v="33"/>
    <n v="409"/>
    <x v="4"/>
    <x v="0"/>
  </r>
  <r>
    <x v="74"/>
    <x v="6"/>
    <x v="3"/>
    <n v="13"/>
    <n v="510"/>
    <x v="19"/>
    <x v="39"/>
    <x v="0"/>
    <x v="43"/>
    <x v="6"/>
    <x v="12"/>
    <n v="510"/>
    <x v="3"/>
    <x v="0"/>
  </r>
  <r>
    <x v="75"/>
    <x v="0"/>
    <x v="13"/>
    <n v="10"/>
    <n v="460"/>
    <x v="4"/>
    <x v="3"/>
    <x v="13"/>
    <x v="8"/>
    <x v="3"/>
    <x v="17"/>
    <n v="460"/>
    <x v="2"/>
    <x v="0"/>
  </r>
  <r>
    <x v="76"/>
    <x v="4"/>
    <x v="9"/>
    <n v="17"/>
    <n v="500"/>
    <x v="27"/>
    <x v="40"/>
    <x v="34"/>
    <x v="44"/>
    <x v="35"/>
    <x v="34"/>
    <n v="500"/>
    <x v="0"/>
    <x v="0"/>
  </r>
  <r>
    <x v="77"/>
    <x v="4"/>
    <x v="9"/>
    <n v="17"/>
    <n v="300"/>
    <x v="28"/>
    <x v="41"/>
    <x v="22"/>
    <x v="45"/>
    <x v="20"/>
    <x v="35"/>
    <n v="300"/>
    <x v="0"/>
    <x v="0"/>
  </r>
  <r>
    <x v="78"/>
    <x v="0"/>
    <x v="6"/>
    <n v="10"/>
    <n v="280"/>
    <x v="20"/>
    <x v="42"/>
    <x v="29"/>
    <x v="7"/>
    <x v="24"/>
    <x v="14"/>
    <n v="280"/>
    <x v="0"/>
    <x v="0"/>
  </r>
  <r>
    <x v="79"/>
    <x v="7"/>
    <x v="1"/>
    <n v="18"/>
    <n v="330"/>
    <x v="6"/>
    <x v="43"/>
    <x v="29"/>
    <x v="8"/>
    <x v="25"/>
    <x v="9"/>
    <n v="330"/>
    <x v="0"/>
    <x v="0"/>
  </r>
  <r>
    <x v="80"/>
    <x v="0"/>
    <x v="6"/>
    <n v="10"/>
    <n v="318"/>
    <x v="11"/>
    <x v="44"/>
    <x v="35"/>
    <x v="17"/>
    <x v="16"/>
    <x v="15"/>
    <n v="318"/>
    <x v="1"/>
    <x v="0"/>
  </r>
  <r>
    <x v="81"/>
    <x v="6"/>
    <x v="1"/>
    <n v="13"/>
    <n v="350"/>
    <x v="6"/>
    <x v="45"/>
    <x v="36"/>
    <x v="24"/>
    <x v="31"/>
    <x v="9"/>
    <n v="350"/>
    <x v="0"/>
    <x v="0"/>
  </r>
  <r>
    <x v="82"/>
    <x v="6"/>
    <x v="1"/>
    <n v="13"/>
    <n v="237"/>
    <x v="29"/>
    <x v="46"/>
    <x v="37"/>
    <x v="38"/>
    <x v="36"/>
    <x v="23"/>
    <n v="237"/>
    <x v="4"/>
    <x v="0"/>
  </r>
  <r>
    <x v="83"/>
    <x v="3"/>
    <x v="1"/>
    <n v="1"/>
    <n v="224"/>
    <x v="20"/>
    <x v="47"/>
    <x v="12"/>
    <x v="46"/>
    <x v="9"/>
    <x v="36"/>
    <n v="224"/>
    <x v="0"/>
    <x v="0"/>
  </r>
  <r>
    <x v="84"/>
    <x v="3"/>
    <x v="3"/>
    <n v="1"/>
    <n v="395"/>
    <x v="4"/>
    <x v="34"/>
    <x v="5"/>
    <x v="37"/>
    <x v="8"/>
    <x v="17"/>
    <n v="395"/>
    <x v="1"/>
    <x v="0"/>
  </r>
  <r>
    <x v="85"/>
    <x v="0"/>
    <x v="1"/>
    <n v="10"/>
    <n v="335"/>
    <x v="14"/>
    <x v="14"/>
    <x v="4"/>
    <x v="15"/>
    <x v="18"/>
    <x v="37"/>
    <n v="335"/>
    <x v="2"/>
    <x v="0"/>
  </r>
  <r>
    <x v="86"/>
    <x v="0"/>
    <x v="14"/>
    <n v="10"/>
    <n v="475"/>
    <x v="5"/>
    <x v="26"/>
    <x v="3"/>
    <x v="4"/>
    <x v="3"/>
    <x v="14"/>
    <n v="475"/>
    <x v="2"/>
    <x v="0"/>
  </r>
  <r>
    <x v="87"/>
    <x v="11"/>
    <x v="11"/>
    <n v="7"/>
    <n v="460"/>
    <x v="5"/>
    <x v="13"/>
    <x v="17"/>
    <x v="2"/>
    <x v="6"/>
    <x v="19"/>
    <n v="460"/>
    <x v="2"/>
    <x v="0"/>
  </r>
  <r>
    <x v="88"/>
    <x v="11"/>
    <x v="11"/>
    <n v="7"/>
    <n v="560"/>
    <x v="5"/>
    <x v="16"/>
    <x v="20"/>
    <x v="47"/>
    <x v="1"/>
    <x v="24"/>
    <n v="560"/>
    <x v="2"/>
    <x v="0"/>
  </r>
  <r>
    <x v="89"/>
    <x v="5"/>
    <x v="5"/>
    <n v="16"/>
    <n v="500"/>
    <x v="14"/>
    <x v="6"/>
    <x v="6"/>
    <x v="7"/>
    <x v="5"/>
    <x v="8"/>
    <n v="500"/>
    <x v="4"/>
    <x v="0"/>
  </r>
  <r>
    <x v="90"/>
    <x v="0"/>
    <x v="1"/>
    <n v="10"/>
    <n v="454"/>
    <x v="30"/>
    <x v="13"/>
    <x v="21"/>
    <x v="37"/>
    <x v="37"/>
    <x v="13"/>
    <n v="454"/>
    <x v="0"/>
    <x v="0"/>
  </r>
  <r>
    <x v="91"/>
    <x v="7"/>
    <x v="4"/>
    <n v="18"/>
    <n v="495"/>
    <x v="30"/>
    <x v="48"/>
    <x v="38"/>
    <x v="28"/>
    <x v="16"/>
    <x v="38"/>
    <n v="495"/>
    <x v="3"/>
    <x v="0"/>
  </r>
  <r>
    <x v="92"/>
    <x v="7"/>
    <x v="14"/>
    <n v="18"/>
    <n v="305"/>
    <x v="11"/>
    <x v="18"/>
    <x v="39"/>
    <x v="17"/>
    <x v="38"/>
    <x v="11"/>
    <n v="305"/>
    <x v="2"/>
    <x v="0"/>
  </r>
  <r>
    <x v="93"/>
    <x v="3"/>
    <x v="1"/>
    <n v="1"/>
    <n v="205"/>
    <x v="14"/>
    <x v="49"/>
    <x v="11"/>
    <x v="48"/>
    <x v="39"/>
    <x v="39"/>
    <n v="205"/>
    <x v="2"/>
    <x v="0"/>
  </r>
  <r>
    <x v="94"/>
    <x v="6"/>
    <x v="1"/>
    <n v="13"/>
    <n v="420"/>
    <x v="5"/>
    <x v="5"/>
    <x v="17"/>
    <x v="9"/>
    <x v="24"/>
    <x v="17"/>
    <n v="420"/>
    <x v="2"/>
    <x v="0"/>
  </r>
  <r>
    <x v="95"/>
    <x v="3"/>
    <x v="1"/>
    <n v="1"/>
    <n v="195"/>
    <x v="11"/>
    <x v="42"/>
    <x v="29"/>
    <x v="27"/>
    <x v="38"/>
    <x v="15"/>
    <n v="195"/>
    <x v="1"/>
    <x v="0"/>
  </r>
  <r>
    <x v="96"/>
    <x v="1"/>
    <x v="15"/>
    <n v="15"/>
    <n v="600"/>
    <x v="19"/>
    <x v="13"/>
    <x v="20"/>
    <x v="5"/>
    <x v="29"/>
    <x v="30"/>
    <n v="600"/>
    <x v="5"/>
    <x v="0"/>
  </r>
  <r>
    <x v="97"/>
    <x v="15"/>
    <x v="16"/>
    <n v="9"/>
    <n v="520"/>
    <x v="4"/>
    <x v="31"/>
    <x v="14"/>
    <x v="47"/>
    <x v="12"/>
    <x v="12"/>
    <n v="520"/>
    <x v="3"/>
    <x v="0"/>
  </r>
  <r>
    <x v="98"/>
    <x v="6"/>
    <x v="1"/>
    <n v="13"/>
    <n v="450"/>
    <x v="31"/>
    <x v="50"/>
    <x v="40"/>
    <x v="36"/>
    <x v="1"/>
    <x v="8"/>
    <n v="450"/>
    <x v="1"/>
    <x v="0"/>
  </r>
  <r>
    <x v="99"/>
    <x v="11"/>
    <x v="3"/>
    <n v="7"/>
    <n v="534"/>
    <x v="32"/>
    <x v="51"/>
    <x v="41"/>
    <x v="49"/>
    <x v="0"/>
    <x v="30"/>
    <n v="534"/>
    <x v="1"/>
    <x v="0"/>
  </r>
  <r>
    <x v="100"/>
    <x v="11"/>
    <x v="7"/>
    <n v="7"/>
    <n v="634"/>
    <x v="32"/>
    <x v="3"/>
    <x v="42"/>
    <x v="41"/>
    <x v="0"/>
    <x v="30"/>
    <n v="634"/>
    <x v="1"/>
    <x v="0"/>
  </r>
  <r>
    <x v="101"/>
    <x v="11"/>
    <x v="3"/>
    <n v="7"/>
    <n v="634"/>
    <x v="32"/>
    <x v="52"/>
    <x v="41"/>
    <x v="50"/>
    <x v="32"/>
    <x v="30"/>
    <n v="634"/>
    <x v="1"/>
    <x v="0"/>
  </r>
  <r>
    <x v="102"/>
    <x v="11"/>
    <x v="1"/>
    <n v="7"/>
    <n v="309"/>
    <x v="33"/>
    <x v="29"/>
    <x v="26"/>
    <x v="8"/>
    <x v="4"/>
    <x v="11"/>
    <n v="309"/>
    <x v="1"/>
    <x v="0"/>
  </r>
  <r>
    <x v="103"/>
    <x v="11"/>
    <x v="1"/>
    <n v="7"/>
    <n v="405"/>
    <x v="34"/>
    <x v="53"/>
    <x v="33"/>
    <x v="23"/>
    <x v="16"/>
    <x v="12"/>
    <n v="405"/>
    <x v="1"/>
    <x v="0"/>
  </r>
  <r>
    <x v="104"/>
    <x v="6"/>
    <x v="3"/>
    <n v="13"/>
    <n v="411"/>
    <x v="35"/>
    <x v="43"/>
    <x v="12"/>
    <x v="0"/>
    <x v="40"/>
    <x v="40"/>
    <n v="411"/>
    <x v="0"/>
    <x v="0"/>
  </r>
  <r>
    <x v="105"/>
    <x v="0"/>
    <x v="1"/>
    <n v="10"/>
    <n v="450"/>
    <x v="5"/>
    <x v="21"/>
    <x v="17"/>
    <x v="51"/>
    <x v="41"/>
    <x v="9"/>
    <n v="450"/>
    <x v="0"/>
    <x v="0"/>
  </r>
  <r>
    <x v="106"/>
    <x v="0"/>
    <x v="1"/>
    <n v="10"/>
    <n v="275"/>
    <x v="11"/>
    <x v="49"/>
    <x v="12"/>
    <x v="52"/>
    <x v="42"/>
    <x v="37"/>
    <n v="275"/>
    <x v="0"/>
    <x v="0"/>
  </r>
  <r>
    <x v="107"/>
    <x v="0"/>
    <x v="13"/>
    <n v="10"/>
    <n v="530"/>
    <x v="36"/>
    <x v="54"/>
    <x v="43"/>
    <x v="19"/>
    <x v="6"/>
    <x v="41"/>
    <n v="530"/>
    <x v="4"/>
    <x v="0"/>
  </r>
  <r>
    <x v="108"/>
    <x v="0"/>
    <x v="1"/>
    <n v="10"/>
    <n v="313"/>
    <x v="37"/>
    <x v="55"/>
    <x v="7"/>
    <x v="53"/>
    <x v="9"/>
    <x v="42"/>
    <n v="313"/>
    <x v="4"/>
    <x v="0"/>
  </r>
  <r>
    <x v="109"/>
    <x v="0"/>
    <x v="1"/>
    <n v="10"/>
    <n v="318"/>
    <x v="11"/>
    <x v="44"/>
    <x v="7"/>
    <x v="54"/>
    <x v="16"/>
    <x v="15"/>
    <n v="318"/>
    <x v="5"/>
    <x v="0"/>
  </r>
  <r>
    <x v="110"/>
    <x v="11"/>
    <x v="1"/>
    <n v="7"/>
    <n v="309"/>
    <x v="38"/>
    <x v="56"/>
    <x v="36"/>
    <x v="55"/>
    <x v="43"/>
    <x v="43"/>
    <n v="309"/>
    <x v="0"/>
    <x v="0"/>
  </r>
  <r>
    <x v="111"/>
    <x v="1"/>
    <x v="1"/>
    <n v="15"/>
    <n v="425"/>
    <x v="2"/>
    <x v="6"/>
    <x v="17"/>
    <x v="22"/>
    <x v="8"/>
    <x v="11"/>
    <n v="425"/>
    <x v="2"/>
    <x v="0"/>
  </r>
  <r>
    <x v="112"/>
    <x v="7"/>
    <x v="17"/>
    <n v="18"/>
    <n v="330"/>
    <x v="8"/>
    <x v="57"/>
    <x v="37"/>
    <x v="56"/>
    <x v="31"/>
    <x v="44"/>
    <n v="330"/>
    <x v="5"/>
    <x v="0"/>
  </r>
  <r>
    <x v="113"/>
    <x v="1"/>
    <x v="1"/>
    <n v="15"/>
    <n v="285"/>
    <x v="11"/>
    <x v="42"/>
    <x v="5"/>
    <x v="17"/>
    <x v="4"/>
    <x v="15"/>
    <n v="285"/>
    <x v="0"/>
    <x v="0"/>
  </r>
  <r>
    <x v="114"/>
    <x v="6"/>
    <x v="1"/>
    <n v="13"/>
    <n v="470"/>
    <x v="8"/>
    <x v="15"/>
    <x v="3"/>
    <x v="17"/>
    <x v="3"/>
    <x v="4"/>
    <n v="470"/>
    <x v="3"/>
    <x v="0"/>
  </r>
  <r>
    <x v="115"/>
    <x v="7"/>
    <x v="1"/>
    <n v="18"/>
    <n v="345"/>
    <x v="39"/>
    <x v="53"/>
    <x v="8"/>
    <x v="19"/>
    <x v="2"/>
    <x v="38"/>
    <n v="345"/>
    <x v="2"/>
    <x v="0"/>
  </r>
  <r>
    <x v="116"/>
    <x v="7"/>
    <x v="1"/>
    <n v="18"/>
    <n v="330"/>
    <x v="14"/>
    <x v="58"/>
    <x v="44"/>
    <x v="55"/>
    <x v="10"/>
    <x v="45"/>
    <n v="330"/>
    <x v="4"/>
    <x v="0"/>
  </r>
  <r>
    <x v="117"/>
    <x v="7"/>
    <x v="1"/>
    <n v="18"/>
    <n v="500"/>
    <x v="40"/>
    <x v="59"/>
    <x v="45"/>
    <x v="18"/>
    <x v="17"/>
    <x v="46"/>
    <n v="500"/>
    <x v="4"/>
    <x v="0"/>
  </r>
  <r>
    <x v="118"/>
    <x v="14"/>
    <x v="9"/>
    <n v="11"/>
    <n v="500"/>
    <x v="4"/>
    <x v="5"/>
    <x v="1"/>
    <x v="9"/>
    <x v="15"/>
    <x v="3"/>
    <n v="500"/>
    <x v="2"/>
    <x v="0"/>
  </r>
  <r>
    <x v="119"/>
    <x v="12"/>
    <x v="1"/>
    <n v="5"/>
    <n v="483"/>
    <x v="17"/>
    <x v="5"/>
    <x v="46"/>
    <x v="22"/>
    <x v="12"/>
    <x v="0"/>
    <n v="483"/>
    <x v="1"/>
    <x v="0"/>
  </r>
  <r>
    <x v="120"/>
    <x v="12"/>
    <x v="1"/>
    <n v="5"/>
    <n v="323"/>
    <x v="5"/>
    <x v="34"/>
    <x v="47"/>
    <x v="8"/>
    <x v="16"/>
    <x v="37"/>
    <n v="323"/>
    <x v="1"/>
    <x v="0"/>
  </r>
  <r>
    <x v="121"/>
    <x v="12"/>
    <x v="1"/>
    <n v="5"/>
    <n v="218"/>
    <x v="14"/>
    <x v="60"/>
    <x v="48"/>
    <x v="34"/>
    <x v="2"/>
    <x v="39"/>
    <n v="218"/>
    <x v="5"/>
    <x v="0"/>
  </r>
  <r>
    <x v="122"/>
    <x v="7"/>
    <x v="0"/>
    <n v="18"/>
    <n v="525"/>
    <x v="14"/>
    <x v="15"/>
    <x v="9"/>
    <x v="15"/>
    <x v="9"/>
    <x v="17"/>
    <n v="525"/>
    <x v="1"/>
    <x v="0"/>
  </r>
  <r>
    <x v="123"/>
    <x v="4"/>
    <x v="13"/>
    <n v="17"/>
    <n v="580"/>
    <x v="41"/>
    <x v="18"/>
    <x v="49"/>
    <x v="37"/>
    <x v="37"/>
    <x v="47"/>
    <n v="580"/>
    <x v="3"/>
    <x v="1"/>
  </r>
  <r>
    <x v="124"/>
    <x v="15"/>
    <x v="1"/>
    <n v="9"/>
    <n v="483"/>
    <x v="34"/>
    <x v="6"/>
    <x v="50"/>
    <x v="22"/>
    <x v="1"/>
    <x v="1"/>
    <n v="483"/>
    <x v="3"/>
    <x v="0"/>
  </r>
  <r>
    <x v="125"/>
    <x v="3"/>
    <x v="3"/>
    <n v="1"/>
    <n v="244"/>
    <x v="42"/>
    <x v="42"/>
    <x v="51"/>
    <x v="25"/>
    <x v="40"/>
    <x v="17"/>
    <n v="244"/>
    <x v="0"/>
    <x v="0"/>
  </r>
  <r>
    <x v="126"/>
    <x v="11"/>
    <x v="13"/>
    <n v="7"/>
    <n v="405"/>
    <x v="4"/>
    <x v="14"/>
    <x v="3"/>
    <x v="15"/>
    <x v="3"/>
    <x v="14"/>
    <n v="405"/>
    <x v="2"/>
    <x v="0"/>
  </r>
  <r>
    <x v="127"/>
    <x v="16"/>
    <x v="1"/>
    <n v="6"/>
    <n v="505"/>
    <x v="43"/>
    <x v="10"/>
    <x v="28"/>
    <x v="39"/>
    <x v="16"/>
    <x v="15"/>
    <n v="505"/>
    <x v="3"/>
    <x v="0"/>
  </r>
  <r>
    <x v="128"/>
    <x v="7"/>
    <x v="1"/>
    <n v="18"/>
    <n v="308"/>
    <x v="44"/>
    <x v="32"/>
    <x v="7"/>
    <x v="7"/>
    <x v="30"/>
    <x v="37"/>
    <n v="308"/>
    <x v="2"/>
    <x v="0"/>
  </r>
  <r>
    <x v="129"/>
    <x v="7"/>
    <x v="4"/>
    <n v="18"/>
    <n v="380"/>
    <x v="6"/>
    <x v="31"/>
    <x v="8"/>
    <x v="17"/>
    <x v="0"/>
    <x v="37"/>
    <n v="380"/>
    <x v="5"/>
    <x v="0"/>
  </r>
  <r>
    <x v="130"/>
    <x v="0"/>
    <x v="5"/>
    <n v="10"/>
    <n v="280"/>
    <x v="20"/>
    <x v="61"/>
    <x v="3"/>
    <x v="57"/>
    <x v="4"/>
    <x v="48"/>
    <n v="280"/>
    <x v="3"/>
    <x v="0"/>
  </r>
  <r>
    <x v="131"/>
    <x v="5"/>
    <x v="15"/>
    <n v="16"/>
    <n v="495"/>
    <x v="45"/>
    <x v="62"/>
    <x v="52"/>
    <x v="58"/>
    <x v="44"/>
    <x v="49"/>
    <n v="495"/>
    <x v="2"/>
    <x v="0"/>
  </r>
  <r>
    <x v="132"/>
    <x v="5"/>
    <x v="1"/>
    <n v="16"/>
    <n v="350"/>
    <x v="27"/>
    <x v="19"/>
    <x v="4"/>
    <x v="25"/>
    <x v="25"/>
    <x v="21"/>
    <n v="350"/>
    <x v="0"/>
    <x v="0"/>
  </r>
  <r>
    <x v="133"/>
    <x v="7"/>
    <x v="14"/>
    <n v="18"/>
    <n v="468"/>
    <x v="46"/>
    <x v="16"/>
    <x v="8"/>
    <x v="37"/>
    <x v="2"/>
    <x v="14"/>
    <n v="468"/>
    <x v="2"/>
    <x v="0"/>
  </r>
  <r>
    <x v="134"/>
    <x v="1"/>
    <x v="1"/>
    <n v="15"/>
    <n v="600"/>
    <x v="12"/>
    <x v="5"/>
    <x v="19"/>
    <x v="3"/>
    <x v="45"/>
    <x v="9"/>
    <n v="600"/>
    <x v="0"/>
    <x v="0"/>
  </r>
  <r>
    <x v="135"/>
    <x v="10"/>
    <x v="13"/>
    <n v="14"/>
    <n v="300"/>
    <x v="47"/>
    <x v="55"/>
    <x v="4"/>
    <x v="59"/>
    <x v="18"/>
    <x v="8"/>
    <n v="300"/>
    <x v="0"/>
    <x v="0"/>
  </r>
  <r>
    <x v="136"/>
    <x v="10"/>
    <x v="3"/>
    <n v="14"/>
    <n v="535"/>
    <x v="48"/>
    <x v="18"/>
    <x v="13"/>
    <x v="9"/>
    <x v="8"/>
    <x v="6"/>
    <n v="535"/>
    <x v="5"/>
    <x v="0"/>
  </r>
  <r>
    <x v="137"/>
    <x v="7"/>
    <x v="1"/>
    <n v="18"/>
    <n v="405"/>
    <x v="2"/>
    <x v="32"/>
    <x v="13"/>
    <x v="60"/>
    <x v="10"/>
    <x v="21"/>
    <n v="405"/>
    <x v="5"/>
    <x v="0"/>
  </r>
  <r>
    <x v="138"/>
    <x v="3"/>
    <x v="4"/>
    <n v="1"/>
    <n v="475"/>
    <x v="5"/>
    <x v="15"/>
    <x v="53"/>
    <x v="17"/>
    <x v="6"/>
    <x v="15"/>
    <n v="475"/>
    <x v="3"/>
    <x v="0"/>
  </r>
  <r>
    <x v="139"/>
    <x v="13"/>
    <x v="1"/>
    <n v="12"/>
    <n v="485"/>
    <x v="5"/>
    <x v="6"/>
    <x v="54"/>
    <x v="22"/>
    <x v="33"/>
    <x v="50"/>
    <n v="485"/>
    <x v="3"/>
    <x v="0"/>
  </r>
  <r>
    <x v="140"/>
    <x v="13"/>
    <x v="1"/>
    <n v="12"/>
    <n v="305"/>
    <x v="6"/>
    <x v="5"/>
    <x v="4"/>
    <x v="8"/>
    <x v="18"/>
    <x v="19"/>
    <n v="305"/>
    <x v="3"/>
    <x v="0"/>
  </r>
  <r>
    <x v="141"/>
    <x v="14"/>
    <x v="1"/>
    <n v="11"/>
    <n v="320"/>
    <x v="14"/>
    <x v="6"/>
    <x v="28"/>
    <x v="10"/>
    <x v="4"/>
    <x v="37"/>
    <n v="320"/>
    <x v="1"/>
    <x v="0"/>
  </r>
  <r>
    <x v="142"/>
    <x v="11"/>
    <x v="1"/>
    <n v="7"/>
    <n v="309"/>
    <x v="33"/>
    <x v="29"/>
    <x v="26"/>
    <x v="8"/>
    <x v="4"/>
    <x v="11"/>
    <n v="309"/>
    <x v="5"/>
    <x v="0"/>
  </r>
  <r>
    <x v="143"/>
    <x v="2"/>
    <x v="1"/>
    <n v="2"/>
    <n v="600"/>
    <x v="5"/>
    <x v="18"/>
    <x v="14"/>
    <x v="11"/>
    <x v="12"/>
    <x v="51"/>
    <n v="600"/>
    <x v="0"/>
    <x v="1"/>
  </r>
  <r>
    <x v="144"/>
    <x v="11"/>
    <x v="1"/>
    <n v="7"/>
    <n v="480"/>
    <x v="43"/>
    <x v="10"/>
    <x v="11"/>
    <x v="25"/>
    <x v="2"/>
    <x v="16"/>
    <n v="480"/>
    <x v="3"/>
    <x v="0"/>
  </r>
  <r>
    <x v="145"/>
    <x v="11"/>
    <x v="9"/>
    <n v="7"/>
    <n v="540"/>
    <x v="43"/>
    <x v="42"/>
    <x v="1"/>
    <x v="61"/>
    <x v="1"/>
    <x v="14"/>
    <n v="540"/>
    <x v="3"/>
    <x v="0"/>
  </r>
  <r>
    <x v="146"/>
    <x v="11"/>
    <x v="1"/>
    <n v="7"/>
    <n v="315"/>
    <x v="5"/>
    <x v="18"/>
    <x v="12"/>
    <x v="35"/>
    <x v="9"/>
    <x v="8"/>
    <n v="315"/>
    <x v="3"/>
    <x v="0"/>
  </r>
  <r>
    <x v="147"/>
    <x v="9"/>
    <x v="5"/>
    <n v="4"/>
    <n v="431"/>
    <x v="27"/>
    <x v="56"/>
    <x v="55"/>
    <x v="58"/>
    <x v="46"/>
    <x v="52"/>
    <n v="431"/>
    <x v="4"/>
    <x v="0"/>
  </r>
  <r>
    <x v="148"/>
    <x v="6"/>
    <x v="15"/>
    <n v="13"/>
    <n v="335"/>
    <x v="4"/>
    <x v="21"/>
    <x v="5"/>
    <x v="10"/>
    <x v="4"/>
    <x v="3"/>
    <n v="335"/>
    <x v="3"/>
    <x v="0"/>
  </r>
  <r>
    <x v="149"/>
    <x v="2"/>
    <x v="7"/>
    <n v="2"/>
    <n v="300"/>
    <x v="49"/>
    <x v="43"/>
    <x v="5"/>
    <x v="34"/>
    <x v="4"/>
    <x v="42"/>
    <n v="300"/>
    <x v="3"/>
    <x v="0"/>
  </r>
  <r>
    <x v="150"/>
    <x v="6"/>
    <x v="1"/>
    <n v="13"/>
    <n v="380"/>
    <x v="5"/>
    <x v="43"/>
    <x v="7"/>
    <x v="39"/>
    <x v="2"/>
    <x v="17"/>
    <n v="380"/>
    <x v="2"/>
    <x v="0"/>
  </r>
  <r>
    <x v="151"/>
    <x v="13"/>
    <x v="3"/>
    <n v="12"/>
    <n v="330"/>
    <x v="11"/>
    <x v="31"/>
    <x v="12"/>
    <x v="17"/>
    <x v="9"/>
    <x v="3"/>
    <n v="330"/>
    <x v="5"/>
    <x v="0"/>
  </r>
  <r>
    <x v="152"/>
    <x v="11"/>
    <x v="9"/>
    <n v="7"/>
    <n v="534"/>
    <x v="8"/>
    <x v="33"/>
    <x v="21"/>
    <x v="62"/>
    <x v="29"/>
    <x v="53"/>
    <n v="534"/>
    <x v="4"/>
    <x v="0"/>
  </r>
  <r>
    <x v="153"/>
    <x v="1"/>
    <x v="1"/>
    <n v="15"/>
    <n v="600"/>
    <x v="14"/>
    <x v="63"/>
    <x v="39"/>
    <x v="63"/>
    <x v="38"/>
    <x v="7"/>
    <n v="600"/>
    <x v="2"/>
    <x v="1"/>
  </r>
  <r>
    <x v="154"/>
    <x v="1"/>
    <x v="1"/>
    <n v="15"/>
    <n v="600"/>
    <x v="14"/>
    <x v="5"/>
    <x v="56"/>
    <x v="9"/>
    <x v="47"/>
    <x v="2"/>
    <n v="600"/>
    <x v="2"/>
    <x v="1"/>
  </r>
  <r>
    <x v="155"/>
    <x v="1"/>
    <x v="1"/>
    <n v="15"/>
    <n v="600"/>
    <x v="14"/>
    <x v="4"/>
    <x v="5"/>
    <x v="6"/>
    <x v="4"/>
    <x v="7"/>
    <n v="600"/>
    <x v="2"/>
    <x v="1"/>
  </r>
  <r>
    <x v="156"/>
    <x v="1"/>
    <x v="1"/>
    <n v="15"/>
    <n v="600"/>
    <x v="14"/>
    <x v="15"/>
    <x v="14"/>
    <x v="22"/>
    <x v="12"/>
    <x v="54"/>
    <n v="600"/>
    <x v="2"/>
    <x v="1"/>
  </r>
  <r>
    <x v="157"/>
    <x v="7"/>
    <x v="0"/>
    <n v="18"/>
    <n v="475"/>
    <x v="0"/>
    <x v="5"/>
    <x v="13"/>
    <x v="9"/>
    <x v="7"/>
    <x v="17"/>
    <n v="475"/>
    <x v="1"/>
    <x v="0"/>
  </r>
  <r>
    <x v="158"/>
    <x v="7"/>
    <x v="1"/>
    <n v="18"/>
    <n v="413"/>
    <x v="8"/>
    <x v="11"/>
    <x v="3"/>
    <x v="28"/>
    <x v="3"/>
    <x v="0"/>
    <n v="413"/>
    <x v="3"/>
    <x v="0"/>
  </r>
  <r>
    <x v="159"/>
    <x v="4"/>
    <x v="7"/>
    <n v="17"/>
    <n v="680"/>
    <x v="19"/>
    <x v="16"/>
    <x v="19"/>
    <x v="6"/>
    <x v="29"/>
    <x v="2"/>
    <n v="680"/>
    <x v="0"/>
    <x v="1"/>
  </r>
  <r>
    <x v="160"/>
    <x v="5"/>
    <x v="5"/>
    <n v="16"/>
    <n v="600"/>
    <x v="14"/>
    <x v="13"/>
    <x v="6"/>
    <x v="5"/>
    <x v="5"/>
    <x v="8"/>
    <n v="600"/>
    <x v="4"/>
    <x v="1"/>
  </r>
  <r>
    <x v="161"/>
    <x v="5"/>
    <x v="5"/>
    <n v="16"/>
    <n v="700"/>
    <x v="14"/>
    <x v="37"/>
    <x v="15"/>
    <x v="64"/>
    <x v="13"/>
    <x v="18"/>
    <n v="700"/>
    <x v="4"/>
    <x v="1"/>
  </r>
  <r>
    <x v="162"/>
    <x v="6"/>
    <x v="11"/>
    <n v="13"/>
    <n v="423"/>
    <x v="48"/>
    <x v="64"/>
    <x v="57"/>
    <x v="7"/>
    <x v="48"/>
    <x v="29"/>
    <n v="423"/>
    <x v="4"/>
    <x v="0"/>
  </r>
  <r>
    <x v="163"/>
    <x v="14"/>
    <x v="1"/>
    <n v="11"/>
    <n v="265"/>
    <x v="50"/>
    <x v="31"/>
    <x v="58"/>
    <x v="36"/>
    <x v="9"/>
    <x v="16"/>
    <n v="265"/>
    <x v="1"/>
    <x v="0"/>
  </r>
  <r>
    <x v="164"/>
    <x v="6"/>
    <x v="1"/>
    <n v="13"/>
    <n v="288"/>
    <x v="47"/>
    <x v="28"/>
    <x v="47"/>
    <x v="53"/>
    <x v="49"/>
    <x v="55"/>
    <n v="288"/>
    <x v="1"/>
    <x v="0"/>
  </r>
  <r>
    <x v="165"/>
    <x v="6"/>
    <x v="3"/>
    <n v="13"/>
    <n v="460"/>
    <x v="4"/>
    <x v="9"/>
    <x v="17"/>
    <x v="8"/>
    <x v="3"/>
    <x v="30"/>
    <n v="460"/>
    <x v="1"/>
    <x v="0"/>
  </r>
  <r>
    <x v="166"/>
    <x v="6"/>
    <x v="3"/>
    <n v="13"/>
    <n v="310"/>
    <x v="39"/>
    <x v="14"/>
    <x v="12"/>
    <x v="36"/>
    <x v="30"/>
    <x v="3"/>
    <n v="310"/>
    <x v="1"/>
    <x v="0"/>
  </r>
  <r>
    <x v="167"/>
    <x v="14"/>
    <x v="1"/>
    <n v="11"/>
    <n v="500"/>
    <x v="0"/>
    <x v="16"/>
    <x v="19"/>
    <x v="8"/>
    <x v="3"/>
    <x v="8"/>
    <n v="500"/>
    <x v="5"/>
    <x v="0"/>
  </r>
  <r>
    <x v="168"/>
    <x v="4"/>
    <x v="2"/>
    <n v="17"/>
    <n v="448"/>
    <x v="24"/>
    <x v="9"/>
    <x v="6"/>
    <x v="34"/>
    <x v="50"/>
    <x v="37"/>
    <n v="448"/>
    <x v="4"/>
    <x v="0"/>
  </r>
  <r>
    <x v="169"/>
    <x v="10"/>
    <x v="7"/>
    <n v="14"/>
    <n v="494"/>
    <x v="2"/>
    <x v="11"/>
    <x v="14"/>
    <x v="65"/>
    <x v="51"/>
    <x v="45"/>
    <n v="494"/>
    <x v="4"/>
    <x v="0"/>
  </r>
  <r>
    <x v="170"/>
    <x v="8"/>
    <x v="1"/>
    <n v="3"/>
    <n v="420"/>
    <x v="51"/>
    <x v="51"/>
    <x v="7"/>
    <x v="9"/>
    <x v="24"/>
    <x v="17"/>
    <n v="420"/>
    <x v="1"/>
    <x v="0"/>
  </r>
  <r>
    <x v="171"/>
    <x v="8"/>
    <x v="3"/>
    <n v="3"/>
    <n v="600"/>
    <x v="41"/>
    <x v="65"/>
    <x v="28"/>
    <x v="5"/>
    <x v="29"/>
    <x v="12"/>
    <n v="600"/>
    <x v="1"/>
    <x v="0"/>
  </r>
  <r>
    <x v="172"/>
    <x v="10"/>
    <x v="14"/>
    <n v="14"/>
    <n v="500"/>
    <x v="5"/>
    <x v="18"/>
    <x v="15"/>
    <x v="8"/>
    <x v="6"/>
    <x v="16"/>
    <n v="500"/>
    <x v="0"/>
    <x v="0"/>
  </r>
  <r>
    <x v="173"/>
    <x v="8"/>
    <x v="1"/>
    <n v="3"/>
    <n v="300"/>
    <x v="52"/>
    <x v="53"/>
    <x v="12"/>
    <x v="7"/>
    <x v="4"/>
    <x v="8"/>
    <n v="300"/>
    <x v="1"/>
    <x v="0"/>
  </r>
  <r>
    <x v="174"/>
    <x v="15"/>
    <x v="3"/>
    <n v="9"/>
    <n v="498"/>
    <x v="53"/>
    <x v="32"/>
    <x v="36"/>
    <x v="37"/>
    <x v="52"/>
    <x v="12"/>
    <n v="498"/>
    <x v="0"/>
    <x v="0"/>
  </r>
  <r>
    <x v="175"/>
    <x v="15"/>
    <x v="3"/>
    <n v="9"/>
    <n v="348"/>
    <x v="0"/>
    <x v="6"/>
    <x v="59"/>
    <x v="8"/>
    <x v="43"/>
    <x v="17"/>
    <n v="348"/>
    <x v="0"/>
    <x v="0"/>
  </r>
  <r>
    <x v="176"/>
    <x v="14"/>
    <x v="1"/>
    <n v="11"/>
    <n v="328"/>
    <x v="4"/>
    <x v="14"/>
    <x v="4"/>
    <x v="25"/>
    <x v="9"/>
    <x v="25"/>
    <n v="328"/>
    <x v="3"/>
    <x v="0"/>
  </r>
  <r>
    <x v="177"/>
    <x v="1"/>
    <x v="1"/>
    <n v="15"/>
    <n v="328"/>
    <x v="4"/>
    <x v="28"/>
    <x v="12"/>
    <x v="66"/>
    <x v="12"/>
    <x v="56"/>
    <n v="328"/>
    <x v="1"/>
    <x v="0"/>
  </r>
  <r>
    <x v="178"/>
    <x v="8"/>
    <x v="1"/>
    <n v="3"/>
    <n v="485"/>
    <x v="9"/>
    <x v="16"/>
    <x v="14"/>
    <x v="8"/>
    <x v="12"/>
    <x v="55"/>
    <n v="485"/>
    <x v="3"/>
    <x v="0"/>
  </r>
  <r>
    <x v="179"/>
    <x v="7"/>
    <x v="3"/>
    <n v="18"/>
    <n v="305"/>
    <x v="54"/>
    <x v="66"/>
    <x v="5"/>
    <x v="24"/>
    <x v="4"/>
    <x v="14"/>
    <n v="305"/>
    <x v="3"/>
    <x v="0"/>
  </r>
  <r>
    <x v="180"/>
    <x v="14"/>
    <x v="1"/>
    <n v="11"/>
    <n v="405"/>
    <x v="39"/>
    <x v="32"/>
    <x v="5"/>
    <x v="7"/>
    <x v="24"/>
    <x v="10"/>
    <n v="405"/>
    <x v="1"/>
    <x v="0"/>
  </r>
  <r>
    <x v="181"/>
    <x v="6"/>
    <x v="1"/>
    <n v="13"/>
    <n v="415"/>
    <x v="19"/>
    <x v="5"/>
    <x v="17"/>
    <x v="17"/>
    <x v="16"/>
    <x v="15"/>
    <n v="415"/>
    <x v="5"/>
    <x v="0"/>
  </r>
  <r>
    <x v="182"/>
    <x v="1"/>
    <x v="1"/>
    <n v="15"/>
    <n v="370"/>
    <x v="2"/>
    <x v="25"/>
    <x v="5"/>
    <x v="26"/>
    <x v="3"/>
    <x v="1"/>
    <n v="370"/>
    <x v="3"/>
    <x v="0"/>
  </r>
  <r>
    <x v="183"/>
    <x v="3"/>
    <x v="12"/>
    <n v="1"/>
    <n v="484"/>
    <x v="34"/>
    <x v="67"/>
    <x v="60"/>
    <x v="53"/>
    <x v="49"/>
    <x v="57"/>
    <n v="484"/>
    <x v="3"/>
    <x v="0"/>
  </r>
  <r>
    <x v="184"/>
    <x v="15"/>
    <x v="1"/>
    <n v="9"/>
    <n v="455"/>
    <x v="20"/>
    <x v="5"/>
    <x v="61"/>
    <x v="8"/>
    <x v="45"/>
    <x v="58"/>
    <n v="455"/>
    <x v="2"/>
    <x v="0"/>
  </r>
  <r>
    <x v="185"/>
    <x v="15"/>
    <x v="1"/>
    <n v="9"/>
    <n v="525"/>
    <x v="11"/>
    <x v="13"/>
    <x v="62"/>
    <x v="17"/>
    <x v="33"/>
    <x v="15"/>
    <n v="525"/>
    <x v="0"/>
    <x v="0"/>
  </r>
  <r>
    <x v="186"/>
    <x v="15"/>
    <x v="1"/>
    <n v="9"/>
    <n v="295"/>
    <x v="55"/>
    <x v="25"/>
    <x v="14"/>
    <x v="25"/>
    <x v="12"/>
    <x v="58"/>
    <n v="295"/>
    <x v="2"/>
    <x v="0"/>
  </r>
  <r>
    <x v="187"/>
    <x v="3"/>
    <x v="6"/>
    <n v="1"/>
    <n v="385"/>
    <x v="4"/>
    <x v="6"/>
    <x v="17"/>
    <x v="7"/>
    <x v="12"/>
    <x v="11"/>
    <n v="385"/>
    <x v="2"/>
    <x v="0"/>
  </r>
  <r>
    <x v="188"/>
    <x v="3"/>
    <x v="4"/>
    <n v="1"/>
    <n v="325"/>
    <x v="14"/>
    <x v="43"/>
    <x v="8"/>
    <x v="36"/>
    <x v="30"/>
    <x v="14"/>
    <n v="325"/>
    <x v="3"/>
    <x v="0"/>
  </r>
  <r>
    <x v="189"/>
    <x v="9"/>
    <x v="1"/>
    <n v="4"/>
    <n v="405"/>
    <x v="2"/>
    <x v="14"/>
    <x v="17"/>
    <x v="3"/>
    <x v="24"/>
    <x v="19"/>
    <n v="405"/>
    <x v="3"/>
    <x v="0"/>
  </r>
  <r>
    <x v="190"/>
    <x v="9"/>
    <x v="1"/>
    <n v="4"/>
    <n v="515"/>
    <x v="48"/>
    <x v="26"/>
    <x v="13"/>
    <x v="2"/>
    <x v="8"/>
    <x v="8"/>
    <n v="515"/>
    <x v="3"/>
    <x v="0"/>
  </r>
  <r>
    <x v="191"/>
    <x v="6"/>
    <x v="1"/>
    <n v="13"/>
    <n v="325"/>
    <x v="6"/>
    <x v="31"/>
    <x v="5"/>
    <x v="34"/>
    <x v="16"/>
    <x v="14"/>
    <n v="325"/>
    <x v="1"/>
    <x v="0"/>
  </r>
  <r>
    <x v="192"/>
    <x v="10"/>
    <x v="1"/>
    <n v="14"/>
    <n v="288"/>
    <x v="39"/>
    <x v="21"/>
    <x v="36"/>
    <x v="10"/>
    <x v="52"/>
    <x v="14"/>
    <n v="288"/>
    <x v="1"/>
    <x v="0"/>
  </r>
  <r>
    <x v="193"/>
    <x v="9"/>
    <x v="1"/>
    <n v="4"/>
    <n v="490"/>
    <x v="2"/>
    <x v="35"/>
    <x v="55"/>
    <x v="22"/>
    <x v="0"/>
    <x v="50"/>
    <n v="490"/>
    <x v="1"/>
    <x v="0"/>
  </r>
  <r>
    <x v="194"/>
    <x v="9"/>
    <x v="1"/>
    <n v="4"/>
    <n v="540"/>
    <x v="8"/>
    <x v="39"/>
    <x v="30"/>
    <x v="22"/>
    <x v="0"/>
    <x v="16"/>
    <n v="540"/>
    <x v="0"/>
    <x v="0"/>
  </r>
  <r>
    <x v="195"/>
    <x v="9"/>
    <x v="1"/>
    <n v="4"/>
    <n v="295"/>
    <x v="20"/>
    <x v="34"/>
    <x v="4"/>
    <x v="17"/>
    <x v="18"/>
    <x v="11"/>
    <n v="295"/>
    <x v="2"/>
    <x v="0"/>
  </r>
  <r>
    <x v="196"/>
    <x v="9"/>
    <x v="1"/>
    <n v="4"/>
    <n v="480"/>
    <x v="4"/>
    <x v="6"/>
    <x v="17"/>
    <x v="23"/>
    <x v="8"/>
    <x v="59"/>
    <n v="480"/>
    <x v="1"/>
    <x v="0"/>
  </r>
  <r>
    <x v="197"/>
    <x v="9"/>
    <x v="1"/>
    <n v="4"/>
    <n v="360"/>
    <x v="11"/>
    <x v="68"/>
    <x v="63"/>
    <x v="17"/>
    <x v="2"/>
    <x v="16"/>
    <n v="360"/>
    <x v="5"/>
    <x v="0"/>
  </r>
  <r>
    <x v="198"/>
    <x v="1"/>
    <x v="1"/>
    <n v="15"/>
    <n v="335"/>
    <x v="6"/>
    <x v="31"/>
    <x v="11"/>
    <x v="15"/>
    <x v="2"/>
    <x v="1"/>
    <n v="335"/>
    <x v="3"/>
    <x v="0"/>
  </r>
  <r>
    <x v="199"/>
    <x v="11"/>
    <x v="13"/>
    <n v="7"/>
    <n v="528"/>
    <x v="56"/>
    <x v="39"/>
    <x v="7"/>
    <x v="5"/>
    <x v="16"/>
    <x v="11"/>
    <n v="528"/>
    <x v="3"/>
    <x v="0"/>
  </r>
  <r>
    <x v="200"/>
    <x v="9"/>
    <x v="3"/>
    <n v="4"/>
    <n v="428"/>
    <x v="6"/>
    <x v="11"/>
    <x v="3"/>
    <x v="3"/>
    <x v="3"/>
    <x v="60"/>
    <n v="428"/>
    <x v="3"/>
    <x v="0"/>
  </r>
  <r>
    <x v="201"/>
    <x v="7"/>
    <x v="12"/>
    <n v="18"/>
    <n v="530"/>
    <x v="57"/>
    <x v="69"/>
    <x v="45"/>
    <x v="67"/>
    <x v="53"/>
    <x v="0"/>
    <n v="530"/>
    <x v="0"/>
    <x v="0"/>
  </r>
  <r>
    <x v="202"/>
    <x v="11"/>
    <x v="1"/>
    <n v="7"/>
    <n v="580"/>
    <x v="58"/>
    <x v="26"/>
    <x v="8"/>
    <x v="37"/>
    <x v="6"/>
    <x v="30"/>
    <n v="580"/>
    <x v="5"/>
    <x v="1"/>
  </r>
  <r>
    <x v="203"/>
    <x v="3"/>
    <x v="12"/>
    <n v="1"/>
    <n v="495"/>
    <x v="5"/>
    <x v="8"/>
    <x v="1"/>
    <x v="8"/>
    <x v="1"/>
    <x v="24"/>
    <n v="495"/>
    <x v="3"/>
    <x v="0"/>
  </r>
  <r>
    <x v="204"/>
    <x v="1"/>
    <x v="1"/>
    <n v="15"/>
    <n v="525"/>
    <x v="2"/>
    <x v="43"/>
    <x v="3"/>
    <x v="41"/>
    <x v="7"/>
    <x v="18"/>
    <n v="525"/>
    <x v="5"/>
    <x v="0"/>
  </r>
  <r>
    <x v="205"/>
    <x v="1"/>
    <x v="1"/>
    <n v="15"/>
    <n v="355"/>
    <x v="54"/>
    <x v="28"/>
    <x v="64"/>
    <x v="33"/>
    <x v="3"/>
    <x v="25"/>
    <n v="355"/>
    <x v="4"/>
    <x v="0"/>
  </r>
  <r>
    <x v="206"/>
    <x v="14"/>
    <x v="12"/>
    <n v="11"/>
    <n v="508"/>
    <x v="56"/>
    <x v="8"/>
    <x v="3"/>
    <x v="7"/>
    <x v="16"/>
    <x v="61"/>
    <n v="508"/>
    <x v="3"/>
    <x v="0"/>
  </r>
  <r>
    <x v="207"/>
    <x v="0"/>
    <x v="9"/>
    <n v="10"/>
    <n v="325"/>
    <x v="4"/>
    <x v="25"/>
    <x v="13"/>
    <x v="8"/>
    <x v="9"/>
    <x v="19"/>
    <n v="325"/>
    <x v="1"/>
    <x v="0"/>
  </r>
  <r>
    <x v="208"/>
    <x v="0"/>
    <x v="9"/>
    <n v="10"/>
    <n v="520"/>
    <x v="17"/>
    <x v="15"/>
    <x v="8"/>
    <x v="26"/>
    <x v="16"/>
    <x v="14"/>
    <n v="520"/>
    <x v="1"/>
    <x v="0"/>
  </r>
  <r>
    <x v="209"/>
    <x v="6"/>
    <x v="1"/>
    <n v="13"/>
    <n v="490"/>
    <x v="59"/>
    <x v="70"/>
    <x v="65"/>
    <x v="68"/>
    <x v="54"/>
    <x v="25"/>
    <n v="490"/>
    <x v="2"/>
    <x v="0"/>
  </r>
  <r>
    <x v="210"/>
    <x v="6"/>
    <x v="3"/>
    <n v="13"/>
    <n v="352"/>
    <x v="49"/>
    <x v="43"/>
    <x v="11"/>
    <x v="55"/>
    <x v="55"/>
    <x v="0"/>
    <n v="352"/>
    <x v="1"/>
    <x v="0"/>
  </r>
  <r>
    <x v="211"/>
    <x v="6"/>
    <x v="3"/>
    <n v="13"/>
    <n v="442"/>
    <x v="2"/>
    <x v="18"/>
    <x v="7"/>
    <x v="59"/>
    <x v="56"/>
    <x v="30"/>
    <n v="442"/>
    <x v="1"/>
    <x v="0"/>
  </r>
  <r>
    <x v="212"/>
    <x v="7"/>
    <x v="1"/>
    <n v="18"/>
    <n v="200"/>
    <x v="55"/>
    <x v="71"/>
    <x v="39"/>
    <x v="42"/>
    <x v="2"/>
    <x v="12"/>
    <n v="200"/>
    <x v="2"/>
    <x v="0"/>
  </r>
  <r>
    <x v="213"/>
    <x v="11"/>
    <x v="1"/>
    <n v="7"/>
    <n v="307"/>
    <x v="20"/>
    <x v="34"/>
    <x v="4"/>
    <x v="52"/>
    <x v="3"/>
    <x v="0"/>
    <n v="307"/>
    <x v="4"/>
    <x v="0"/>
  </r>
  <r>
    <x v="214"/>
    <x v="7"/>
    <x v="1"/>
    <n v="18"/>
    <n v="530"/>
    <x v="48"/>
    <x v="7"/>
    <x v="20"/>
    <x v="44"/>
    <x v="26"/>
    <x v="29"/>
    <n v="530"/>
    <x v="5"/>
    <x v="0"/>
  </r>
  <r>
    <x v="215"/>
    <x v="0"/>
    <x v="12"/>
    <n v="10"/>
    <n v="305"/>
    <x v="38"/>
    <x v="6"/>
    <x v="66"/>
    <x v="45"/>
    <x v="20"/>
    <x v="32"/>
    <n v="305"/>
    <x v="3"/>
    <x v="0"/>
  </r>
  <r>
    <x v="216"/>
    <x v="0"/>
    <x v="12"/>
    <n v="10"/>
    <n v="489"/>
    <x v="30"/>
    <x v="72"/>
    <x v="67"/>
    <x v="30"/>
    <x v="35"/>
    <x v="24"/>
    <n v="489"/>
    <x v="3"/>
    <x v="0"/>
  </r>
  <r>
    <x v="217"/>
    <x v="7"/>
    <x v="1"/>
    <n v="18"/>
    <n v="330"/>
    <x v="60"/>
    <x v="44"/>
    <x v="68"/>
    <x v="54"/>
    <x v="56"/>
    <x v="48"/>
    <n v="330"/>
    <x v="0"/>
    <x v="0"/>
  </r>
  <r>
    <x v="218"/>
    <x v="9"/>
    <x v="1"/>
    <n v="4"/>
    <n v="365"/>
    <x v="5"/>
    <x v="31"/>
    <x v="11"/>
    <x v="23"/>
    <x v="3"/>
    <x v="15"/>
    <n v="365"/>
    <x v="5"/>
    <x v="0"/>
  </r>
  <r>
    <x v="219"/>
    <x v="12"/>
    <x v="1"/>
    <n v="5"/>
    <n v="303"/>
    <x v="38"/>
    <x v="57"/>
    <x v="69"/>
    <x v="59"/>
    <x v="14"/>
    <x v="56"/>
    <n v="303"/>
    <x v="4"/>
    <x v="0"/>
  </r>
  <r>
    <x v="220"/>
    <x v="11"/>
    <x v="1"/>
    <n v="7"/>
    <n v="525"/>
    <x v="2"/>
    <x v="3"/>
    <x v="3"/>
    <x v="22"/>
    <x v="13"/>
    <x v="11"/>
    <n v="525"/>
    <x v="1"/>
    <x v="0"/>
  </r>
  <r>
    <x v="221"/>
    <x v="11"/>
    <x v="3"/>
    <n v="7"/>
    <n v="382"/>
    <x v="54"/>
    <x v="59"/>
    <x v="11"/>
    <x v="56"/>
    <x v="57"/>
    <x v="62"/>
    <n v="382"/>
    <x v="4"/>
    <x v="0"/>
  </r>
  <r>
    <x v="222"/>
    <x v="6"/>
    <x v="3"/>
    <n v="13"/>
    <n v="278"/>
    <x v="11"/>
    <x v="6"/>
    <x v="26"/>
    <x v="10"/>
    <x v="58"/>
    <x v="63"/>
    <n v="278"/>
    <x v="4"/>
    <x v="0"/>
  </r>
  <r>
    <x v="223"/>
    <x v="7"/>
    <x v="1"/>
    <n v="18"/>
    <n v="495"/>
    <x v="48"/>
    <x v="7"/>
    <x v="11"/>
    <x v="15"/>
    <x v="4"/>
    <x v="4"/>
    <n v="495"/>
    <x v="0"/>
    <x v="0"/>
  </r>
  <r>
    <x v="224"/>
    <x v="12"/>
    <x v="1"/>
    <n v="5"/>
    <n v="371"/>
    <x v="61"/>
    <x v="34"/>
    <x v="70"/>
    <x v="3"/>
    <x v="59"/>
    <x v="64"/>
    <n v="371"/>
    <x v="4"/>
    <x v="0"/>
  </r>
  <r>
    <x v="225"/>
    <x v="12"/>
    <x v="1"/>
    <n v="5"/>
    <n v="552"/>
    <x v="32"/>
    <x v="43"/>
    <x v="71"/>
    <x v="20"/>
    <x v="60"/>
    <x v="3"/>
    <n v="552"/>
    <x v="4"/>
    <x v="0"/>
  </r>
  <r>
    <x v="226"/>
    <x v="14"/>
    <x v="7"/>
    <n v="11"/>
    <n v="520"/>
    <x v="3"/>
    <x v="13"/>
    <x v="13"/>
    <x v="23"/>
    <x v="8"/>
    <x v="30"/>
    <n v="520"/>
    <x v="2"/>
    <x v="0"/>
  </r>
  <r>
    <x v="227"/>
    <x v="0"/>
    <x v="6"/>
    <n v="10"/>
    <n v="294"/>
    <x v="62"/>
    <x v="31"/>
    <x v="12"/>
    <x v="39"/>
    <x v="2"/>
    <x v="39"/>
    <n v="294"/>
    <x v="3"/>
    <x v="0"/>
  </r>
  <r>
    <x v="228"/>
    <x v="3"/>
    <x v="12"/>
    <n v="1"/>
    <n v="465"/>
    <x v="8"/>
    <x v="18"/>
    <x v="72"/>
    <x v="8"/>
    <x v="3"/>
    <x v="19"/>
    <n v="465"/>
    <x v="5"/>
    <x v="0"/>
  </r>
  <r>
    <x v="229"/>
    <x v="8"/>
    <x v="1"/>
    <n v="3"/>
    <n v="410"/>
    <x v="63"/>
    <x v="23"/>
    <x v="17"/>
    <x v="10"/>
    <x v="4"/>
    <x v="44"/>
    <n v="410"/>
    <x v="3"/>
    <x v="0"/>
  </r>
  <r>
    <x v="230"/>
    <x v="7"/>
    <x v="2"/>
    <n v="18"/>
    <n v="335"/>
    <x v="6"/>
    <x v="25"/>
    <x v="5"/>
    <x v="17"/>
    <x v="0"/>
    <x v="19"/>
    <n v="335"/>
    <x v="3"/>
    <x v="0"/>
  </r>
  <r>
    <x v="231"/>
    <x v="7"/>
    <x v="1"/>
    <n v="18"/>
    <n v="314"/>
    <x v="52"/>
    <x v="64"/>
    <x v="4"/>
    <x v="52"/>
    <x v="43"/>
    <x v="27"/>
    <n v="314"/>
    <x v="4"/>
    <x v="0"/>
  </r>
  <r>
    <x v="232"/>
    <x v="7"/>
    <x v="1"/>
    <n v="18"/>
    <n v="405"/>
    <x v="61"/>
    <x v="68"/>
    <x v="73"/>
    <x v="28"/>
    <x v="31"/>
    <x v="65"/>
    <n v="405"/>
    <x v="4"/>
    <x v="0"/>
  </r>
  <r>
    <x v="233"/>
    <x v="13"/>
    <x v="2"/>
    <n v="12"/>
    <n v="480"/>
    <x v="5"/>
    <x v="32"/>
    <x v="17"/>
    <x v="23"/>
    <x v="24"/>
    <x v="18"/>
    <n v="480"/>
    <x v="0"/>
    <x v="0"/>
  </r>
  <r>
    <x v="234"/>
    <x v="6"/>
    <x v="1"/>
    <n v="13"/>
    <n v="472"/>
    <x v="8"/>
    <x v="32"/>
    <x v="3"/>
    <x v="17"/>
    <x v="12"/>
    <x v="66"/>
    <n v="472"/>
    <x v="4"/>
    <x v="0"/>
  </r>
  <r>
    <x v="235"/>
    <x v="6"/>
    <x v="1"/>
    <n v="13"/>
    <n v="415"/>
    <x v="48"/>
    <x v="73"/>
    <x v="74"/>
    <x v="34"/>
    <x v="2"/>
    <x v="2"/>
    <n v="415"/>
    <x v="5"/>
    <x v="0"/>
  </r>
  <r>
    <x v="236"/>
    <x v="8"/>
    <x v="11"/>
    <n v="3"/>
    <n v="410"/>
    <x v="64"/>
    <x v="18"/>
    <x v="7"/>
    <x v="7"/>
    <x v="2"/>
    <x v="67"/>
    <n v="410"/>
    <x v="0"/>
    <x v="0"/>
  </r>
  <r>
    <x v="237"/>
    <x v="1"/>
    <x v="13"/>
    <n v="15"/>
    <n v="518"/>
    <x v="64"/>
    <x v="19"/>
    <x v="7"/>
    <x v="17"/>
    <x v="32"/>
    <x v="12"/>
    <n v="518"/>
    <x v="0"/>
    <x v="0"/>
  </r>
  <r>
    <x v="238"/>
    <x v="1"/>
    <x v="13"/>
    <n v="15"/>
    <n v="618"/>
    <x v="64"/>
    <x v="27"/>
    <x v="28"/>
    <x v="17"/>
    <x v="32"/>
    <x v="18"/>
    <n v="618"/>
    <x v="0"/>
    <x v="0"/>
  </r>
  <r>
    <x v="239"/>
    <x v="3"/>
    <x v="17"/>
    <n v="1"/>
    <n v="472"/>
    <x v="5"/>
    <x v="22"/>
    <x v="3"/>
    <x v="65"/>
    <x v="3"/>
    <x v="47"/>
    <n v="472"/>
    <x v="3"/>
    <x v="0"/>
  </r>
  <r>
    <x v="240"/>
    <x v="10"/>
    <x v="1"/>
    <n v="14"/>
    <n v="474"/>
    <x v="3"/>
    <x v="15"/>
    <x v="75"/>
    <x v="8"/>
    <x v="61"/>
    <x v="3"/>
    <n v="474"/>
    <x v="3"/>
    <x v="0"/>
  </r>
  <r>
    <x v="241"/>
    <x v="8"/>
    <x v="11"/>
    <n v="3"/>
    <n v="600"/>
    <x v="65"/>
    <x v="3"/>
    <x v="28"/>
    <x v="23"/>
    <x v="0"/>
    <x v="66"/>
    <n v="600"/>
    <x v="0"/>
    <x v="0"/>
  </r>
  <r>
    <x v="242"/>
    <x v="8"/>
    <x v="11"/>
    <n v="3"/>
    <n v="700"/>
    <x v="65"/>
    <x v="74"/>
    <x v="25"/>
    <x v="18"/>
    <x v="7"/>
    <x v="68"/>
    <n v="700"/>
    <x v="0"/>
    <x v="0"/>
  </r>
  <r>
    <x v="243"/>
    <x v="1"/>
    <x v="5"/>
    <n v="15"/>
    <n v="518"/>
    <x v="64"/>
    <x v="43"/>
    <x v="7"/>
    <x v="26"/>
    <x v="32"/>
    <x v="12"/>
    <n v="518"/>
    <x v="2"/>
    <x v="0"/>
  </r>
  <r>
    <x v="244"/>
    <x v="1"/>
    <x v="5"/>
    <n v="15"/>
    <n v="618"/>
    <x v="64"/>
    <x v="14"/>
    <x v="7"/>
    <x v="16"/>
    <x v="33"/>
    <x v="30"/>
    <n v="618"/>
    <x v="2"/>
    <x v="0"/>
  </r>
  <r>
    <x v="245"/>
    <x v="15"/>
    <x v="6"/>
    <n v="9"/>
    <n v="310"/>
    <x v="42"/>
    <x v="49"/>
    <x v="54"/>
    <x v="5"/>
    <x v="30"/>
    <x v="12"/>
    <n v="310"/>
    <x v="1"/>
    <x v="0"/>
  </r>
  <r>
    <x v="246"/>
    <x v="7"/>
    <x v="11"/>
    <n v="18"/>
    <n v="475"/>
    <x v="66"/>
    <x v="35"/>
    <x v="71"/>
    <x v="0"/>
    <x v="61"/>
    <x v="69"/>
    <n v="475"/>
    <x v="0"/>
    <x v="0"/>
  </r>
  <r>
    <x v="247"/>
    <x v="3"/>
    <x v="12"/>
    <n v="1"/>
    <n v="600"/>
    <x v="40"/>
    <x v="16"/>
    <x v="28"/>
    <x v="18"/>
    <x v="7"/>
    <x v="70"/>
    <n v="600"/>
    <x v="3"/>
    <x v="0"/>
  </r>
  <r>
    <x v="248"/>
    <x v="15"/>
    <x v="6"/>
    <n v="9"/>
    <n v="500"/>
    <x v="4"/>
    <x v="43"/>
    <x v="3"/>
    <x v="41"/>
    <x v="6"/>
    <x v="18"/>
    <n v="500"/>
    <x v="1"/>
    <x v="0"/>
  </r>
  <r>
    <x v="249"/>
    <x v="15"/>
    <x v="6"/>
    <n v="9"/>
    <n v="600"/>
    <x v="4"/>
    <x v="43"/>
    <x v="13"/>
    <x v="69"/>
    <x v="7"/>
    <x v="6"/>
    <n v="600"/>
    <x v="1"/>
    <x v="0"/>
  </r>
  <r>
    <x v="250"/>
    <x v="5"/>
    <x v="11"/>
    <n v="16"/>
    <n v="300"/>
    <x v="20"/>
    <x v="32"/>
    <x v="20"/>
    <x v="25"/>
    <x v="25"/>
    <x v="24"/>
    <n v="300"/>
    <x v="1"/>
    <x v="0"/>
  </r>
  <r>
    <x v="251"/>
    <x v="8"/>
    <x v="11"/>
    <n v="3"/>
    <n v="300"/>
    <x v="34"/>
    <x v="5"/>
    <x v="12"/>
    <x v="10"/>
    <x v="9"/>
    <x v="56"/>
    <n v="300"/>
    <x v="0"/>
    <x v="0"/>
  </r>
  <r>
    <x v="252"/>
    <x v="5"/>
    <x v="1"/>
    <n v="16"/>
    <n v="515"/>
    <x v="48"/>
    <x v="8"/>
    <x v="61"/>
    <x v="8"/>
    <x v="8"/>
    <x v="58"/>
    <n v="515"/>
    <x v="3"/>
    <x v="0"/>
  </r>
  <r>
    <x v="253"/>
    <x v="6"/>
    <x v="9"/>
    <n v="13"/>
    <n v="455"/>
    <x v="5"/>
    <x v="32"/>
    <x v="7"/>
    <x v="37"/>
    <x v="16"/>
    <x v="9"/>
    <n v="455"/>
    <x v="5"/>
    <x v="0"/>
  </r>
  <r>
    <x v="254"/>
    <x v="15"/>
    <x v="7"/>
    <n v="9"/>
    <n v="680"/>
    <x v="53"/>
    <x v="13"/>
    <x v="19"/>
    <x v="5"/>
    <x v="15"/>
    <x v="2"/>
    <n v="680"/>
    <x v="0"/>
    <x v="1"/>
  </r>
  <r>
    <x v="255"/>
    <x v="15"/>
    <x v="7"/>
    <n v="9"/>
    <n v="680"/>
    <x v="53"/>
    <x v="16"/>
    <x v="20"/>
    <x v="18"/>
    <x v="29"/>
    <x v="2"/>
    <n v="680"/>
    <x v="0"/>
    <x v="1"/>
  </r>
  <r>
    <x v="256"/>
    <x v="13"/>
    <x v="1"/>
    <n v="12"/>
    <n v="525"/>
    <x v="2"/>
    <x v="21"/>
    <x v="15"/>
    <x v="41"/>
    <x v="7"/>
    <x v="11"/>
    <n v="525"/>
    <x v="0"/>
    <x v="0"/>
  </r>
  <r>
    <x v="257"/>
    <x v="13"/>
    <x v="1"/>
    <n v="12"/>
    <n v="480"/>
    <x v="3"/>
    <x v="32"/>
    <x v="13"/>
    <x v="23"/>
    <x v="8"/>
    <x v="12"/>
    <n v="480"/>
    <x v="2"/>
    <x v="0"/>
  </r>
  <r>
    <x v="258"/>
    <x v="13"/>
    <x v="1"/>
    <n v="12"/>
    <n v="580"/>
    <x v="3"/>
    <x v="16"/>
    <x v="13"/>
    <x v="18"/>
    <x v="8"/>
    <x v="30"/>
    <n v="580"/>
    <x v="2"/>
    <x v="0"/>
  </r>
  <r>
    <x v="259"/>
    <x v="6"/>
    <x v="1"/>
    <n v="13"/>
    <n v="310"/>
    <x v="60"/>
    <x v="31"/>
    <x v="51"/>
    <x v="70"/>
    <x v="62"/>
    <x v="9"/>
    <n v="310"/>
    <x v="0"/>
    <x v="0"/>
  </r>
  <r>
    <x v="260"/>
    <x v="14"/>
    <x v="3"/>
    <n v="11"/>
    <n v="430"/>
    <x v="2"/>
    <x v="11"/>
    <x v="1"/>
    <x v="36"/>
    <x v="16"/>
    <x v="9"/>
    <n v="430"/>
    <x v="5"/>
    <x v="0"/>
  </r>
  <r>
    <x v="261"/>
    <x v="14"/>
    <x v="3"/>
    <n v="11"/>
    <n v="510"/>
    <x v="8"/>
    <x v="15"/>
    <x v="53"/>
    <x v="34"/>
    <x v="6"/>
    <x v="16"/>
    <n v="510"/>
    <x v="0"/>
    <x v="0"/>
  </r>
  <r>
    <x v="262"/>
    <x v="0"/>
    <x v="6"/>
    <n v="10"/>
    <n v="395"/>
    <x v="4"/>
    <x v="43"/>
    <x v="17"/>
    <x v="15"/>
    <x v="6"/>
    <x v="19"/>
    <n v="395"/>
    <x v="1"/>
    <x v="0"/>
  </r>
  <r>
    <x v="263"/>
    <x v="0"/>
    <x v="1"/>
    <n v="10"/>
    <n v="531"/>
    <x v="16"/>
    <x v="13"/>
    <x v="44"/>
    <x v="65"/>
    <x v="63"/>
    <x v="25"/>
    <n v="531"/>
    <x v="4"/>
    <x v="0"/>
  </r>
  <r>
    <x v="264"/>
    <x v="10"/>
    <x v="3"/>
    <n v="14"/>
    <n v="455"/>
    <x v="8"/>
    <x v="32"/>
    <x v="17"/>
    <x v="17"/>
    <x v="6"/>
    <x v="2"/>
    <n v="455"/>
    <x v="1"/>
    <x v="0"/>
  </r>
  <r>
    <x v="265"/>
    <x v="7"/>
    <x v="1"/>
    <n v="18"/>
    <n v="320"/>
    <x v="11"/>
    <x v="75"/>
    <x v="3"/>
    <x v="36"/>
    <x v="4"/>
    <x v="71"/>
    <n v="320"/>
    <x v="1"/>
    <x v="0"/>
  </r>
  <r>
    <x v="266"/>
    <x v="7"/>
    <x v="1"/>
    <n v="18"/>
    <n v="500"/>
    <x v="3"/>
    <x v="76"/>
    <x v="41"/>
    <x v="22"/>
    <x v="8"/>
    <x v="9"/>
    <n v="500"/>
    <x v="1"/>
    <x v="0"/>
  </r>
  <r>
    <x v="267"/>
    <x v="5"/>
    <x v="11"/>
    <n v="16"/>
    <n v="495"/>
    <x v="3"/>
    <x v="16"/>
    <x v="61"/>
    <x v="39"/>
    <x v="16"/>
    <x v="15"/>
    <n v="495"/>
    <x v="1"/>
    <x v="0"/>
  </r>
  <r>
    <x v="268"/>
    <x v="14"/>
    <x v="2"/>
    <n v="11"/>
    <n v="303"/>
    <x v="24"/>
    <x v="77"/>
    <x v="5"/>
    <x v="36"/>
    <x v="4"/>
    <x v="37"/>
    <n v="303"/>
    <x v="3"/>
    <x v="0"/>
  </r>
  <r>
    <x v="269"/>
    <x v="14"/>
    <x v="2"/>
    <n v="11"/>
    <n v="483"/>
    <x v="67"/>
    <x v="78"/>
    <x v="13"/>
    <x v="39"/>
    <x v="8"/>
    <x v="14"/>
    <n v="483"/>
    <x v="3"/>
    <x v="0"/>
  </r>
  <r>
    <x v="270"/>
    <x v="8"/>
    <x v="1"/>
    <n v="3"/>
    <n v="600"/>
    <x v="0"/>
    <x v="13"/>
    <x v="17"/>
    <x v="13"/>
    <x v="5"/>
    <x v="12"/>
    <n v="600"/>
    <x v="4"/>
    <x v="0"/>
  </r>
  <r>
    <x v="271"/>
    <x v="8"/>
    <x v="1"/>
    <n v="3"/>
    <n v="300"/>
    <x v="11"/>
    <x v="6"/>
    <x v="29"/>
    <x v="39"/>
    <x v="6"/>
    <x v="19"/>
    <n v="300"/>
    <x v="4"/>
    <x v="0"/>
  </r>
  <r>
    <x v="272"/>
    <x v="7"/>
    <x v="1"/>
    <n v="18"/>
    <n v="485"/>
    <x v="6"/>
    <x v="51"/>
    <x v="1"/>
    <x v="62"/>
    <x v="6"/>
    <x v="64"/>
    <n v="485"/>
    <x v="2"/>
    <x v="0"/>
  </r>
  <r>
    <x v="273"/>
    <x v="1"/>
    <x v="1"/>
    <n v="15"/>
    <n v="290"/>
    <x v="11"/>
    <x v="42"/>
    <x v="5"/>
    <x v="39"/>
    <x v="16"/>
    <x v="15"/>
    <n v="290"/>
    <x v="3"/>
    <x v="0"/>
  </r>
  <r>
    <x v="274"/>
    <x v="1"/>
    <x v="1"/>
    <n v="15"/>
    <n v="490"/>
    <x v="5"/>
    <x v="31"/>
    <x v="28"/>
    <x v="22"/>
    <x v="13"/>
    <x v="11"/>
    <n v="490"/>
    <x v="3"/>
    <x v="0"/>
  </r>
  <r>
    <x v="275"/>
    <x v="1"/>
    <x v="1"/>
    <n v="15"/>
    <n v="390"/>
    <x v="4"/>
    <x v="34"/>
    <x v="17"/>
    <x v="3"/>
    <x v="0"/>
    <x v="14"/>
    <n v="390"/>
    <x v="3"/>
    <x v="0"/>
  </r>
  <r>
    <x v="276"/>
    <x v="15"/>
    <x v="15"/>
    <n v="9"/>
    <n v="494"/>
    <x v="2"/>
    <x v="18"/>
    <x v="43"/>
    <x v="55"/>
    <x v="6"/>
    <x v="62"/>
    <n v="494"/>
    <x v="4"/>
    <x v="0"/>
  </r>
  <r>
    <x v="277"/>
    <x v="15"/>
    <x v="15"/>
    <n v="9"/>
    <n v="494"/>
    <x v="8"/>
    <x v="15"/>
    <x v="43"/>
    <x v="55"/>
    <x v="6"/>
    <x v="72"/>
    <n v="494"/>
    <x v="4"/>
    <x v="0"/>
  </r>
  <r>
    <x v="278"/>
    <x v="15"/>
    <x v="15"/>
    <n v="9"/>
    <n v="494"/>
    <x v="6"/>
    <x v="14"/>
    <x v="43"/>
    <x v="55"/>
    <x v="6"/>
    <x v="70"/>
    <n v="494"/>
    <x v="4"/>
    <x v="0"/>
  </r>
  <r>
    <x v="279"/>
    <x v="15"/>
    <x v="15"/>
    <n v="9"/>
    <n v="494"/>
    <x v="48"/>
    <x v="13"/>
    <x v="43"/>
    <x v="55"/>
    <x v="6"/>
    <x v="73"/>
    <n v="494"/>
    <x v="4"/>
    <x v="0"/>
  </r>
  <r>
    <x v="280"/>
    <x v="12"/>
    <x v="1"/>
    <n v="5"/>
    <n v="450"/>
    <x v="0"/>
    <x v="16"/>
    <x v="0"/>
    <x v="8"/>
    <x v="3"/>
    <x v="15"/>
    <n v="450"/>
    <x v="5"/>
    <x v="0"/>
  </r>
  <r>
    <x v="281"/>
    <x v="5"/>
    <x v="11"/>
    <n v="16"/>
    <n v="390"/>
    <x v="6"/>
    <x v="15"/>
    <x v="25"/>
    <x v="34"/>
    <x v="9"/>
    <x v="37"/>
    <n v="390"/>
    <x v="1"/>
    <x v="0"/>
  </r>
  <r>
    <x v="282"/>
    <x v="7"/>
    <x v="14"/>
    <n v="18"/>
    <n v="530"/>
    <x v="22"/>
    <x v="15"/>
    <x v="30"/>
    <x v="71"/>
    <x v="64"/>
    <x v="74"/>
    <n v="530"/>
    <x v="4"/>
    <x v="0"/>
  </r>
  <r>
    <x v="283"/>
    <x v="10"/>
    <x v="1"/>
    <n v="14"/>
    <n v="325"/>
    <x v="3"/>
    <x v="32"/>
    <x v="5"/>
    <x v="10"/>
    <x v="4"/>
    <x v="58"/>
    <n v="325"/>
    <x v="1"/>
    <x v="0"/>
  </r>
  <r>
    <x v="284"/>
    <x v="0"/>
    <x v="1"/>
    <n v="10"/>
    <n v="405"/>
    <x v="8"/>
    <x v="40"/>
    <x v="8"/>
    <x v="39"/>
    <x v="16"/>
    <x v="36"/>
    <n v="405"/>
    <x v="0"/>
    <x v="0"/>
  </r>
  <r>
    <x v="285"/>
    <x v="14"/>
    <x v="1"/>
    <n v="11"/>
    <n v="670"/>
    <x v="19"/>
    <x v="4"/>
    <x v="72"/>
    <x v="5"/>
    <x v="12"/>
    <x v="2"/>
    <n v="670"/>
    <x v="2"/>
    <x v="1"/>
  </r>
  <r>
    <x v="286"/>
    <x v="14"/>
    <x v="16"/>
    <n v="11"/>
    <n v="770"/>
    <x v="19"/>
    <x v="63"/>
    <x v="56"/>
    <x v="6"/>
    <x v="12"/>
    <x v="2"/>
    <n v="770"/>
    <x v="2"/>
    <x v="1"/>
  </r>
  <r>
    <x v="287"/>
    <x v="0"/>
    <x v="1"/>
    <n v="10"/>
    <n v="405"/>
    <x v="14"/>
    <x v="43"/>
    <x v="12"/>
    <x v="15"/>
    <x v="16"/>
    <x v="16"/>
    <n v="405"/>
    <x v="2"/>
    <x v="0"/>
  </r>
  <r>
    <x v="288"/>
    <x v="11"/>
    <x v="1"/>
    <n v="7"/>
    <n v="350"/>
    <x v="6"/>
    <x v="5"/>
    <x v="12"/>
    <x v="9"/>
    <x v="4"/>
    <x v="0"/>
    <n v="350"/>
    <x v="1"/>
    <x v="0"/>
  </r>
  <r>
    <x v="289"/>
    <x v="1"/>
    <x v="1"/>
    <n v="15"/>
    <n v="470"/>
    <x v="3"/>
    <x v="34"/>
    <x v="7"/>
    <x v="37"/>
    <x v="13"/>
    <x v="12"/>
    <n v="470"/>
    <x v="2"/>
    <x v="0"/>
  </r>
  <r>
    <x v="290"/>
    <x v="10"/>
    <x v="1"/>
    <n v="14"/>
    <n v="302"/>
    <x v="5"/>
    <x v="79"/>
    <x v="76"/>
    <x v="66"/>
    <x v="42"/>
    <x v="19"/>
    <n v="302"/>
    <x v="2"/>
    <x v="0"/>
  </r>
  <r>
    <x v="291"/>
    <x v="16"/>
    <x v="1"/>
    <n v="6"/>
    <n v="405"/>
    <x v="48"/>
    <x v="7"/>
    <x v="8"/>
    <x v="10"/>
    <x v="4"/>
    <x v="19"/>
    <n v="405"/>
    <x v="3"/>
    <x v="0"/>
  </r>
  <r>
    <x v="292"/>
    <x v="7"/>
    <x v="3"/>
    <n v="18"/>
    <n v="540"/>
    <x v="17"/>
    <x v="19"/>
    <x v="77"/>
    <x v="8"/>
    <x v="29"/>
    <x v="75"/>
    <n v="540"/>
    <x v="1"/>
    <x v="0"/>
  </r>
  <r>
    <x v="293"/>
    <x v="7"/>
    <x v="14"/>
    <n v="18"/>
    <n v="640"/>
    <x v="17"/>
    <x v="80"/>
    <x v="78"/>
    <x v="9"/>
    <x v="45"/>
    <x v="75"/>
    <n v="640"/>
    <x v="1"/>
    <x v="0"/>
  </r>
  <r>
    <x v="294"/>
    <x v="6"/>
    <x v="1"/>
    <n v="13"/>
    <n v="220"/>
    <x v="19"/>
    <x v="50"/>
    <x v="40"/>
    <x v="35"/>
    <x v="16"/>
    <x v="1"/>
    <n v="220"/>
    <x v="0"/>
    <x v="0"/>
  </r>
  <r>
    <x v="295"/>
    <x v="16"/>
    <x v="1"/>
    <n v="6"/>
    <n v="474"/>
    <x v="68"/>
    <x v="16"/>
    <x v="3"/>
    <x v="10"/>
    <x v="3"/>
    <x v="8"/>
    <n v="474"/>
    <x v="2"/>
    <x v="0"/>
  </r>
  <r>
    <x v="296"/>
    <x v="15"/>
    <x v="6"/>
    <n v="9"/>
    <n v="405"/>
    <x v="11"/>
    <x v="6"/>
    <x v="12"/>
    <x v="4"/>
    <x v="2"/>
    <x v="16"/>
    <n v="405"/>
    <x v="1"/>
    <x v="0"/>
  </r>
  <r>
    <x v="297"/>
    <x v="16"/>
    <x v="3"/>
    <n v="6"/>
    <n v="500"/>
    <x v="32"/>
    <x v="0"/>
    <x v="0"/>
    <x v="19"/>
    <x v="10"/>
    <x v="76"/>
    <n v="500"/>
    <x v="4"/>
    <x v="0"/>
  </r>
  <r>
    <x v="298"/>
    <x v="8"/>
    <x v="1"/>
    <n v="3"/>
    <n v="540"/>
    <x v="35"/>
    <x v="81"/>
    <x v="14"/>
    <x v="8"/>
    <x v="24"/>
    <x v="65"/>
    <n v="540"/>
    <x v="3"/>
    <x v="0"/>
  </r>
  <r>
    <x v="299"/>
    <x v="11"/>
    <x v="1"/>
    <n v="7"/>
    <n v="484"/>
    <x v="48"/>
    <x v="82"/>
    <x v="16"/>
    <x v="2"/>
    <x v="11"/>
    <x v="11"/>
    <n v="484"/>
    <x v="3"/>
    <x v="0"/>
  </r>
  <r>
    <x v="300"/>
    <x v="11"/>
    <x v="12"/>
    <n v="7"/>
    <n v="600"/>
    <x v="41"/>
    <x v="18"/>
    <x v="79"/>
    <x v="41"/>
    <x v="65"/>
    <x v="77"/>
    <n v="600"/>
    <x v="0"/>
    <x v="1"/>
  </r>
  <r>
    <x v="301"/>
    <x v="9"/>
    <x v="18"/>
    <n v="4"/>
    <n v="481"/>
    <x v="54"/>
    <x v="31"/>
    <x v="73"/>
    <x v="49"/>
    <x v="66"/>
    <x v="57"/>
    <n v="481"/>
    <x v="4"/>
    <x v="0"/>
  </r>
  <r>
    <x v="302"/>
    <x v="9"/>
    <x v="18"/>
    <n v="4"/>
    <n v="289"/>
    <x v="38"/>
    <x v="57"/>
    <x v="80"/>
    <x v="59"/>
    <x v="67"/>
    <x v="17"/>
    <n v="289"/>
    <x v="4"/>
    <x v="0"/>
  </r>
  <r>
    <x v="303"/>
    <x v="3"/>
    <x v="13"/>
    <n v="1"/>
    <n v="500"/>
    <x v="3"/>
    <x v="19"/>
    <x v="0"/>
    <x v="10"/>
    <x v="7"/>
    <x v="9"/>
    <n v="500"/>
    <x v="5"/>
    <x v="0"/>
  </r>
  <r>
    <x v="304"/>
    <x v="3"/>
    <x v="13"/>
    <n v="1"/>
    <n v="600"/>
    <x v="3"/>
    <x v="83"/>
    <x v="25"/>
    <x v="10"/>
    <x v="1"/>
    <x v="3"/>
    <n v="600"/>
    <x v="5"/>
    <x v="0"/>
  </r>
  <r>
    <x v="305"/>
    <x v="6"/>
    <x v="1"/>
    <n v="13"/>
    <n v="370"/>
    <x v="2"/>
    <x v="32"/>
    <x v="7"/>
    <x v="36"/>
    <x v="16"/>
    <x v="0"/>
    <n v="370"/>
    <x v="3"/>
    <x v="0"/>
  </r>
  <r>
    <x v="306"/>
    <x v="14"/>
    <x v="1"/>
    <n v="11"/>
    <n v="330"/>
    <x v="64"/>
    <x v="20"/>
    <x v="41"/>
    <x v="72"/>
    <x v="40"/>
    <x v="38"/>
    <n v="330"/>
    <x v="0"/>
    <x v="0"/>
  </r>
  <r>
    <x v="307"/>
    <x v="14"/>
    <x v="1"/>
    <n v="11"/>
    <n v="525"/>
    <x v="65"/>
    <x v="17"/>
    <x v="81"/>
    <x v="73"/>
    <x v="37"/>
    <x v="78"/>
    <n v="525"/>
    <x v="0"/>
    <x v="0"/>
  </r>
  <r>
    <x v="308"/>
    <x v="16"/>
    <x v="1"/>
    <n v="6"/>
    <n v="455"/>
    <x v="14"/>
    <x v="7"/>
    <x v="77"/>
    <x v="36"/>
    <x v="13"/>
    <x v="31"/>
    <n v="455"/>
    <x v="1"/>
    <x v="0"/>
  </r>
  <r>
    <x v="309"/>
    <x v="16"/>
    <x v="1"/>
    <n v="6"/>
    <n v="455"/>
    <x v="14"/>
    <x v="16"/>
    <x v="76"/>
    <x v="36"/>
    <x v="13"/>
    <x v="79"/>
    <n v="455"/>
    <x v="1"/>
    <x v="0"/>
  </r>
  <r>
    <x v="310"/>
    <x v="16"/>
    <x v="1"/>
    <n v="6"/>
    <n v="455"/>
    <x v="14"/>
    <x v="15"/>
    <x v="28"/>
    <x v="36"/>
    <x v="13"/>
    <x v="17"/>
    <n v="455"/>
    <x v="5"/>
    <x v="0"/>
  </r>
  <r>
    <x v="311"/>
    <x v="11"/>
    <x v="3"/>
    <n v="7"/>
    <n v="680"/>
    <x v="69"/>
    <x v="3"/>
    <x v="14"/>
    <x v="13"/>
    <x v="60"/>
    <x v="2"/>
    <n v="680"/>
    <x v="5"/>
    <x v="1"/>
  </r>
  <r>
    <x v="312"/>
    <x v="2"/>
    <x v="3"/>
    <n v="2"/>
    <n v="505"/>
    <x v="19"/>
    <x v="19"/>
    <x v="73"/>
    <x v="2"/>
    <x v="57"/>
    <x v="27"/>
    <n v="505"/>
    <x v="0"/>
    <x v="0"/>
  </r>
  <r>
    <x v="313"/>
    <x v="4"/>
    <x v="2"/>
    <n v="17"/>
    <n v="325"/>
    <x v="11"/>
    <x v="32"/>
    <x v="20"/>
    <x v="36"/>
    <x v="62"/>
    <x v="22"/>
    <n v="325"/>
    <x v="4"/>
    <x v="0"/>
  </r>
  <r>
    <x v="314"/>
    <x v="1"/>
    <x v="2"/>
    <n v="15"/>
    <n v="600"/>
    <x v="3"/>
    <x v="9"/>
    <x v="3"/>
    <x v="6"/>
    <x v="45"/>
    <x v="17"/>
    <n v="600"/>
    <x v="4"/>
    <x v="1"/>
  </r>
  <r>
    <x v="315"/>
    <x v="1"/>
    <x v="14"/>
    <n v="15"/>
    <n v="680"/>
    <x v="3"/>
    <x v="37"/>
    <x v="3"/>
    <x v="69"/>
    <x v="45"/>
    <x v="12"/>
    <n v="680"/>
    <x v="4"/>
    <x v="1"/>
  </r>
  <r>
    <x v="316"/>
    <x v="6"/>
    <x v="3"/>
    <n v="13"/>
    <n v="262"/>
    <x v="4"/>
    <x v="42"/>
    <x v="54"/>
    <x v="74"/>
    <x v="31"/>
    <x v="8"/>
    <n v="262"/>
    <x v="5"/>
    <x v="0"/>
  </r>
  <r>
    <x v="317"/>
    <x v="0"/>
    <x v="3"/>
    <n v="10"/>
    <n v="250"/>
    <x v="39"/>
    <x v="49"/>
    <x v="4"/>
    <x v="36"/>
    <x v="2"/>
    <x v="8"/>
    <n v="250"/>
    <x v="5"/>
    <x v="0"/>
  </r>
  <r>
    <x v="318"/>
    <x v="7"/>
    <x v="1"/>
    <n v="18"/>
    <n v="295"/>
    <x v="42"/>
    <x v="25"/>
    <x v="17"/>
    <x v="9"/>
    <x v="39"/>
    <x v="0"/>
    <n v="295"/>
    <x v="1"/>
    <x v="0"/>
  </r>
  <r>
    <x v="319"/>
    <x v="2"/>
    <x v="16"/>
    <n v="2"/>
    <n v="500"/>
    <x v="8"/>
    <x v="18"/>
    <x v="5"/>
    <x v="13"/>
    <x v="8"/>
    <x v="16"/>
    <n v="500"/>
    <x v="5"/>
    <x v="0"/>
  </r>
  <r>
    <x v="320"/>
    <x v="2"/>
    <x v="16"/>
    <n v="2"/>
    <n v="600"/>
    <x v="8"/>
    <x v="18"/>
    <x v="14"/>
    <x v="61"/>
    <x v="12"/>
    <x v="4"/>
    <n v="600"/>
    <x v="5"/>
    <x v="0"/>
  </r>
  <r>
    <x v="321"/>
    <x v="2"/>
    <x v="16"/>
    <n v="2"/>
    <n v="330"/>
    <x v="11"/>
    <x v="21"/>
    <x v="54"/>
    <x v="23"/>
    <x v="4"/>
    <x v="11"/>
    <n v="330"/>
    <x v="5"/>
    <x v="0"/>
  </r>
  <r>
    <x v="322"/>
    <x v="7"/>
    <x v="1"/>
    <n v="18"/>
    <n v="485"/>
    <x v="6"/>
    <x v="52"/>
    <x v="1"/>
    <x v="75"/>
    <x v="6"/>
    <x v="64"/>
    <n v="485"/>
    <x v="2"/>
    <x v="0"/>
  </r>
  <r>
    <x v="323"/>
    <x v="2"/>
    <x v="7"/>
    <n v="2"/>
    <n v="600"/>
    <x v="70"/>
    <x v="7"/>
    <x v="14"/>
    <x v="26"/>
    <x v="12"/>
    <x v="26"/>
    <n v="600"/>
    <x v="3"/>
    <x v="0"/>
  </r>
  <r>
    <x v="324"/>
    <x v="1"/>
    <x v="1"/>
    <n v="15"/>
    <n v="483"/>
    <x v="48"/>
    <x v="59"/>
    <x v="17"/>
    <x v="76"/>
    <x v="32"/>
    <x v="44"/>
    <n v="483"/>
    <x v="1"/>
    <x v="0"/>
  </r>
  <r>
    <x v="325"/>
    <x v="6"/>
    <x v="5"/>
    <n v="13"/>
    <n v="210"/>
    <x v="0"/>
    <x v="42"/>
    <x v="2"/>
    <x v="10"/>
    <x v="38"/>
    <x v="39"/>
    <n v="210"/>
    <x v="5"/>
    <x v="0"/>
  </r>
  <r>
    <x v="326"/>
    <x v="3"/>
    <x v="1"/>
    <n v="1"/>
    <n v="400"/>
    <x v="2"/>
    <x v="84"/>
    <x v="11"/>
    <x v="76"/>
    <x v="6"/>
    <x v="9"/>
    <n v="400"/>
    <x v="2"/>
    <x v="0"/>
  </r>
  <r>
    <x v="327"/>
    <x v="11"/>
    <x v="13"/>
    <n v="7"/>
    <n v="534"/>
    <x v="35"/>
    <x v="52"/>
    <x v="82"/>
    <x v="77"/>
    <x v="64"/>
    <x v="47"/>
    <n v="534"/>
    <x v="0"/>
    <x v="0"/>
  </r>
  <r>
    <x v="328"/>
    <x v="2"/>
    <x v="9"/>
    <n v="2"/>
    <n v="288"/>
    <x v="71"/>
    <x v="85"/>
    <x v="76"/>
    <x v="57"/>
    <x v="23"/>
    <x v="15"/>
    <n v="288"/>
    <x v="4"/>
    <x v="0"/>
  </r>
  <r>
    <x v="329"/>
    <x v="0"/>
    <x v="6"/>
    <n v="10"/>
    <n v="405"/>
    <x v="4"/>
    <x v="30"/>
    <x v="65"/>
    <x v="23"/>
    <x v="8"/>
    <x v="0"/>
    <n v="405"/>
    <x v="1"/>
    <x v="0"/>
  </r>
  <r>
    <x v="330"/>
    <x v="7"/>
    <x v="2"/>
    <n v="18"/>
    <n v="480"/>
    <x v="19"/>
    <x v="21"/>
    <x v="17"/>
    <x v="15"/>
    <x v="1"/>
    <x v="0"/>
    <n v="480"/>
    <x v="3"/>
    <x v="0"/>
  </r>
  <r>
    <x v="331"/>
    <x v="6"/>
    <x v="5"/>
    <n v="13"/>
    <n v="270"/>
    <x v="58"/>
    <x v="34"/>
    <x v="39"/>
    <x v="34"/>
    <x v="39"/>
    <x v="24"/>
    <n v="270"/>
    <x v="1"/>
    <x v="0"/>
  </r>
  <r>
    <x v="332"/>
    <x v="4"/>
    <x v="9"/>
    <n v="17"/>
    <n v="600"/>
    <x v="19"/>
    <x v="13"/>
    <x v="20"/>
    <x v="5"/>
    <x v="29"/>
    <x v="30"/>
    <n v="600"/>
    <x v="2"/>
    <x v="1"/>
  </r>
  <r>
    <x v="333"/>
    <x v="9"/>
    <x v="1"/>
    <n v="4"/>
    <n v="525"/>
    <x v="2"/>
    <x v="43"/>
    <x v="3"/>
    <x v="13"/>
    <x v="7"/>
    <x v="6"/>
    <n v="525"/>
    <x v="1"/>
    <x v="0"/>
  </r>
  <r>
    <x v="334"/>
    <x v="3"/>
    <x v="17"/>
    <n v="1"/>
    <n v="319"/>
    <x v="14"/>
    <x v="84"/>
    <x v="5"/>
    <x v="43"/>
    <x v="4"/>
    <x v="11"/>
    <n v="319"/>
    <x v="3"/>
    <x v="0"/>
  </r>
  <r>
    <x v="335"/>
    <x v="0"/>
    <x v="3"/>
    <n v="10"/>
    <n v="460"/>
    <x v="8"/>
    <x v="31"/>
    <x v="17"/>
    <x v="39"/>
    <x v="7"/>
    <x v="18"/>
    <n v="460"/>
    <x v="5"/>
    <x v="0"/>
  </r>
  <r>
    <x v="336"/>
    <x v="13"/>
    <x v="9"/>
    <n v="12"/>
    <n v="455"/>
    <x v="2"/>
    <x v="6"/>
    <x v="29"/>
    <x v="4"/>
    <x v="7"/>
    <x v="16"/>
    <n v="455"/>
    <x v="1"/>
    <x v="0"/>
  </r>
  <r>
    <x v="337"/>
    <x v="5"/>
    <x v="10"/>
    <n v="16"/>
    <n v="355"/>
    <x v="42"/>
    <x v="32"/>
    <x v="14"/>
    <x v="39"/>
    <x v="9"/>
    <x v="14"/>
    <n v="355"/>
    <x v="1"/>
    <x v="0"/>
  </r>
  <r>
    <x v="338"/>
    <x v="5"/>
    <x v="10"/>
    <n v="16"/>
    <n v="495"/>
    <x v="4"/>
    <x v="26"/>
    <x v="1"/>
    <x v="17"/>
    <x v="24"/>
    <x v="12"/>
    <n v="495"/>
    <x v="1"/>
    <x v="0"/>
  </r>
  <r>
    <x v="339"/>
    <x v="1"/>
    <x v="1"/>
    <n v="15"/>
    <n v="400"/>
    <x v="20"/>
    <x v="49"/>
    <x v="54"/>
    <x v="18"/>
    <x v="24"/>
    <x v="50"/>
    <n v="400"/>
    <x v="1"/>
    <x v="0"/>
  </r>
  <r>
    <x v="340"/>
    <x v="3"/>
    <x v="6"/>
    <n v="1"/>
    <n v="205"/>
    <x v="11"/>
    <x v="60"/>
    <x v="5"/>
    <x v="48"/>
    <x v="39"/>
    <x v="37"/>
    <n v="205"/>
    <x v="1"/>
    <x v="0"/>
  </r>
  <r>
    <x v="341"/>
    <x v="6"/>
    <x v="1"/>
    <n v="13"/>
    <n v="490"/>
    <x v="43"/>
    <x v="15"/>
    <x v="13"/>
    <x v="10"/>
    <x v="8"/>
    <x v="2"/>
    <n v="490"/>
    <x v="1"/>
    <x v="0"/>
  </r>
  <r>
    <x v="342"/>
    <x v="6"/>
    <x v="1"/>
    <n v="13"/>
    <n v="590"/>
    <x v="43"/>
    <x v="19"/>
    <x v="20"/>
    <x v="8"/>
    <x v="29"/>
    <x v="30"/>
    <n v="590"/>
    <x v="1"/>
    <x v="0"/>
  </r>
  <r>
    <x v="343"/>
    <x v="3"/>
    <x v="1"/>
    <n v="1"/>
    <n v="315"/>
    <x v="14"/>
    <x v="11"/>
    <x v="12"/>
    <x v="10"/>
    <x v="9"/>
    <x v="0"/>
    <n v="315"/>
    <x v="3"/>
    <x v="0"/>
  </r>
  <r>
    <x v="344"/>
    <x v="6"/>
    <x v="1"/>
    <n v="13"/>
    <n v="440"/>
    <x v="4"/>
    <x v="18"/>
    <x v="17"/>
    <x v="8"/>
    <x v="15"/>
    <x v="19"/>
    <n v="440"/>
    <x v="2"/>
    <x v="0"/>
  </r>
  <r>
    <x v="345"/>
    <x v="7"/>
    <x v="13"/>
    <n v="18"/>
    <n v="580"/>
    <x v="41"/>
    <x v="20"/>
    <x v="14"/>
    <x v="78"/>
    <x v="12"/>
    <x v="47"/>
    <n v="580"/>
    <x v="3"/>
    <x v="0"/>
  </r>
  <r>
    <x v="346"/>
    <x v="7"/>
    <x v="13"/>
    <n v="18"/>
    <n v="580"/>
    <x v="41"/>
    <x v="20"/>
    <x v="14"/>
    <x v="78"/>
    <x v="12"/>
    <x v="47"/>
    <n v="580"/>
    <x v="3"/>
    <x v="0"/>
  </r>
  <r>
    <x v="347"/>
    <x v="7"/>
    <x v="7"/>
    <n v="18"/>
    <n v="540"/>
    <x v="8"/>
    <x v="15"/>
    <x v="28"/>
    <x v="22"/>
    <x v="7"/>
    <x v="9"/>
    <n v="540"/>
    <x v="5"/>
    <x v="0"/>
  </r>
  <r>
    <x v="348"/>
    <x v="7"/>
    <x v="1"/>
    <n v="18"/>
    <n v="475"/>
    <x v="6"/>
    <x v="3"/>
    <x v="25"/>
    <x v="7"/>
    <x v="4"/>
    <x v="3"/>
    <n v="475"/>
    <x v="1"/>
    <x v="0"/>
  </r>
  <r>
    <x v="349"/>
    <x v="1"/>
    <x v="5"/>
    <n v="15"/>
    <n v="278"/>
    <x v="29"/>
    <x v="49"/>
    <x v="29"/>
    <x v="17"/>
    <x v="2"/>
    <x v="8"/>
    <n v="278"/>
    <x v="2"/>
    <x v="0"/>
  </r>
  <r>
    <x v="350"/>
    <x v="4"/>
    <x v="1"/>
    <n v="17"/>
    <n v="440"/>
    <x v="4"/>
    <x v="32"/>
    <x v="28"/>
    <x v="9"/>
    <x v="0"/>
    <x v="8"/>
    <n v="440"/>
    <x v="3"/>
    <x v="0"/>
  </r>
  <r>
    <x v="351"/>
    <x v="4"/>
    <x v="5"/>
    <n v="17"/>
    <n v="470"/>
    <x v="28"/>
    <x v="32"/>
    <x v="66"/>
    <x v="23"/>
    <x v="68"/>
    <x v="3"/>
    <n v="470"/>
    <x v="4"/>
    <x v="0"/>
  </r>
  <r>
    <x v="352"/>
    <x v="4"/>
    <x v="1"/>
    <n v="17"/>
    <n v="300"/>
    <x v="20"/>
    <x v="31"/>
    <x v="17"/>
    <x v="34"/>
    <x v="3"/>
    <x v="1"/>
    <n v="300"/>
    <x v="3"/>
    <x v="0"/>
  </r>
  <r>
    <x v="353"/>
    <x v="4"/>
    <x v="1"/>
    <n v="17"/>
    <n v="520"/>
    <x v="4"/>
    <x v="13"/>
    <x v="25"/>
    <x v="9"/>
    <x v="0"/>
    <x v="2"/>
    <n v="520"/>
    <x v="3"/>
    <x v="0"/>
  </r>
  <r>
    <x v="354"/>
    <x v="10"/>
    <x v="1"/>
    <n v="14"/>
    <n v="340"/>
    <x v="20"/>
    <x v="43"/>
    <x v="28"/>
    <x v="8"/>
    <x v="9"/>
    <x v="37"/>
    <n v="340"/>
    <x v="1"/>
    <x v="0"/>
  </r>
  <r>
    <x v="355"/>
    <x v="7"/>
    <x v="1"/>
    <n v="18"/>
    <n v="325"/>
    <x v="42"/>
    <x v="7"/>
    <x v="14"/>
    <x v="48"/>
    <x v="39"/>
    <x v="8"/>
    <n v="325"/>
    <x v="1"/>
    <x v="0"/>
  </r>
  <r>
    <x v="356"/>
    <x v="3"/>
    <x v="1"/>
    <n v="1"/>
    <n v="194"/>
    <x v="72"/>
    <x v="60"/>
    <x v="83"/>
    <x v="48"/>
    <x v="27"/>
    <x v="58"/>
    <n v="194"/>
    <x v="0"/>
    <x v="0"/>
  </r>
  <r>
    <x v="357"/>
    <x v="3"/>
    <x v="1"/>
    <n v="1"/>
    <n v="384"/>
    <x v="9"/>
    <x v="14"/>
    <x v="84"/>
    <x v="39"/>
    <x v="69"/>
    <x v="11"/>
    <n v="384"/>
    <x v="0"/>
    <x v="0"/>
  </r>
  <r>
    <x v="358"/>
    <x v="14"/>
    <x v="14"/>
    <n v="11"/>
    <n v="351"/>
    <x v="4"/>
    <x v="76"/>
    <x v="12"/>
    <x v="34"/>
    <x v="9"/>
    <x v="80"/>
    <n v="351"/>
    <x v="3"/>
    <x v="0"/>
  </r>
  <r>
    <x v="359"/>
    <x v="14"/>
    <x v="14"/>
    <n v="11"/>
    <n v="519"/>
    <x v="17"/>
    <x v="23"/>
    <x v="13"/>
    <x v="17"/>
    <x v="24"/>
    <x v="68"/>
    <n v="519"/>
    <x v="3"/>
    <x v="0"/>
  </r>
  <r>
    <x v="360"/>
    <x v="7"/>
    <x v="1"/>
    <n v="18"/>
    <n v="670"/>
    <x v="19"/>
    <x v="13"/>
    <x v="14"/>
    <x v="6"/>
    <x v="70"/>
    <x v="2"/>
    <n v="670"/>
    <x v="2"/>
    <x v="1"/>
  </r>
  <r>
    <x v="361"/>
    <x v="7"/>
    <x v="1"/>
    <n v="18"/>
    <n v="770"/>
    <x v="19"/>
    <x v="4"/>
    <x v="14"/>
    <x v="63"/>
    <x v="47"/>
    <x v="2"/>
    <n v="770"/>
    <x v="2"/>
    <x v="1"/>
  </r>
  <r>
    <x v="362"/>
    <x v="8"/>
    <x v="0"/>
    <n v="3"/>
    <n v="660"/>
    <x v="73"/>
    <x v="3"/>
    <x v="14"/>
    <x v="41"/>
    <x v="12"/>
    <x v="16"/>
    <n v="660"/>
    <x v="3"/>
    <x v="1"/>
  </r>
  <r>
    <x v="363"/>
    <x v="8"/>
    <x v="0"/>
    <n v="3"/>
    <n v="700"/>
    <x v="73"/>
    <x v="74"/>
    <x v="20"/>
    <x v="18"/>
    <x v="12"/>
    <x v="16"/>
    <n v="700"/>
    <x v="3"/>
    <x v="1"/>
  </r>
  <r>
    <x v="364"/>
    <x v="8"/>
    <x v="0"/>
    <n v="3"/>
    <n v="700"/>
    <x v="73"/>
    <x v="16"/>
    <x v="14"/>
    <x v="69"/>
    <x v="29"/>
    <x v="16"/>
    <n v="700"/>
    <x v="3"/>
    <x v="1"/>
  </r>
  <r>
    <x v="365"/>
    <x v="4"/>
    <x v="4"/>
    <n v="17"/>
    <n v="430"/>
    <x v="4"/>
    <x v="18"/>
    <x v="72"/>
    <x v="7"/>
    <x v="4"/>
    <x v="19"/>
    <n v="430"/>
    <x v="2"/>
    <x v="0"/>
  </r>
  <r>
    <x v="366"/>
    <x v="15"/>
    <x v="16"/>
    <n v="9"/>
    <n v="370"/>
    <x v="4"/>
    <x v="25"/>
    <x v="3"/>
    <x v="22"/>
    <x v="3"/>
    <x v="14"/>
    <n v="370"/>
    <x v="3"/>
    <x v="0"/>
  </r>
  <r>
    <x v="367"/>
    <x v="14"/>
    <x v="3"/>
    <n v="11"/>
    <n v="600"/>
    <x v="67"/>
    <x v="19"/>
    <x v="14"/>
    <x v="4"/>
    <x v="8"/>
    <x v="52"/>
    <n v="600"/>
    <x v="3"/>
    <x v="1"/>
  </r>
  <r>
    <x v="368"/>
    <x v="14"/>
    <x v="3"/>
    <n v="11"/>
    <n v="600"/>
    <x v="67"/>
    <x v="86"/>
    <x v="14"/>
    <x v="2"/>
    <x v="8"/>
    <x v="40"/>
    <n v="600"/>
    <x v="3"/>
    <x v="1"/>
  </r>
  <r>
    <x v="369"/>
    <x v="7"/>
    <x v="17"/>
    <n v="18"/>
    <n v="460"/>
    <x v="73"/>
    <x v="56"/>
    <x v="33"/>
    <x v="79"/>
    <x v="71"/>
    <x v="44"/>
    <n v="460"/>
    <x v="5"/>
    <x v="0"/>
  </r>
  <r>
    <x v="370"/>
    <x v="7"/>
    <x v="0"/>
    <n v="18"/>
    <n v="535"/>
    <x v="74"/>
    <x v="14"/>
    <x v="13"/>
    <x v="15"/>
    <x v="7"/>
    <x v="0"/>
    <n v="535"/>
    <x v="1"/>
    <x v="0"/>
  </r>
  <r>
    <x v="371"/>
    <x v="3"/>
    <x v="16"/>
    <n v="1"/>
    <n v="360"/>
    <x v="6"/>
    <x v="14"/>
    <x v="11"/>
    <x v="7"/>
    <x v="2"/>
    <x v="0"/>
    <n v="360"/>
    <x v="3"/>
    <x v="0"/>
  </r>
  <r>
    <x v="372"/>
    <x v="5"/>
    <x v="11"/>
    <n v="16"/>
    <n v="300"/>
    <x v="14"/>
    <x v="53"/>
    <x v="5"/>
    <x v="34"/>
    <x v="4"/>
    <x v="81"/>
    <n v="300"/>
    <x v="5"/>
    <x v="0"/>
  </r>
  <r>
    <x v="373"/>
    <x v="8"/>
    <x v="9"/>
    <n v="3"/>
    <n v="600"/>
    <x v="3"/>
    <x v="32"/>
    <x v="14"/>
    <x v="13"/>
    <x v="45"/>
    <x v="18"/>
    <n v="600"/>
    <x v="2"/>
    <x v="1"/>
  </r>
  <r>
    <x v="374"/>
    <x v="8"/>
    <x v="9"/>
    <n v="3"/>
    <n v="700"/>
    <x v="3"/>
    <x v="13"/>
    <x v="19"/>
    <x v="61"/>
    <x v="5"/>
    <x v="18"/>
    <n v="700"/>
    <x v="2"/>
    <x v="1"/>
  </r>
  <r>
    <x v="375"/>
    <x v="8"/>
    <x v="9"/>
    <n v="3"/>
    <n v="600"/>
    <x v="3"/>
    <x v="18"/>
    <x v="13"/>
    <x v="41"/>
    <x v="13"/>
    <x v="18"/>
    <n v="600"/>
    <x v="2"/>
    <x v="1"/>
  </r>
  <r>
    <x v="376"/>
    <x v="8"/>
    <x v="9"/>
    <n v="3"/>
    <n v="700"/>
    <x v="3"/>
    <x v="3"/>
    <x v="20"/>
    <x v="64"/>
    <x v="15"/>
    <x v="18"/>
    <n v="700"/>
    <x v="2"/>
    <x v="1"/>
  </r>
  <r>
    <x v="377"/>
    <x v="0"/>
    <x v="1"/>
    <n v="10"/>
    <n v="525"/>
    <x v="2"/>
    <x v="9"/>
    <x v="61"/>
    <x v="8"/>
    <x v="16"/>
    <x v="16"/>
    <n v="525"/>
    <x v="0"/>
    <x v="0"/>
  </r>
  <r>
    <x v="378"/>
    <x v="3"/>
    <x v="15"/>
    <n v="1"/>
    <n v="500"/>
    <x v="8"/>
    <x v="36"/>
    <x v="13"/>
    <x v="9"/>
    <x v="8"/>
    <x v="68"/>
    <n v="500"/>
    <x v="3"/>
    <x v="0"/>
  </r>
  <r>
    <x v="379"/>
    <x v="3"/>
    <x v="3"/>
    <n v="1"/>
    <n v="390"/>
    <x v="6"/>
    <x v="49"/>
    <x v="5"/>
    <x v="39"/>
    <x v="13"/>
    <x v="9"/>
    <n v="390"/>
    <x v="5"/>
    <x v="0"/>
  </r>
  <r>
    <x v="380"/>
    <x v="3"/>
    <x v="3"/>
    <n v="1"/>
    <n v="265"/>
    <x v="20"/>
    <x v="2"/>
    <x v="54"/>
    <x v="10"/>
    <x v="8"/>
    <x v="14"/>
    <n v="265"/>
    <x v="5"/>
    <x v="0"/>
  </r>
  <r>
    <x v="381"/>
    <x v="6"/>
    <x v="1"/>
    <n v="13"/>
    <n v="515"/>
    <x v="56"/>
    <x v="14"/>
    <x v="28"/>
    <x v="23"/>
    <x v="7"/>
    <x v="8"/>
    <n v="515"/>
    <x v="0"/>
    <x v="0"/>
  </r>
  <r>
    <x v="382"/>
    <x v="6"/>
    <x v="1"/>
    <n v="13"/>
    <n v="385"/>
    <x v="0"/>
    <x v="31"/>
    <x v="0"/>
    <x v="8"/>
    <x v="6"/>
    <x v="1"/>
    <n v="385"/>
    <x v="1"/>
    <x v="0"/>
  </r>
  <r>
    <x v="383"/>
    <x v="2"/>
    <x v="1"/>
    <n v="2"/>
    <n v="446"/>
    <x v="21"/>
    <x v="87"/>
    <x v="5"/>
    <x v="80"/>
    <x v="4"/>
    <x v="82"/>
    <n v="446"/>
    <x v="3"/>
    <x v="0"/>
  </r>
  <r>
    <x v="384"/>
    <x v="5"/>
    <x v="15"/>
    <n v="16"/>
    <n v="355"/>
    <x v="63"/>
    <x v="88"/>
    <x v="57"/>
    <x v="59"/>
    <x v="68"/>
    <x v="35"/>
    <n v="355"/>
    <x v="2"/>
    <x v="0"/>
  </r>
  <r>
    <x v="385"/>
    <x v="0"/>
    <x v="1"/>
    <n v="10"/>
    <n v="480"/>
    <x v="5"/>
    <x v="21"/>
    <x v="0"/>
    <x v="13"/>
    <x v="6"/>
    <x v="2"/>
    <n v="480"/>
    <x v="3"/>
    <x v="0"/>
  </r>
  <r>
    <x v="386"/>
    <x v="6"/>
    <x v="1"/>
    <n v="13"/>
    <n v="275"/>
    <x v="11"/>
    <x v="21"/>
    <x v="12"/>
    <x v="48"/>
    <x v="9"/>
    <x v="14"/>
    <n v="275"/>
    <x v="3"/>
    <x v="0"/>
  </r>
  <r>
    <x v="387"/>
    <x v="6"/>
    <x v="1"/>
    <n v="13"/>
    <n v="420"/>
    <x v="32"/>
    <x v="5"/>
    <x v="85"/>
    <x v="7"/>
    <x v="56"/>
    <x v="30"/>
    <n v="420"/>
    <x v="2"/>
    <x v="0"/>
  </r>
  <r>
    <x v="388"/>
    <x v="11"/>
    <x v="18"/>
    <n v="7"/>
    <n v="369"/>
    <x v="54"/>
    <x v="6"/>
    <x v="33"/>
    <x v="76"/>
    <x v="52"/>
    <x v="83"/>
    <n v="369"/>
    <x v="4"/>
    <x v="0"/>
  </r>
  <r>
    <x v="389"/>
    <x v="15"/>
    <x v="16"/>
    <n v="9"/>
    <n v="275"/>
    <x v="14"/>
    <x v="42"/>
    <x v="11"/>
    <x v="17"/>
    <x v="2"/>
    <x v="24"/>
    <n v="275"/>
    <x v="3"/>
    <x v="0"/>
  </r>
  <r>
    <x v="390"/>
    <x v="7"/>
    <x v="15"/>
    <n v="18"/>
    <n v="340"/>
    <x v="4"/>
    <x v="6"/>
    <x v="5"/>
    <x v="8"/>
    <x v="24"/>
    <x v="8"/>
    <n v="340"/>
    <x v="2"/>
    <x v="0"/>
  </r>
  <r>
    <x v="391"/>
    <x v="6"/>
    <x v="1"/>
    <n v="13"/>
    <n v="480"/>
    <x v="2"/>
    <x v="73"/>
    <x v="86"/>
    <x v="30"/>
    <x v="72"/>
    <x v="50"/>
    <n v="480"/>
    <x v="0"/>
    <x v="0"/>
  </r>
  <r>
    <x v="392"/>
    <x v="6"/>
    <x v="13"/>
    <n v="13"/>
    <n v="580"/>
    <x v="2"/>
    <x v="89"/>
    <x v="87"/>
    <x v="30"/>
    <x v="72"/>
    <x v="84"/>
    <n v="580"/>
    <x v="0"/>
    <x v="0"/>
  </r>
  <r>
    <x v="393"/>
    <x v="7"/>
    <x v="15"/>
    <n v="18"/>
    <n v="220"/>
    <x v="20"/>
    <x v="42"/>
    <x v="54"/>
    <x v="10"/>
    <x v="4"/>
    <x v="1"/>
    <n v="220"/>
    <x v="2"/>
    <x v="0"/>
  </r>
  <r>
    <x v="394"/>
    <x v="6"/>
    <x v="1"/>
    <n v="13"/>
    <n v="360"/>
    <x v="57"/>
    <x v="90"/>
    <x v="26"/>
    <x v="81"/>
    <x v="67"/>
    <x v="55"/>
    <n v="360"/>
    <x v="2"/>
    <x v="0"/>
  </r>
  <r>
    <x v="395"/>
    <x v="16"/>
    <x v="12"/>
    <n v="6"/>
    <n v="525"/>
    <x v="5"/>
    <x v="9"/>
    <x v="17"/>
    <x v="4"/>
    <x v="24"/>
    <x v="2"/>
    <n v="525"/>
    <x v="0"/>
    <x v="0"/>
  </r>
  <r>
    <x v="396"/>
    <x v="16"/>
    <x v="12"/>
    <n v="6"/>
    <n v="625"/>
    <x v="5"/>
    <x v="86"/>
    <x v="45"/>
    <x v="61"/>
    <x v="24"/>
    <x v="85"/>
    <n v="625"/>
    <x v="0"/>
    <x v="0"/>
  </r>
  <r>
    <x v="397"/>
    <x v="7"/>
    <x v="15"/>
    <n v="18"/>
    <n v="480"/>
    <x v="3"/>
    <x v="5"/>
    <x v="17"/>
    <x v="37"/>
    <x v="29"/>
    <x v="17"/>
    <n v="480"/>
    <x v="2"/>
    <x v="0"/>
  </r>
  <r>
    <x v="398"/>
    <x v="1"/>
    <x v="3"/>
    <n v="15"/>
    <n v="680"/>
    <x v="69"/>
    <x v="18"/>
    <x v="61"/>
    <x v="37"/>
    <x v="60"/>
    <x v="18"/>
    <n v="680"/>
    <x v="5"/>
    <x v="1"/>
  </r>
  <r>
    <x v="399"/>
    <x v="7"/>
    <x v="1"/>
    <n v="18"/>
    <n v="460"/>
    <x v="62"/>
    <x v="33"/>
    <x v="88"/>
    <x v="82"/>
    <x v="20"/>
    <x v="40"/>
    <n v="460"/>
    <x v="0"/>
    <x v="0"/>
  </r>
  <r>
    <x v="400"/>
    <x v="5"/>
    <x v="9"/>
    <n v="16"/>
    <n v="440"/>
    <x v="5"/>
    <x v="31"/>
    <x v="7"/>
    <x v="22"/>
    <x v="0"/>
    <x v="17"/>
    <n v="440"/>
    <x v="2"/>
    <x v="0"/>
  </r>
  <r>
    <x v="401"/>
    <x v="7"/>
    <x v="1"/>
    <n v="18"/>
    <n v="330"/>
    <x v="44"/>
    <x v="42"/>
    <x v="11"/>
    <x v="10"/>
    <x v="16"/>
    <x v="65"/>
    <n v="330"/>
    <x v="2"/>
    <x v="0"/>
  </r>
  <r>
    <x v="402"/>
    <x v="9"/>
    <x v="1"/>
    <n v="4"/>
    <n v="363"/>
    <x v="4"/>
    <x v="14"/>
    <x v="35"/>
    <x v="8"/>
    <x v="50"/>
    <x v="0"/>
    <n v="363"/>
    <x v="0"/>
    <x v="0"/>
  </r>
  <r>
    <x v="403"/>
    <x v="9"/>
    <x v="1"/>
    <n v="4"/>
    <n v="523"/>
    <x v="3"/>
    <x v="16"/>
    <x v="77"/>
    <x v="22"/>
    <x v="14"/>
    <x v="17"/>
    <n v="523"/>
    <x v="0"/>
    <x v="0"/>
  </r>
  <r>
    <x v="404"/>
    <x v="16"/>
    <x v="1"/>
    <n v="6"/>
    <n v="505"/>
    <x v="0"/>
    <x v="3"/>
    <x v="13"/>
    <x v="17"/>
    <x v="0"/>
    <x v="14"/>
    <n v="505"/>
    <x v="1"/>
    <x v="0"/>
  </r>
  <r>
    <x v="405"/>
    <x v="16"/>
    <x v="1"/>
    <n v="6"/>
    <n v="405"/>
    <x v="3"/>
    <x v="13"/>
    <x v="17"/>
    <x v="7"/>
    <x v="3"/>
    <x v="15"/>
    <n v="405"/>
    <x v="1"/>
    <x v="0"/>
  </r>
  <r>
    <x v="406"/>
    <x v="16"/>
    <x v="1"/>
    <n v="6"/>
    <n v="305"/>
    <x v="5"/>
    <x v="32"/>
    <x v="5"/>
    <x v="36"/>
    <x v="30"/>
    <x v="37"/>
    <n v="305"/>
    <x v="1"/>
    <x v="0"/>
  </r>
  <r>
    <x v="407"/>
    <x v="11"/>
    <x v="1"/>
    <n v="7"/>
    <n v="365"/>
    <x v="11"/>
    <x v="11"/>
    <x v="63"/>
    <x v="9"/>
    <x v="2"/>
    <x v="86"/>
    <n v="365"/>
    <x v="5"/>
    <x v="0"/>
  </r>
  <r>
    <x v="408"/>
    <x v="11"/>
    <x v="4"/>
    <n v="7"/>
    <n v="410"/>
    <x v="14"/>
    <x v="6"/>
    <x v="19"/>
    <x v="23"/>
    <x v="8"/>
    <x v="1"/>
    <n v="410"/>
    <x v="5"/>
    <x v="0"/>
  </r>
  <r>
    <x v="409"/>
    <x v="7"/>
    <x v="1"/>
    <n v="18"/>
    <n v="200"/>
    <x v="55"/>
    <x v="38"/>
    <x v="11"/>
    <x v="35"/>
    <x v="38"/>
    <x v="12"/>
    <n v="200"/>
    <x v="1"/>
    <x v="0"/>
  </r>
  <r>
    <x v="410"/>
    <x v="11"/>
    <x v="1"/>
    <n v="7"/>
    <n v="495"/>
    <x v="2"/>
    <x v="15"/>
    <x v="55"/>
    <x v="5"/>
    <x v="0"/>
    <x v="87"/>
    <n v="495"/>
    <x v="1"/>
    <x v="0"/>
  </r>
  <r>
    <x v="411"/>
    <x v="11"/>
    <x v="1"/>
    <n v="7"/>
    <n v="540"/>
    <x v="8"/>
    <x v="15"/>
    <x v="30"/>
    <x v="26"/>
    <x v="7"/>
    <x v="86"/>
    <n v="540"/>
    <x v="0"/>
    <x v="0"/>
  </r>
  <r>
    <x v="412"/>
    <x v="9"/>
    <x v="12"/>
    <n v="4"/>
    <n v="325"/>
    <x v="1"/>
    <x v="49"/>
    <x v="17"/>
    <x v="22"/>
    <x v="2"/>
    <x v="15"/>
    <n v="325"/>
    <x v="1"/>
    <x v="0"/>
  </r>
  <r>
    <x v="413"/>
    <x v="9"/>
    <x v="12"/>
    <n v="4"/>
    <n v="465"/>
    <x v="14"/>
    <x v="21"/>
    <x v="28"/>
    <x v="18"/>
    <x v="24"/>
    <x v="17"/>
    <n v="465"/>
    <x v="1"/>
    <x v="0"/>
  </r>
  <r>
    <x v="414"/>
    <x v="9"/>
    <x v="12"/>
    <n v="4"/>
    <n v="535"/>
    <x v="5"/>
    <x v="5"/>
    <x v="25"/>
    <x v="41"/>
    <x v="12"/>
    <x v="0"/>
    <n v="535"/>
    <x v="0"/>
    <x v="0"/>
  </r>
  <r>
    <x v="415"/>
    <x v="16"/>
    <x v="1"/>
    <n v="6"/>
    <n v="237"/>
    <x v="22"/>
    <x v="21"/>
    <x v="54"/>
    <x v="27"/>
    <x v="25"/>
    <x v="58"/>
    <n v="237"/>
    <x v="2"/>
    <x v="0"/>
  </r>
  <r>
    <x v="416"/>
    <x v="2"/>
    <x v="9"/>
    <n v="2"/>
    <n v="482"/>
    <x v="45"/>
    <x v="0"/>
    <x v="45"/>
    <x v="73"/>
    <x v="6"/>
    <x v="33"/>
    <n v="482"/>
    <x v="4"/>
    <x v="0"/>
  </r>
  <r>
    <x v="417"/>
    <x v="13"/>
    <x v="11"/>
    <n v="12"/>
    <n v="530"/>
    <x v="56"/>
    <x v="3"/>
    <x v="13"/>
    <x v="9"/>
    <x v="3"/>
    <x v="12"/>
    <n v="530"/>
    <x v="0"/>
    <x v="0"/>
  </r>
  <r>
    <x v="418"/>
    <x v="7"/>
    <x v="1"/>
    <n v="18"/>
    <n v="600"/>
    <x v="19"/>
    <x v="13"/>
    <x v="20"/>
    <x v="5"/>
    <x v="29"/>
    <x v="30"/>
    <n v="600"/>
    <x v="0"/>
    <x v="0"/>
  </r>
  <r>
    <x v="419"/>
    <x v="2"/>
    <x v="3"/>
    <n v="2"/>
    <n v="510"/>
    <x v="56"/>
    <x v="43"/>
    <x v="1"/>
    <x v="39"/>
    <x v="7"/>
    <x v="12"/>
    <n v="510"/>
    <x v="3"/>
    <x v="0"/>
  </r>
  <r>
    <x v="420"/>
    <x v="9"/>
    <x v="1"/>
    <n v="4"/>
    <n v="475"/>
    <x v="5"/>
    <x v="11"/>
    <x v="3"/>
    <x v="2"/>
    <x v="3"/>
    <x v="50"/>
    <n v="475"/>
    <x v="2"/>
    <x v="0"/>
  </r>
  <r>
    <x v="421"/>
    <x v="9"/>
    <x v="1"/>
    <n v="4"/>
    <n v="575"/>
    <x v="5"/>
    <x v="11"/>
    <x v="13"/>
    <x v="11"/>
    <x v="8"/>
    <x v="84"/>
    <n v="575"/>
    <x v="2"/>
    <x v="0"/>
  </r>
  <r>
    <x v="422"/>
    <x v="16"/>
    <x v="1"/>
    <n v="6"/>
    <n v="305"/>
    <x v="20"/>
    <x v="32"/>
    <x v="29"/>
    <x v="36"/>
    <x v="9"/>
    <x v="17"/>
    <n v="305"/>
    <x v="1"/>
    <x v="0"/>
  </r>
  <r>
    <x v="423"/>
    <x v="7"/>
    <x v="3"/>
    <n v="18"/>
    <n v="465"/>
    <x v="2"/>
    <x v="25"/>
    <x v="17"/>
    <x v="23"/>
    <x v="70"/>
    <x v="17"/>
    <n v="465"/>
    <x v="5"/>
    <x v="0"/>
  </r>
  <r>
    <x v="424"/>
    <x v="7"/>
    <x v="3"/>
    <n v="18"/>
    <n v="345"/>
    <x v="11"/>
    <x v="2"/>
    <x v="5"/>
    <x v="8"/>
    <x v="15"/>
    <x v="8"/>
    <n v="345"/>
    <x v="0"/>
    <x v="0"/>
  </r>
  <r>
    <x v="425"/>
    <x v="0"/>
    <x v="1"/>
    <n v="10"/>
    <n v="461"/>
    <x v="8"/>
    <x v="69"/>
    <x v="30"/>
    <x v="83"/>
    <x v="46"/>
    <x v="0"/>
    <n v="461"/>
    <x v="3"/>
    <x v="0"/>
  </r>
  <r>
    <x v="426"/>
    <x v="9"/>
    <x v="1"/>
    <n v="4"/>
    <n v="280"/>
    <x v="6"/>
    <x v="25"/>
    <x v="4"/>
    <x v="17"/>
    <x v="9"/>
    <x v="37"/>
    <n v="280"/>
    <x v="5"/>
    <x v="0"/>
  </r>
  <r>
    <x v="427"/>
    <x v="7"/>
    <x v="5"/>
    <n v="18"/>
    <n v="250"/>
    <x v="5"/>
    <x v="2"/>
    <x v="5"/>
    <x v="27"/>
    <x v="4"/>
    <x v="19"/>
    <n v="250"/>
    <x v="5"/>
    <x v="0"/>
  </r>
  <r>
    <x v="428"/>
    <x v="14"/>
    <x v="1"/>
    <n v="11"/>
    <n v="425"/>
    <x v="4"/>
    <x v="32"/>
    <x v="15"/>
    <x v="7"/>
    <x v="8"/>
    <x v="15"/>
    <n v="425"/>
    <x v="1"/>
    <x v="0"/>
  </r>
  <r>
    <x v="429"/>
    <x v="7"/>
    <x v="11"/>
    <n v="18"/>
    <n v="405"/>
    <x v="5"/>
    <x v="14"/>
    <x v="17"/>
    <x v="8"/>
    <x v="24"/>
    <x v="8"/>
    <n v="405"/>
    <x v="2"/>
    <x v="0"/>
  </r>
  <r>
    <x v="430"/>
    <x v="3"/>
    <x v="3"/>
    <n v="1"/>
    <n v="414"/>
    <x v="5"/>
    <x v="21"/>
    <x v="44"/>
    <x v="23"/>
    <x v="61"/>
    <x v="0"/>
    <n v="414"/>
    <x v="2"/>
    <x v="0"/>
  </r>
  <r>
    <x v="431"/>
    <x v="4"/>
    <x v="5"/>
    <n v="17"/>
    <n v="380"/>
    <x v="14"/>
    <x v="14"/>
    <x v="8"/>
    <x v="39"/>
    <x v="2"/>
    <x v="8"/>
    <n v="380"/>
    <x v="2"/>
    <x v="0"/>
  </r>
  <r>
    <x v="432"/>
    <x v="4"/>
    <x v="5"/>
    <n v="17"/>
    <n v="480"/>
    <x v="14"/>
    <x v="7"/>
    <x v="53"/>
    <x v="39"/>
    <x v="7"/>
    <x v="8"/>
    <n v="480"/>
    <x v="2"/>
    <x v="0"/>
  </r>
  <r>
    <x v="433"/>
    <x v="16"/>
    <x v="9"/>
    <n v="6"/>
    <n v="410"/>
    <x v="4"/>
    <x v="21"/>
    <x v="0"/>
    <x v="8"/>
    <x v="6"/>
    <x v="12"/>
    <n v="410"/>
    <x v="2"/>
    <x v="0"/>
  </r>
  <r>
    <x v="434"/>
    <x v="16"/>
    <x v="9"/>
    <n v="6"/>
    <n v="510"/>
    <x v="4"/>
    <x v="13"/>
    <x v="8"/>
    <x v="23"/>
    <x v="0"/>
    <x v="30"/>
    <n v="510"/>
    <x v="2"/>
    <x v="0"/>
  </r>
  <r>
    <x v="435"/>
    <x v="16"/>
    <x v="9"/>
    <n v="6"/>
    <n v="280"/>
    <x v="42"/>
    <x v="25"/>
    <x v="11"/>
    <x v="10"/>
    <x v="2"/>
    <x v="0"/>
    <n v="280"/>
    <x v="2"/>
    <x v="0"/>
  </r>
  <r>
    <x v="436"/>
    <x v="0"/>
    <x v="1"/>
    <n v="10"/>
    <n v="525"/>
    <x v="3"/>
    <x v="76"/>
    <x v="20"/>
    <x v="28"/>
    <x v="29"/>
    <x v="12"/>
    <n v="525"/>
    <x v="5"/>
    <x v="0"/>
  </r>
  <r>
    <x v="437"/>
    <x v="6"/>
    <x v="9"/>
    <n v="13"/>
    <n v="600"/>
    <x v="19"/>
    <x v="22"/>
    <x v="57"/>
    <x v="84"/>
    <x v="73"/>
    <x v="2"/>
    <n v="600"/>
    <x v="3"/>
    <x v="0"/>
  </r>
  <r>
    <x v="438"/>
    <x v="6"/>
    <x v="13"/>
    <n v="13"/>
    <n v="600"/>
    <x v="19"/>
    <x v="91"/>
    <x v="14"/>
    <x v="85"/>
    <x v="48"/>
    <x v="88"/>
    <n v="600"/>
    <x v="3"/>
    <x v="0"/>
  </r>
  <r>
    <x v="439"/>
    <x v="1"/>
    <x v="1"/>
    <n v="15"/>
    <n v="466"/>
    <x v="30"/>
    <x v="28"/>
    <x v="88"/>
    <x v="28"/>
    <x v="63"/>
    <x v="53"/>
    <n v="466"/>
    <x v="4"/>
    <x v="0"/>
  </r>
  <r>
    <x v="440"/>
    <x v="1"/>
    <x v="1"/>
    <n v="15"/>
    <n v="466"/>
    <x v="30"/>
    <x v="28"/>
    <x v="88"/>
    <x v="28"/>
    <x v="63"/>
    <x v="53"/>
    <n v="466"/>
    <x v="4"/>
    <x v="0"/>
  </r>
  <r>
    <x v="441"/>
    <x v="6"/>
    <x v="1"/>
    <n v="13"/>
    <n v="290"/>
    <x v="20"/>
    <x v="34"/>
    <x v="29"/>
    <x v="10"/>
    <x v="18"/>
    <x v="2"/>
    <n v="290"/>
    <x v="1"/>
    <x v="0"/>
  </r>
  <r>
    <x v="442"/>
    <x v="1"/>
    <x v="1"/>
    <n v="15"/>
    <n v="580"/>
    <x v="3"/>
    <x v="7"/>
    <x v="1"/>
    <x v="2"/>
    <x v="1"/>
    <x v="12"/>
    <n v="580"/>
    <x v="0"/>
    <x v="1"/>
  </r>
  <r>
    <x v="443"/>
    <x v="4"/>
    <x v="9"/>
    <n v="17"/>
    <n v="600"/>
    <x v="3"/>
    <x v="8"/>
    <x v="61"/>
    <x v="22"/>
    <x v="12"/>
    <x v="17"/>
    <n v="600"/>
    <x v="2"/>
    <x v="0"/>
  </r>
  <r>
    <x v="444"/>
    <x v="4"/>
    <x v="9"/>
    <n v="17"/>
    <n v="700"/>
    <x v="3"/>
    <x v="86"/>
    <x v="6"/>
    <x v="2"/>
    <x v="13"/>
    <x v="18"/>
    <n v="700"/>
    <x v="2"/>
    <x v="0"/>
  </r>
  <r>
    <x v="445"/>
    <x v="4"/>
    <x v="9"/>
    <n v="17"/>
    <n v="420"/>
    <x v="4"/>
    <x v="11"/>
    <x v="20"/>
    <x v="39"/>
    <x v="8"/>
    <x v="8"/>
    <n v="420"/>
    <x v="2"/>
    <x v="0"/>
  </r>
  <r>
    <x v="446"/>
    <x v="3"/>
    <x v="1"/>
    <n v="1"/>
    <n v="205"/>
    <x v="14"/>
    <x v="2"/>
    <x v="11"/>
    <x v="48"/>
    <x v="39"/>
    <x v="1"/>
    <n v="205"/>
    <x v="1"/>
    <x v="0"/>
  </r>
  <r>
    <x v="447"/>
    <x v="1"/>
    <x v="1"/>
    <n v="15"/>
    <n v="600"/>
    <x v="19"/>
    <x v="13"/>
    <x v="20"/>
    <x v="5"/>
    <x v="29"/>
    <x v="30"/>
    <n v="600"/>
    <x v="1"/>
    <x v="0"/>
  </r>
  <r>
    <x v="448"/>
    <x v="1"/>
    <x v="1"/>
    <n v="15"/>
    <n v="680"/>
    <x v="69"/>
    <x v="9"/>
    <x v="14"/>
    <x v="86"/>
    <x v="12"/>
    <x v="6"/>
    <n v="680"/>
    <x v="1"/>
    <x v="1"/>
  </r>
  <r>
    <x v="449"/>
    <x v="1"/>
    <x v="13"/>
    <n v="15"/>
    <n v="780"/>
    <x v="69"/>
    <x v="92"/>
    <x v="20"/>
    <x v="86"/>
    <x v="29"/>
    <x v="6"/>
    <n v="780"/>
    <x v="1"/>
    <x v="1"/>
  </r>
  <r>
    <x v="450"/>
    <x v="1"/>
    <x v="1"/>
    <n v="15"/>
    <n v="780"/>
    <x v="69"/>
    <x v="4"/>
    <x v="17"/>
    <x v="87"/>
    <x v="15"/>
    <x v="59"/>
    <n v="780"/>
    <x v="1"/>
    <x v="1"/>
  </r>
  <r>
    <x v="451"/>
    <x v="16"/>
    <x v="1"/>
    <n v="6"/>
    <n v="350"/>
    <x v="11"/>
    <x v="14"/>
    <x v="5"/>
    <x v="39"/>
    <x v="4"/>
    <x v="11"/>
    <n v="350"/>
    <x v="3"/>
    <x v="0"/>
  </r>
  <r>
    <x v="452"/>
    <x v="16"/>
    <x v="1"/>
    <n v="6"/>
    <n v="510"/>
    <x v="2"/>
    <x v="19"/>
    <x v="3"/>
    <x v="22"/>
    <x v="3"/>
    <x v="50"/>
    <n v="510"/>
    <x v="3"/>
    <x v="0"/>
  </r>
  <r>
    <x v="453"/>
    <x v="2"/>
    <x v="1"/>
    <n v="2"/>
    <n v="420"/>
    <x v="5"/>
    <x v="18"/>
    <x v="17"/>
    <x v="8"/>
    <x v="3"/>
    <x v="17"/>
    <n v="420"/>
    <x v="2"/>
    <x v="0"/>
  </r>
  <r>
    <x v="454"/>
    <x v="7"/>
    <x v="1"/>
    <n v="18"/>
    <n v="540"/>
    <x v="17"/>
    <x v="21"/>
    <x v="77"/>
    <x v="5"/>
    <x v="19"/>
    <x v="75"/>
    <n v="540"/>
    <x v="2"/>
    <x v="0"/>
  </r>
  <r>
    <x v="455"/>
    <x v="6"/>
    <x v="1"/>
    <n v="13"/>
    <n v="490"/>
    <x v="17"/>
    <x v="32"/>
    <x v="1"/>
    <x v="10"/>
    <x v="24"/>
    <x v="30"/>
    <n v="490"/>
    <x v="5"/>
    <x v="0"/>
  </r>
  <r>
    <x v="456"/>
    <x v="1"/>
    <x v="5"/>
    <n v="15"/>
    <n v="310"/>
    <x v="55"/>
    <x v="60"/>
    <x v="12"/>
    <x v="9"/>
    <x v="12"/>
    <x v="0"/>
    <n v="310"/>
    <x v="0"/>
    <x v="0"/>
  </r>
  <r>
    <x v="457"/>
    <x v="6"/>
    <x v="1"/>
    <n v="13"/>
    <n v="300"/>
    <x v="6"/>
    <x v="6"/>
    <x v="4"/>
    <x v="10"/>
    <x v="18"/>
    <x v="3"/>
    <n v="300"/>
    <x v="3"/>
    <x v="0"/>
  </r>
  <r>
    <x v="458"/>
    <x v="9"/>
    <x v="1"/>
    <n v="4"/>
    <n v="405"/>
    <x v="4"/>
    <x v="25"/>
    <x v="5"/>
    <x v="3"/>
    <x v="0"/>
    <x v="16"/>
    <n v="405"/>
    <x v="2"/>
    <x v="0"/>
  </r>
  <r>
    <x v="459"/>
    <x v="15"/>
    <x v="1"/>
    <n v="9"/>
    <n v="435"/>
    <x v="4"/>
    <x v="21"/>
    <x v="3"/>
    <x v="15"/>
    <x v="0"/>
    <x v="9"/>
    <n v="435"/>
    <x v="5"/>
    <x v="0"/>
  </r>
  <r>
    <x v="460"/>
    <x v="15"/>
    <x v="1"/>
    <n v="9"/>
    <n v="495"/>
    <x v="4"/>
    <x v="21"/>
    <x v="3"/>
    <x v="2"/>
    <x v="1"/>
    <x v="50"/>
    <n v="495"/>
    <x v="0"/>
    <x v="0"/>
  </r>
  <r>
    <x v="461"/>
    <x v="11"/>
    <x v="3"/>
    <n v="7"/>
    <n v="580"/>
    <x v="0"/>
    <x v="13"/>
    <x v="14"/>
    <x v="26"/>
    <x v="0"/>
    <x v="2"/>
    <n v="580"/>
    <x v="1"/>
    <x v="1"/>
  </r>
  <r>
    <x v="462"/>
    <x v="11"/>
    <x v="13"/>
    <n v="7"/>
    <n v="405"/>
    <x v="21"/>
    <x v="93"/>
    <x v="73"/>
    <x v="88"/>
    <x v="57"/>
    <x v="75"/>
    <n v="405"/>
    <x v="0"/>
    <x v="0"/>
  </r>
  <r>
    <x v="463"/>
    <x v="3"/>
    <x v="3"/>
    <n v="1"/>
    <n v="424"/>
    <x v="5"/>
    <x v="72"/>
    <x v="5"/>
    <x v="75"/>
    <x v="4"/>
    <x v="48"/>
    <n v="424"/>
    <x v="0"/>
    <x v="0"/>
  </r>
  <r>
    <x v="464"/>
    <x v="1"/>
    <x v="5"/>
    <n v="15"/>
    <n v="460"/>
    <x v="20"/>
    <x v="34"/>
    <x v="7"/>
    <x v="5"/>
    <x v="15"/>
    <x v="2"/>
    <n v="460"/>
    <x v="1"/>
    <x v="0"/>
  </r>
  <r>
    <x v="465"/>
    <x v="7"/>
    <x v="1"/>
    <n v="18"/>
    <n v="310"/>
    <x v="14"/>
    <x v="5"/>
    <x v="5"/>
    <x v="7"/>
    <x v="4"/>
    <x v="19"/>
    <n v="310"/>
    <x v="2"/>
    <x v="0"/>
  </r>
  <r>
    <x v="466"/>
    <x v="10"/>
    <x v="1"/>
    <n v="14"/>
    <n v="500"/>
    <x v="43"/>
    <x v="7"/>
    <x v="0"/>
    <x v="17"/>
    <x v="29"/>
    <x v="8"/>
    <n v="500"/>
    <x v="1"/>
    <x v="0"/>
  </r>
  <r>
    <x v="467"/>
    <x v="6"/>
    <x v="1"/>
    <n v="13"/>
    <n v="390"/>
    <x v="75"/>
    <x v="14"/>
    <x v="4"/>
    <x v="10"/>
    <x v="0"/>
    <x v="89"/>
    <n v="390"/>
    <x v="0"/>
    <x v="0"/>
  </r>
  <r>
    <x v="468"/>
    <x v="1"/>
    <x v="1"/>
    <n v="15"/>
    <n v="292"/>
    <x v="35"/>
    <x v="60"/>
    <x v="12"/>
    <x v="14"/>
    <x v="2"/>
    <x v="90"/>
    <n v="292"/>
    <x v="3"/>
    <x v="0"/>
  </r>
  <r>
    <x v="469"/>
    <x v="2"/>
    <x v="3"/>
    <n v="2"/>
    <n v="405"/>
    <x v="4"/>
    <x v="14"/>
    <x v="51"/>
    <x v="15"/>
    <x v="40"/>
    <x v="40"/>
    <n v="405"/>
    <x v="5"/>
    <x v="0"/>
  </r>
  <r>
    <x v="470"/>
    <x v="1"/>
    <x v="1"/>
    <n v="15"/>
    <n v="487"/>
    <x v="76"/>
    <x v="31"/>
    <x v="8"/>
    <x v="89"/>
    <x v="7"/>
    <x v="20"/>
    <n v="487"/>
    <x v="3"/>
    <x v="0"/>
  </r>
  <r>
    <x v="471"/>
    <x v="1"/>
    <x v="3"/>
    <n v="15"/>
    <n v="320"/>
    <x v="20"/>
    <x v="6"/>
    <x v="12"/>
    <x v="9"/>
    <x v="9"/>
    <x v="17"/>
    <n v="320"/>
    <x v="5"/>
    <x v="0"/>
  </r>
  <r>
    <x v="472"/>
    <x v="10"/>
    <x v="11"/>
    <n v="14"/>
    <n v="505"/>
    <x v="77"/>
    <x v="94"/>
    <x v="57"/>
    <x v="15"/>
    <x v="6"/>
    <x v="9"/>
    <n v="505"/>
    <x v="1"/>
    <x v="0"/>
  </r>
  <r>
    <x v="473"/>
    <x v="10"/>
    <x v="11"/>
    <n v="14"/>
    <n v="505"/>
    <x v="0"/>
    <x v="0"/>
    <x v="89"/>
    <x v="3"/>
    <x v="0"/>
    <x v="31"/>
    <n v="505"/>
    <x v="1"/>
    <x v="0"/>
  </r>
  <r>
    <x v="474"/>
    <x v="10"/>
    <x v="1"/>
    <n v="14"/>
    <n v="273"/>
    <x v="18"/>
    <x v="95"/>
    <x v="4"/>
    <x v="10"/>
    <x v="18"/>
    <x v="8"/>
    <n v="273"/>
    <x v="1"/>
    <x v="0"/>
  </r>
  <r>
    <x v="474"/>
    <x v="10"/>
    <x v="1"/>
    <n v="14"/>
    <n v="275"/>
    <x v="6"/>
    <x v="84"/>
    <x v="73"/>
    <x v="10"/>
    <x v="18"/>
    <x v="81"/>
    <n v="275"/>
    <x v="1"/>
    <x v="0"/>
  </r>
  <r>
    <x v="475"/>
    <x v="10"/>
    <x v="1"/>
    <n v="14"/>
    <n v="365"/>
    <x v="5"/>
    <x v="30"/>
    <x v="30"/>
    <x v="39"/>
    <x v="2"/>
    <x v="91"/>
    <n v="365"/>
    <x v="1"/>
    <x v="0"/>
  </r>
  <r>
    <x v="476"/>
    <x v="10"/>
    <x v="1"/>
    <n v="14"/>
    <n v="365"/>
    <x v="51"/>
    <x v="20"/>
    <x v="55"/>
    <x v="39"/>
    <x v="2"/>
    <x v="11"/>
    <n v="365"/>
    <x v="1"/>
    <x v="0"/>
  </r>
  <r>
    <x v="477"/>
    <x v="3"/>
    <x v="11"/>
    <n v="1"/>
    <n v="266"/>
    <x v="78"/>
    <x v="34"/>
    <x v="14"/>
    <x v="25"/>
    <x v="25"/>
    <x v="19"/>
    <n v="266"/>
    <x v="2"/>
    <x v="0"/>
  </r>
  <r>
    <x v="478"/>
    <x v="11"/>
    <x v="1"/>
    <n v="7"/>
    <n v="505"/>
    <x v="79"/>
    <x v="73"/>
    <x v="0"/>
    <x v="58"/>
    <x v="29"/>
    <x v="30"/>
    <n v="505"/>
    <x v="1"/>
    <x v="0"/>
  </r>
  <r>
    <x v="479"/>
    <x v="3"/>
    <x v="3"/>
    <n v="1"/>
    <n v="456"/>
    <x v="51"/>
    <x v="18"/>
    <x v="12"/>
    <x v="7"/>
    <x v="4"/>
    <x v="92"/>
    <n v="456"/>
    <x v="2"/>
    <x v="0"/>
  </r>
  <r>
    <x v="480"/>
    <x v="6"/>
    <x v="3"/>
    <n v="13"/>
    <n v="442"/>
    <x v="19"/>
    <x v="6"/>
    <x v="5"/>
    <x v="79"/>
    <x v="72"/>
    <x v="17"/>
    <n v="442"/>
    <x v="5"/>
    <x v="0"/>
  </r>
  <r>
    <x v="481"/>
    <x v="17"/>
    <x v="7"/>
    <n v="8"/>
    <n v="245"/>
    <x v="20"/>
    <x v="42"/>
    <x v="29"/>
    <x v="34"/>
    <x v="18"/>
    <x v="14"/>
    <n v="245"/>
    <x v="4"/>
    <x v="0"/>
  </r>
  <r>
    <x v="482"/>
    <x v="17"/>
    <x v="7"/>
    <n v="8"/>
    <n v="535"/>
    <x v="48"/>
    <x v="5"/>
    <x v="13"/>
    <x v="65"/>
    <x v="8"/>
    <x v="93"/>
    <n v="535"/>
    <x v="4"/>
    <x v="0"/>
  </r>
  <r>
    <x v="483"/>
    <x v="5"/>
    <x v="1"/>
    <n v="16"/>
    <n v="375"/>
    <x v="42"/>
    <x v="34"/>
    <x v="62"/>
    <x v="34"/>
    <x v="12"/>
    <x v="1"/>
    <n v="375"/>
    <x v="2"/>
    <x v="0"/>
  </r>
  <r>
    <x v="484"/>
    <x v="11"/>
    <x v="11"/>
    <n v="7"/>
    <n v="305"/>
    <x v="4"/>
    <x v="21"/>
    <x v="4"/>
    <x v="17"/>
    <x v="9"/>
    <x v="37"/>
    <n v="305"/>
    <x v="2"/>
    <x v="0"/>
  </r>
  <r>
    <x v="485"/>
    <x v="0"/>
    <x v="14"/>
    <n v="10"/>
    <n v="340"/>
    <x v="5"/>
    <x v="5"/>
    <x v="4"/>
    <x v="8"/>
    <x v="18"/>
    <x v="0"/>
    <n v="340"/>
    <x v="2"/>
    <x v="0"/>
  </r>
  <r>
    <x v="486"/>
    <x v="7"/>
    <x v="1"/>
    <n v="18"/>
    <n v="480"/>
    <x v="8"/>
    <x v="7"/>
    <x v="0"/>
    <x v="2"/>
    <x v="6"/>
    <x v="15"/>
    <n v="480"/>
    <x v="5"/>
    <x v="0"/>
  </r>
  <r>
    <x v="487"/>
    <x v="0"/>
    <x v="6"/>
    <n v="10"/>
    <n v="320"/>
    <x v="11"/>
    <x v="6"/>
    <x v="11"/>
    <x v="3"/>
    <x v="16"/>
    <x v="1"/>
    <n v="320"/>
    <x v="1"/>
    <x v="0"/>
  </r>
  <r>
    <x v="488"/>
    <x v="5"/>
    <x v="10"/>
    <n v="16"/>
    <n v="355"/>
    <x v="39"/>
    <x v="25"/>
    <x v="20"/>
    <x v="37"/>
    <x v="2"/>
    <x v="37"/>
    <n v="355"/>
    <x v="1"/>
    <x v="0"/>
  </r>
  <r>
    <x v="489"/>
    <x v="5"/>
    <x v="10"/>
    <n v="16"/>
    <n v="495"/>
    <x v="5"/>
    <x v="21"/>
    <x v="53"/>
    <x v="4"/>
    <x v="24"/>
    <x v="14"/>
    <n v="495"/>
    <x v="1"/>
    <x v="0"/>
  </r>
  <r>
    <x v="490"/>
    <x v="5"/>
    <x v="11"/>
    <n v="16"/>
    <n v="385"/>
    <x v="39"/>
    <x v="34"/>
    <x v="56"/>
    <x v="25"/>
    <x v="9"/>
    <x v="17"/>
    <n v="385"/>
    <x v="1"/>
    <x v="0"/>
  </r>
  <r>
    <x v="491"/>
    <x v="7"/>
    <x v="1"/>
    <n v="18"/>
    <n v="308"/>
    <x v="6"/>
    <x v="31"/>
    <x v="12"/>
    <x v="33"/>
    <x v="9"/>
    <x v="15"/>
    <n v="308"/>
    <x v="3"/>
    <x v="0"/>
  </r>
  <r>
    <x v="492"/>
    <x v="9"/>
    <x v="1"/>
    <n v="4"/>
    <n v="405"/>
    <x v="4"/>
    <x v="34"/>
    <x v="17"/>
    <x v="34"/>
    <x v="12"/>
    <x v="16"/>
    <n v="405"/>
    <x v="0"/>
    <x v="0"/>
  </r>
  <r>
    <x v="493"/>
    <x v="7"/>
    <x v="7"/>
    <n v="18"/>
    <n v="680"/>
    <x v="0"/>
    <x v="16"/>
    <x v="20"/>
    <x v="6"/>
    <x v="15"/>
    <x v="30"/>
    <n v="680"/>
    <x v="0"/>
    <x v="1"/>
  </r>
  <r>
    <x v="494"/>
    <x v="7"/>
    <x v="11"/>
    <n v="18"/>
    <n v="384"/>
    <x v="8"/>
    <x v="43"/>
    <x v="11"/>
    <x v="17"/>
    <x v="2"/>
    <x v="72"/>
    <n v="384"/>
    <x v="3"/>
    <x v="0"/>
  </r>
  <r>
    <x v="495"/>
    <x v="16"/>
    <x v="1"/>
    <n v="6"/>
    <n v="348"/>
    <x v="27"/>
    <x v="76"/>
    <x v="44"/>
    <x v="31"/>
    <x v="49"/>
    <x v="49"/>
    <n v="348"/>
    <x v="4"/>
    <x v="0"/>
  </r>
  <r>
    <x v="496"/>
    <x v="16"/>
    <x v="14"/>
    <n v="6"/>
    <n v="495"/>
    <x v="17"/>
    <x v="78"/>
    <x v="41"/>
    <x v="82"/>
    <x v="64"/>
    <x v="21"/>
    <n v="495"/>
    <x v="4"/>
    <x v="0"/>
  </r>
  <r>
    <x v="497"/>
    <x v="7"/>
    <x v="1"/>
    <n v="18"/>
    <n v="316"/>
    <x v="14"/>
    <x v="58"/>
    <x v="47"/>
    <x v="90"/>
    <x v="49"/>
    <x v="41"/>
    <n v="316"/>
    <x v="3"/>
    <x v="0"/>
  </r>
  <r>
    <x v="498"/>
    <x v="0"/>
    <x v="1"/>
    <n v="10"/>
    <n v="316"/>
    <x v="14"/>
    <x v="58"/>
    <x v="47"/>
    <x v="90"/>
    <x v="49"/>
    <x v="41"/>
    <n v="316"/>
    <x v="3"/>
    <x v="0"/>
  </r>
  <r>
    <x v="499"/>
    <x v="11"/>
    <x v="1"/>
    <n v="7"/>
    <n v="316"/>
    <x v="14"/>
    <x v="58"/>
    <x v="47"/>
    <x v="90"/>
    <x v="49"/>
    <x v="41"/>
    <n v="316"/>
    <x v="3"/>
    <x v="0"/>
  </r>
  <r>
    <x v="500"/>
    <x v="3"/>
    <x v="15"/>
    <n v="1"/>
    <n v="285"/>
    <x v="39"/>
    <x v="5"/>
    <x v="11"/>
    <x v="34"/>
    <x v="2"/>
    <x v="58"/>
    <n v="285"/>
    <x v="1"/>
    <x v="0"/>
  </r>
  <r>
    <x v="501"/>
    <x v="3"/>
    <x v="15"/>
    <n v="1"/>
    <n v="405"/>
    <x v="4"/>
    <x v="15"/>
    <x v="13"/>
    <x v="8"/>
    <x v="8"/>
    <x v="1"/>
    <n v="405"/>
    <x v="1"/>
    <x v="0"/>
  </r>
  <r>
    <x v="502"/>
    <x v="6"/>
    <x v="1"/>
    <n v="13"/>
    <n v="255"/>
    <x v="11"/>
    <x v="31"/>
    <x v="69"/>
    <x v="36"/>
    <x v="74"/>
    <x v="56"/>
    <n v="255"/>
    <x v="3"/>
    <x v="0"/>
  </r>
  <r>
    <x v="503"/>
    <x v="2"/>
    <x v="12"/>
    <n v="2"/>
    <n v="340"/>
    <x v="11"/>
    <x v="14"/>
    <x v="17"/>
    <x v="10"/>
    <x v="18"/>
    <x v="0"/>
    <n v="340"/>
    <x v="3"/>
    <x v="0"/>
  </r>
  <r>
    <x v="504"/>
    <x v="7"/>
    <x v="3"/>
    <n v="18"/>
    <n v="430"/>
    <x v="4"/>
    <x v="6"/>
    <x v="20"/>
    <x v="15"/>
    <x v="24"/>
    <x v="11"/>
    <n v="430"/>
    <x v="2"/>
    <x v="0"/>
  </r>
  <r>
    <x v="505"/>
    <x v="6"/>
    <x v="1"/>
    <n v="13"/>
    <n v="440"/>
    <x v="2"/>
    <x v="5"/>
    <x v="3"/>
    <x v="17"/>
    <x v="16"/>
    <x v="4"/>
    <n v="440"/>
    <x v="1"/>
    <x v="0"/>
  </r>
  <r>
    <x v="506"/>
    <x v="0"/>
    <x v="1"/>
    <n v="10"/>
    <n v="280"/>
    <x v="11"/>
    <x v="49"/>
    <x v="5"/>
    <x v="9"/>
    <x v="4"/>
    <x v="1"/>
    <n v="280"/>
    <x v="3"/>
    <x v="0"/>
  </r>
  <r>
    <x v="507"/>
    <x v="14"/>
    <x v="1"/>
    <n v="11"/>
    <n v="330"/>
    <x v="0"/>
    <x v="21"/>
    <x v="3"/>
    <x v="10"/>
    <x v="18"/>
    <x v="19"/>
    <n v="330"/>
    <x v="5"/>
    <x v="0"/>
  </r>
  <r>
    <x v="508"/>
    <x v="15"/>
    <x v="15"/>
    <n v="9"/>
    <n v="309"/>
    <x v="44"/>
    <x v="5"/>
    <x v="47"/>
    <x v="7"/>
    <x v="3"/>
    <x v="42"/>
    <n v="309"/>
    <x v="4"/>
    <x v="0"/>
  </r>
  <r>
    <x v="509"/>
    <x v="7"/>
    <x v="1"/>
    <n v="18"/>
    <n v="480"/>
    <x v="3"/>
    <x v="32"/>
    <x v="13"/>
    <x v="23"/>
    <x v="8"/>
    <x v="12"/>
    <n v="480"/>
    <x v="0"/>
    <x v="0"/>
  </r>
  <r>
    <x v="510"/>
    <x v="9"/>
    <x v="1"/>
    <n v="4"/>
    <n v="205"/>
    <x v="55"/>
    <x v="25"/>
    <x v="2"/>
    <x v="36"/>
    <x v="30"/>
    <x v="0"/>
    <n v="205"/>
    <x v="5"/>
    <x v="0"/>
  </r>
  <r>
    <x v="511"/>
    <x v="6"/>
    <x v="3"/>
    <n v="13"/>
    <n v="479"/>
    <x v="80"/>
    <x v="32"/>
    <x v="0"/>
    <x v="9"/>
    <x v="24"/>
    <x v="52"/>
    <n v="479"/>
    <x v="1"/>
    <x v="0"/>
  </r>
  <r>
    <x v="512"/>
    <x v="6"/>
    <x v="3"/>
    <n v="13"/>
    <n v="579"/>
    <x v="80"/>
    <x v="32"/>
    <x v="13"/>
    <x v="11"/>
    <x v="8"/>
    <x v="94"/>
    <n v="579"/>
    <x v="1"/>
    <x v="0"/>
  </r>
  <r>
    <x v="513"/>
    <x v="6"/>
    <x v="3"/>
    <n v="13"/>
    <n v="349"/>
    <x v="46"/>
    <x v="21"/>
    <x v="11"/>
    <x v="7"/>
    <x v="4"/>
    <x v="27"/>
    <n v="349"/>
    <x v="1"/>
    <x v="0"/>
  </r>
  <r>
    <x v="514"/>
    <x v="6"/>
    <x v="3"/>
    <n v="13"/>
    <n v="251"/>
    <x v="20"/>
    <x v="34"/>
    <x v="4"/>
    <x v="36"/>
    <x v="30"/>
    <x v="91"/>
    <n v="251"/>
    <x v="1"/>
    <x v="0"/>
  </r>
  <r>
    <x v="515"/>
    <x v="6"/>
    <x v="3"/>
    <n v="13"/>
    <n v="264"/>
    <x v="14"/>
    <x v="31"/>
    <x v="5"/>
    <x v="74"/>
    <x v="25"/>
    <x v="49"/>
    <n v="264"/>
    <x v="3"/>
    <x v="0"/>
  </r>
  <r>
    <x v="516"/>
    <x v="11"/>
    <x v="13"/>
    <n v="7"/>
    <n v="418"/>
    <x v="0"/>
    <x v="96"/>
    <x v="11"/>
    <x v="9"/>
    <x v="2"/>
    <x v="14"/>
    <n v="418"/>
    <x v="3"/>
    <x v="0"/>
  </r>
  <r>
    <x v="517"/>
    <x v="9"/>
    <x v="1"/>
    <n v="4"/>
    <n v="320"/>
    <x v="39"/>
    <x v="31"/>
    <x v="4"/>
    <x v="7"/>
    <x v="4"/>
    <x v="2"/>
    <n v="320"/>
    <x v="1"/>
    <x v="0"/>
  </r>
  <r>
    <x v="518"/>
    <x v="13"/>
    <x v="11"/>
    <n v="12"/>
    <n v="450"/>
    <x v="19"/>
    <x v="13"/>
    <x v="13"/>
    <x v="8"/>
    <x v="3"/>
    <x v="8"/>
    <n v="450"/>
    <x v="5"/>
    <x v="0"/>
  </r>
  <r>
    <x v="519"/>
    <x v="3"/>
    <x v="1"/>
    <n v="1"/>
    <n v="290"/>
    <x v="14"/>
    <x v="43"/>
    <x v="14"/>
    <x v="36"/>
    <x v="30"/>
    <x v="39"/>
    <n v="290"/>
    <x v="5"/>
    <x v="0"/>
  </r>
  <r>
    <x v="520"/>
    <x v="3"/>
    <x v="1"/>
    <n v="1"/>
    <n v="500"/>
    <x v="2"/>
    <x v="19"/>
    <x v="20"/>
    <x v="39"/>
    <x v="24"/>
    <x v="9"/>
    <n v="500"/>
    <x v="1"/>
    <x v="0"/>
  </r>
  <r>
    <x v="521"/>
    <x v="3"/>
    <x v="3"/>
    <n v="1"/>
    <n v="600"/>
    <x v="2"/>
    <x v="80"/>
    <x v="19"/>
    <x v="17"/>
    <x v="12"/>
    <x v="50"/>
    <n v="600"/>
    <x v="1"/>
    <x v="0"/>
  </r>
  <r>
    <x v="522"/>
    <x v="7"/>
    <x v="1"/>
    <n v="18"/>
    <n v="314"/>
    <x v="71"/>
    <x v="97"/>
    <x v="76"/>
    <x v="59"/>
    <x v="31"/>
    <x v="19"/>
    <n v="314"/>
    <x v="0"/>
    <x v="0"/>
  </r>
  <r>
    <x v="523"/>
    <x v="9"/>
    <x v="1"/>
    <n v="4"/>
    <n v="405"/>
    <x v="4"/>
    <x v="6"/>
    <x v="4"/>
    <x v="15"/>
    <x v="6"/>
    <x v="16"/>
    <n v="405"/>
    <x v="2"/>
    <x v="0"/>
  </r>
  <r>
    <x v="524"/>
    <x v="7"/>
    <x v="1"/>
    <n v="18"/>
    <n v="500"/>
    <x v="0"/>
    <x v="11"/>
    <x v="0"/>
    <x v="37"/>
    <x v="29"/>
    <x v="17"/>
    <n v="500"/>
    <x v="5"/>
    <x v="0"/>
  </r>
  <r>
    <x v="525"/>
    <x v="7"/>
    <x v="1"/>
    <n v="18"/>
    <n v="300"/>
    <x v="20"/>
    <x v="6"/>
    <x v="4"/>
    <x v="10"/>
    <x v="18"/>
    <x v="2"/>
    <n v="300"/>
    <x v="1"/>
    <x v="0"/>
  </r>
  <r>
    <x v="526"/>
    <x v="7"/>
    <x v="1"/>
    <n v="18"/>
    <n v="385"/>
    <x v="2"/>
    <x v="43"/>
    <x v="7"/>
    <x v="7"/>
    <x v="4"/>
    <x v="2"/>
    <n v="385"/>
    <x v="1"/>
    <x v="0"/>
  </r>
  <r>
    <x v="527"/>
    <x v="7"/>
    <x v="13"/>
    <n v="18"/>
    <n v="510"/>
    <x v="0"/>
    <x v="15"/>
    <x v="28"/>
    <x v="9"/>
    <x v="12"/>
    <x v="17"/>
    <n v="510"/>
    <x v="1"/>
    <x v="0"/>
  </r>
  <r>
    <x v="528"/>
    <x v="11"/>
    <x v="1"/>
    <n v="7"/>
    <n v="410"/>
    <x v="14"/>
    <x v="14"/>
    <x v="11"/>
    <x v="17"/>
    <x v="16"/>
    <x v="2"/>
    <n v="410"/>
    <x v="1"/>
    <x v="0"/>
  </r>
  <r>
    <x v="529"/>
    <x v="2"/>
    <x v="1"/>
    <n v="2"/>
    <n v="220"/>
    <x v="39"/>
    <x v="31"/>
    <x v="29"/>
    <x v="25"/>
    <x v="25"/>
    <x v="37"/>
    <n v="220"/>
    <x v="2"/>
    <x v="0"/>
  </r>
  <r>
    <x v="530"/>
    <x v="6"/>
    <x v="1"/>
    <n v="13"/>
    <n v="395"/>
    <x v="2"/>
    <x v="21"/>
    <x v="17"/>
    <x v="15"/>
    <x v="6"/>
    <x v="19"/>
    <n v="395"/>
    <x v="1"/>
    <x v="0"/>
  </r>
  <r>
    <x v="531"/>
    <x v="6"/>
    <x v="1"/>
    <n v="13"/>
    <n v="535"/>
    <x v="48"/>
    <x v="32"/>
    <x v="17"/>
    <x v="11"/>
    <x v="6"/>
    <x v="2"/>
    <n v="535"/>
    <x v="0"/>
    <x v="0"/>
  </r>
  <r>
    <x v="532"/>
    <x v="6"/>
    <x v="1"/>
    <n v="13"/>
    <n v="515"/>
    <x v="48"/>
    <x v="32"/>
    <x v="14"/>
    <x v="2"/>
    <x v="7"/>
    <x v="0"/>
    <n v="515"/>
    <x v="5"/>
    <x v="0"/>
  </r>
  <r>
    <x v="533"/>
    <x v="16"/>
    <x v="1"/>
    <n v="6"/>
    <n v="455"/>
    <x v="2"/>
    <x v="7"/>
    <x v="3"/>
    <x v="8"/>
    <x v="24"/>
    <x v="16"/>
    <n v="455"/>
    <x v="1"/>
    <x v="0"/>
  </r>
  <r>
    <x v="534"/>
    <x v="7"/>
    <x v="1"/>
    <n v="18"/>
    <n v="405"/>
    <x v="21"/>
    <x v="45"/>
    <x v="71"/>
    <x v="58"/>
    <x v="71"/>
    <x v="8"/>
    <n v="405"/>
    <x v="0"/>
    <x v="0"/>
  </r>
  <r>
    <x v="535"/>
    <x v="5"/>
    <x v="12"/>
    <n v="16"/>
    <n v="525"/>
    <x v="4"/>
    <x v="31"/>
    <x v="50"/>
    <x v="3"/>
    <x v="5"/>
    <x v="19"/>
    <n v="525"/>
    <x v="0"/>
    <x v="0"/>
  </r>
  <r>
    <x v="536"/>
    <x v="7"/>
    <x v="1"/>
    <n v="18"/>
    <n v="320"/>
    <x v="14"/>
    <x v="29"/>
    <x v="47"/>
    <x v="17"/>
    <x v="4"/>
    <x v="14"/>
    <n v="320"/>
    <x v="1"/>
    <x v="0"/>
  </r>
  <r>
    <x v="537"/>
    <x v="15"/>
    <x v="15"/>
    <n v="9"/>
    <n v="335"/>
    <x v="60"/>
    <x v="45"/>
    <x v="17"/>
    <x v="24"/>
    <x v="2"/>
    <x v="95"/>
    <n v="335"/>
    <x v="4"/>
    <x v="0"/>
  </r>
  <r>
    <x v="538"/>
    <x v="15"/>
    <x v="15"/>
    <n v="9"/>
    <n v="335"/>
    <x v="61"/>
    <x v="45"/>
    <x v="17"/>
    <x v="24"/>
    <x v="2"/>
    <x v="13"/>
    <n v="335"/>
    <x v="4"/>
    <x v="0"/>
  </r>
  <r>
    <x v="539"/>
    <x v="15"/>
    <x v="15"/>
    <n v="9"/>
    <n v="335"/>
    <x v="38"/>
    <x v="45"/>
    <x v="17"/>
    <x v="24"/>
    <x v="2"/>
    <x v="91"/>
    <n v="335"/>
    <x v="4"/>
    <x v="0"/>
  </r>
  <r>
    <x v="540"/>
    <x v="15"/>
    <x v="15"/>
    <n v="9"/>
    <n v="335"/>
    <x v="24"/>
    <x v="45"/>
    <x v="17"/>
    <x v="24"/>
    <x v="2"/>
    <x v="81"/>
    <n v="335"/>
    <x v="4"/>
    <x v="0"/>
  </r>
  <r>
    <x v="541"/>
    <x v="5"/>
    <x v="11"/>
    <n v="16"/>
    <n v="410"/>
    <x v="5"/>
    <x v="51"/>
    <x v="17"/>
    <x v="17"/>
    <x v="24"/>
    <x v="95"/>
    <n v="410"/>
    <x v="5"/>
    <x v="0"/>
  </r>
  <r>
    <x v="542"/>
    <x v="2"/>
    <x v="1"/>
    <n v="2"/>
    <n v="281"/>
    <x v="52"/>
    <x v="6"/>
    <x v="63"/>
    <x v="7"/>
    <x v="62"/>
    <x v="48"/>
    <n v="281"/>
    <x v="3"/>
    <x v="0"/>
  </r>
  <r>
    <x v="543"/>
    <x v="6"/>
    <x v="1"/>
    <n v="13"/>
    <n v="452"/>
    <x v="40"/>
    <x v="76"/>
    <x v="74"/>
    <x v="91"/>
    <x v="75"/>
    <x v="85"/>
    <n v="452"/>
    <x v="0"/>
    <x v="0"/>
  </r>
  <r>
    <x v="544"/>
    <x v="11"/>
    <x v="18"/>
    <n v="7"/>
    <n v="507"/>
    <x v="45"/>
    <x v="98"/>
    <x v="21"/>
    <x v="49"/>
    <x v="11"/>
    <x v="82"/>
    <n v="507"/>
    <x v="4"/>
    <x v="0"/>
  </r>
  <r>
    <x v="545"/>
    <x v="7"/>
    <x v="11"/>
    <n v="18"/>
    <n v="430"/>
    <x v="17"/>
    <x v="14"/>
    <x v="8"/>
    <x v="17"/>
    <x v="16"/>
    <x v="37"/>
    <n v="430"/>
    <x v="5"/>
    <x v="0"/>
  </r>
  <r>
    <x v="546"/>
    <x v="11"/>
    <x v="1"/>
    <n v="7"/>
    <n v="405"/>
    <x v="34"/>
    <x v="53"/>
    <x v="33"/>
    <x v="23"/>
    <x v="16"/>
    <x v="12"/>
    <n v="405"/>
    <x v="5"/>
    <x v="0"/>
  </r>
  <r>
    <x v="547"/>
    <x v="0"/>
    <x v="1"/>
    <n v="10"/>
    <n v="405"/>
    <x v="51"/>
    <x v="93"/>
    <x v="28"/>
    <x v="56"/>
    <x v="76"/>
    <x v="23"/>
    <n v="405"/>
    <x v="4"/>
    <x v="0"/>
  </r>
  <r>
    <x v="548"/>
    <x v="7"/>
    <x v="6"/>
    <n v="18"/>
    <n v="430"/>
    <x v="2"/>
    <x v="15"/>
    <x v="0"/>
    <x v="39"/>
    <x v="2"/>
    <x v="9"/>
    <n v="430"/>
    <x v="5"/>
    <x v="0"/>
  </r>
  <r>
    <x v="549"/>
    <x v="9"/>
    <x v="1"/>
    <n v="4"/>
    <n v="485"/>
    <x v="4"/>
    <x v="18"/>
    <x v="11"/>
    <x v="37"/>
    <x v="8"/>
    <x v="18"/>
    <n v="485"/>
    <x v="1"/>
    <x v="0"/>
  </r>
  <r>
    <x v="550"/>
    <x v="9"/>
    <x v="1"/>
    <n v="4"/>
    <n v="580"/>
    <x v="0"/>
    <x v="14"/>
    <x v="0"/>
    <x v="4"/>
    <x v="29"/>
    <x v="4"/>
    <n v="580"/>
    <x v="5"/>
    <x v="1"/>
  </r>
  <r>
    <x v="551"/>
    <x v="1"/>
    <x v="5"/>
    <n v="15"/>
    <n v="198"/>
    <x v="81"/>
    <x v="60"/>
    <x v="58"/>
    <x v="34"/>
    <x v="30"/>
    <x v="19"/>
    <n v="198"/>
    <x v="2"/>
    <x v="0"/>
  </r>
  <r>
    <x v="552"/>
    <x v="5"/>
    <x v="1"/>
    <n v="16"/>
    <n v="495"/>
    <x v="82"/>
    <x v="27"/>
    <x v="3"/>
    <x v="17"/>
    <x v="4"/>
    <x v="21"/>
    <n v="495"/>
    <x v="0"/>
    <x v="0"/>
  </r>
  <r>
    <x v="553"/>
    <x v="11"/>
    <x v="1"/>
    <n v="7"/>
    <n v="500"/>
    <x v="2"/>
    <x v="13"/>
    <x v="17"/>
    <x v="23"/>
    <x v="8"/>
    <x v="50"/>
    <n v="500"/>
    <x v="1"/>
    <x v="0"/>
  </r>
  <r>
    <x v="554"/>
    <x v="6"/>
    <x v="1"/>
    <n v="13"/>
    <n v="413"/>
    <x v="6"/>
    <x v="62"/>
    <x v="3"/>
    <x v="7"/>
    <x v="24"/>
    <x v="65"/>
    <n v="413"/>
    <x v="1"/>
    <x v="0"/>
  </r>
  <r>
    <x v="555"/>
    <x v="6"/>
    <x v="1"/>
    <n v="13"/>
    <n v="253"/>
    <x v="42"/>
    <x v="64"/>
    <x v="29"/>
    <x v="48"/>
    <x v="30"/>
    <x v="83"/>
    <n v="253"/>
    <x v="1"/>
    <x v="0"/>
  </r>
  <r>
    <x v="556"/>
    <x v="8"/>
    <x v="3"/>
    <n v="3"/>
    <n v="680"/>
    <x v="43"/>
    <x v="4"/>
    <x v="14"/>
    <x v="6"/>
    <x v="12"/>
    <x v="16"/>
    <n v="680"/>
    <x v="2"/>
    <x v="1"/>
  </r>
  <r>
    <x v="557"/>
    <x v="8"/>
    <x v="3"/>
    <n v="3"/>
    <n v="780"/>
    <x v="43"/>
    <x v="63"/>
    <x v="20"/>
    <x v="63"/>
    <x v="29"/>
    <x v="4"/>
    <n v="780"/>
    <x v="2"/>
    <x v="1"/>
  </r>
  <r>
    <x v="558"/>
    <x v="13"/>
    <x v="1"/>
    <n v="12"/>
    <n v="580"/>
    <x v="3"/>
    <x v="6"/>
    <x v="20"/>
    <x v="5"/>
    <x v="77"/>
    <x v="8"/>
    <n v="580"/>
    <x v="2"/>
    <x v="1"/>
  </r>
  <r>
    <x v="559"/>
    <x v="6"/>
    <x v="1"/>
    <n v="13"/>
    <n v="670"/>
    <x v="56"/>
    <x v="37"/>
    <x v="15"/>
    <x v="23"/>
    <x v="13"/>
    <x v="30"/>
    <n v="670"/>
    <x v="0"/>
    <x v="1"/>
  </r>
  <r>
    <x v="560"/>
    <x v="5"/>
    <x v="1"/>
    <n v="16"/>
    <n v="580"/>
    <x v="3"/>
    <x v="13"/>
    <x v="90"/>
    <x v="7"/>
    <x v="29"/>
    <x v="8"/>
    <n v="580"/>
    <x v="2"/>
    <x v="1"/>
  </r>
  <r>
    <x v="561"/>
    <x v="4"/>
    <x v="1"/>
    <n v="17"/>
    <n v="580"/>
    <x v="3"/>
    <x v="11"/>
    <x v="6"/>
    <x v="3"/>
    <x v="5"/>
    <x v="8"/>
    <n v="580"/>
    <x v="2"/>
    <x v="1"/>
  </r>
  <r>
    <x v="562"/>
    <x v="7"/>
    <x v="4"/>
    <n v="18"/>
    <n v="485"/>
    <x v="19"/>
    <x v="18"/>
    <x v="61"/>
    <x v="34"/>
    <x v="16"/>
    <x v="14"/>
    <n v="485"/>
    <x v="2"/>
    <x v="0"/>
  </r>
  <r>
    <x v="563"/>
    <x v="7"/>
    <x v="1"/>
    <n v="18"/>
    <n v="300"/>
    <x v="39"/>
    <x v="43"/>
    <x v="29"/>
    <x v="17"/>
    <x v="30"/>
    <x v="11"/>
    <n v="300"/>
    <x v="5"/>
    <x v="0"/>
  </r>
  <r>
    <x v="564"/>
    <x v="8"/>
    <x v="16"/>
    <n v="3"/>
    <n v="680"/>
    <x v="19"/>
    <x v="16"/>
    <x v="20"/>
    <x v="6"/>
    <x v="15"/>
    <x v="2"/>
    <n v="680"/>
    <x v="3"/>
    <x v="1"/>
  </r>
  <r>
    <x v="565"/>
    <x v="1"/>
    <x v="1"/>
    <n v="15"/>
    <n v="490"/>
    <x v="56"/>
    <x v="43"/>
    <x v="0"/>
    <x v="26"/>
    <x v="0"/>
    <x v="1"/>
    <n v="490"/>
    <x v="3"/>
    <x v="0"/>
  </r>
  <r>
    <x v="566"/>
    <x v="14"/>
    <x v="4"/>
    <n v="11"/>
    <n v="485"/>
    <x v="43"/>
    <x v="3"/>
    <x v="19"/>
    <x v="34"/>
    <x v="9"/>
    <x v="19"/>
    <n v="485"/>
    <x v="1"/>
    <x v="0"/>
  </r>
  <r>
    <x v="567"/>
    <x v="14"/>
    <x v="4"/>
    <n v="11"/>
    <n v="345"/>
    <x v="3"/>
    <x v="14"/>
    <x v="28"/>
    <x v="25"/>
    <x v="25"/>
    <x v="58"/>
    <n v="345"/>
    <x v="1"/>
    <x v="0"/>
  </r>
  <r>
    <x v="568"/>
    <x v="14"/>
    <x v="4"/>
    <n v="11"/>
    <n v="535"/>
    <x v="58"/>
    <x v="10"/>
    <x v="61"/>
    <x v="39"/>
    <x v="2"/>
    <x v="19"/>
    <n v="535"/>
    <x v="0"/>
    <x v="0"/>
  </r>
  <r>
    <x v="569"/>
    <x v="16"/>
    <x v="1"/>
    <n v="6"/>
    <n v="285"/>
    <x v="20"/>
    <x v="5"/>
    <x v="4"/>
    <x v="36"/>
    <x v="18"/>
    <x v="0"/>
    <n v="285"/>
    <x v="0"/>
    <x v="0"/>
  </r>
  <r>
    <x v="570"/>
    <x v="5"/>
    <x v="1"/>
    <n v="16"/>
    <n v="280"/>
    <x v="6"/>
    <x v="11"/>
    <x v="8"/>
    <x v="48"/>
    <x v="39"/>
    <x v="39"/>
    <n v="280"/>
    <x v="3"/>
    <x v="0"/>
  </r>
  <r>
    <x v="571"/>
    <x v="0"/>
    <x v="6"/>
    <n v="10"/>
    <n v="400"/>
    <x v="14"/>
    <x v="21"/>
    <x v="12"/>
    <x v="5"/>
    <x v="8"/>
    <x v="11"/>
    <n v="400"/>
    <x v="2"/>
    <x v="0"/>
  </r>
  <r>
    <x v="572"/>
    <x v="0"/>
    <x v="6"/>
    <n v="10"/>
    <n v="515"/>
    <x v="4"/>
    <x v="5"/>
    <x v="7"/>
    <x v="26"/>
    <x v="1"/>
    <x v="2"/>
    <n v="515"/>
    <x v="0"/>
    <x v="0"/>
  </r>
  <r>
    <x v="573"/>
    <x v="9"/>
    <x v="2"/>
    <n v="4"/>
    <n v="440"/>
    <x v="14"/>
    <x v="6"/>
    <x v="57"/>
    <x v="22"/>
    <x v="48"/>
    <x v="40"/>
    <n v="440"/>
    <x v="0"/>
    <x v="0"/>
  </r>
  <r>
    <x v="574"/>
    <x v="9"/>
    <x v="3"/>
    <n v="4"/>
    <n v="520"/>
    <x v="14"/>
    <x v="43"/>
    <x v="91"/>
    <x v="2"/>
    <x v="44"/>
    <x v="96"/>
    <n v="520"/>
    <x v="0"/>
    <x v="0"/>
  </r>
  <r>
    <x v="575"/>
    <x v="9"/>
    <x v="0"/>
    <n v="4"/>
    <n v="520"/>
    <x v="14"/>
    <x v="43"/>
    <x v="91"/>
    <x v="2"/>
    <x v="44"/>
    <x v="96"/>
    <n v="520"/>
    <x v="0"/>
    <x v="0"/>
  </r>
  <r>
    <x v="576"/>
    <x v="9"/>
    <x v="16"/>
    <n v="4"/>
    <n v="520"/>
    <x v="14"/>
    <x v="43"/>
    <x v="91"/>
    <x v="2"/>
    <x v="44"/>
    <x v="96"/>
    <n v="520"/>
    <x v="0"/>
    <x v="0"/>
  </r>
  <r>
    <x v="577"/>
    <x v="9"/>
    <x v="15"/>
    <n v="4"/>
    <n v="520"/>
    <x v="14"/>
    <x v="43"/>
    <x v="91"/>
    <x v="2"/>
    <x v="44"/>
    <x v="96"/>
    <n v="520"/>
    <x v="0"/>
    <x v="0"/>
  </r>
  <r>
    <x v="578"/>
    <x v="9"/>
    <x v="10"/>
    <n v="4"/>
    <n v="520"/>
    <x v="14"/>
    <x v="43"/>
    <x v="91"/>
    <x v="2"/>
    <x v="44"/>
    <x v="96"/>
    <n v="520"/>
    <x v="0"/>
    <x v="0"/>
  </r>
  <r>
    <x v="579"/>
    <x v="6"/>
    <x v="3"/>
    <n v="13"/>
    <n v="350"/>
    <x v="5"/>
    <x v="35"/>
    <x v="5"/>
    <x v="57"/>
    <x v="4"/>
    <x v="0"/>
    <n v="350"/>
    <x v="3"/>
    <x v="0"/>
  </r>
  <r>
    <x v="580"/>
    <x v="2"/>
    <x v="2"/>
    <n v="2"/>
    <n v="380"/>
    <x v="14"/>
    <x v="11"/>
    <x v="0"/>
    <x v="17"/>
    <x v="16"/>
    <x v="8"/>
    <n v="380"/>
    <x v="2"/>
    <x v="0"/>
  </r>
  <r>
    <x v="581"/>
    <x v="2"/>
    <x v="2"/>
    <n v="2"/>
    <n v="480"/>
    <x v="14"/>
    <x v="14"/>
    <x v="53"/>
    <x v="15"/>
    <x v="32"/>
    <x v="24"/>
    <n v="480"/>
    <x v="2"/>
    <x v="0"/>
  </r>
  <r>
    <x v="582"/>
    <x v="8"/>
    <x v="3"/>
    <n v="3"/>
    <n v="600"/>
    <x v="17"/>
    <x v="8"/>
    <x v="13"/>
    <x v="13"/>
    <x v="8"/>
    <x v="30"/>
    <n v="600"/>
    <x v="2"/>
    <x v="0"/>
  </r>
  <r>
    <x v="583"/>
    <x v="8"/>
    <x v="3"/>
    <n v="3"/>
    <n v="700"/>
    <x v="17"/>
    <x v="86"/>
    <x v="61"/>
    <x v="18"/>
    <x v="12"/>
    <x v="10"/>
    <n v="700"/>
    <x v="2"/>
    <x v="0"/>
  </r>
  <r>
    <x v="584"/>
    <x v="7"/>
    <x v="1"/>
    <n v="18"/>
    <n v="528"/>
    <x v="17"/>
    <x v="13"/>
    <x v="8"/>
    <x v="92"/>
    <x v="24"/>
    <x v="17"/>
    <n v="528"/>
    <x v="3"/>
    <x v="0"/>
  </r>
  <r>
    <x v="585"/>
    <x v="14"/>
    <x v="14"/>
    <n v="11"/>
    <n v="292"/>
    <x v="14"/>
    <x v="20"/>
    <x v="29"/>
    <x v="36"/>
    <x v="30"/>
    <x v="11"/>
    <n v="292"/>
    <x v="3"/>
    <x v="0"/>
  </r>
  <r>
    <x v="586"/>
    <x v="14"/>
    <x v="1"/>
    <n v="11"/>
    <n v="300"/>
    <x v="14"/>
    <x v="11"/>
    <x v="8"/>
    <x v="27"/>
    <x v="25"/>
    <x v="19"/>
    <n v="300"/>
    <x v="1"/>
    <x v="0"/>
  </r>
  <r>
    <x v="587"/>
    <x v="14"/>
    <x v="1"/>
    <n v="11"/>
    <n v="450"/>
    <x v="8"/>
    <x v="13"/>
    <x v="15"/>
    <x v="34"/>
    <x v="2"/>
    <x v="11"/>
    <n v="450"/>
    <x v="1"/>
    <x v="0"/>
  </r>
  <r>
    <x v="588"/>
    <x v="16"/>
    <x v="1"/>
    <n v="6"/>
    <n v="465"/>
    <x v="8"/>
    <x v="19"/>
    <x v="0"/>
    <x v="25"/>
    <x v="6"/>
    <x v="9"/>
    <n v="465"/>
    <x v="3"/>
    <x v="0"/>
  </r>
  <r>
    <x v="589"/>
    <x v="6"/>
    <x v="15"/>
    <n v="13"/>
    <n v="475"/>
    <x v="3"/>
    <x v="13"/>
    <x v="17"/>
    <x v="8"/>
    <x v="24"/>
    <x v="16"/>
    <n v="475"/>
    <x v="3"/>
    <x v="0"/>
  </r>
  <r>
    <x v="590"/>
    <x v="3"/>
    <x v="1"/>
    <n v="1"/>
    <n v="200"/>
    <x v="29"/>
    <x v="49"/>
    <x v="4"/>
    <x v="93"/>
    <x v="39"/>
    <x v="37"/>
    <n v="200"/>
    <x v="4"/>
    <x v="0"/>
  </r>
  <r>
    <x v="591"/>
    <x v="0"/>
    <x v="1"/>
    <n v="10"/>
    <n v="530"/>
    <x v="5"/>
    <x v="14"/>
    <x v="7"/>
    <x v="2"/>
    <x v="0"/>
    <x v="10"/>
    <n v="530"/>
    <x v="2"/>
    <x v="0"/>
  </r>
  <r>
    <x v="592"/>
    <x v="0"/>
    <x v="7"/>
    <n v="10"/>
    <n v="630"/>
    <x v="5"/>
    <x v="9"/>
    <x v="0"/>
    <x v="47"/>
    <x v="0"/>
    <x v="5"/>
    <n v="630"/>
    <x v="2"/>
    <x v="0"/>
  </r>
  <r>
    <x v="593"/>
    <x v="3"/>
    <x v="12"/>
    <n v="1"/>
    <n v="500"/>
    <x v="5"/>
    <x v="3"/>
    <x v="20"/>
    <x v="39"/>
    <x v="8"/>
    <x v="11"/>
    <n v="500"/>
    <x v="5"/>
    <x v="0"/>
  </r>
  <r>
    <x v="594"/>
    <x v="3"/>
    <x v="12"/>
    <n v="1"/>
    <n v="600"/>
    <x v="5"/>
    <x v="4"/>
    <x v="72"/>
    <x v="17"/>
    <x v="29"/>
    <x v="3"/>
    <n v="600"/>
    <x v="5"/>
    <x v="0"/>
  </r>
  <r>
    <x v="595"/>
    <x v="3"/>
    <x v="6"/>
    <n v="1"/>
    <n v="485"/>
    <x v="4"/>
    <x v="13"/>
    <x v="92"/>
    <x v="39"/>
    <x v="78"/>
    <x v="85"/>
    <n v="485"/>
    <x v="3"/>
    <x v="0"/>
  </r>
  <r>
    <x v="596"/>
    <x v="2"/>
    <x v="13"/>
    <n v="2"/>
    <n v="488"/>
    <x v="2"/>
    <x v="18"/>
    <x v="25"/>
    <x v="34"/>
    <x v="32"/>
    <x v="21"/>
    <n v="488"/>
    <x v="3"/>
    <x v="0"/>
  </r>
  <r>
    <x v="597"/>
    <x v="2"/>
    <x v="13"/>
    <n v="2"/>
    <n v="348"/>
    <x v="14"/>
    <x v="11"/>
    <x v="17"/>
    <x v="36"/>
    <x v="24"/>
    <x v="55"/>
    <n v="348"/>
    <x v="3"/>
    <x v="0"/>
  </r>
  <r>
    <x v="598"/>
    <x v="3"/>
    <x v="3"/>
    <n v="1"/>
    <n v="500"/>
    <x v="5"/>
    <x v="9"/>
    <x v="13"/>
    <x v="39"/>
    <x v="8"/>
    <x v="50"/>
    <n v="500"/>
    <x v="1"/>
    <x v="0"/>
  </r>
  <r>
    <x v="599"/>
    <x v="7"/>
    <x v="1"/>
    <n v="18"/>
    <n v="440"/>
    <x v="6"/>
    <x v="43"/>
    <x v="28"/>
    <x v="22"/>
    <x v="9"/>
    <x v="9"/>
    <n v="440"/>
    <x v="1"/>
    <x v="0"/>
  </r>
  <r>
    <x v="600"/>
    <x v="7"/>
    <x v="1"/>
    <n v="18"/>
    <n v="450"/>
    <x v="3"/>
    <x v="0"/>
    <x v="7"/>
    <x v="17"/>
    <x v="8"/>
    <x v="25"/>
    <n v="450"/>
    <x v="1"/>
    <x v="0"/>
  </r>
  <r>
    <x v="601"/>
    <x v="13"/>
    <x v="10"/>
    <n v="12"/>
    <n v="410"/>
    <x v="0"/>
    <x v="21"/>
    <x v="17"/>
    <x v="3"/>
    <x v="24"/>
    <x v="15"/>
    <n v="410"/>
    <x v="2"/>
    <x v="0"/>
  </r>
  <r>
    <x v="602"/>
    <x v="0"/>
    <x v="1"/>
    <n v="10"/>
    <n v="220"/>
    <x v="20"/>
    <x v="25"/>
    <x v="5"/>
    <x v="25"/>
    <x v="25"/>
    <x v="1"/>
    <n v="220"/>
    <x v="2"/>
    <x v="0"/>
  </r>
  <r>
    <x v="603"/>
    <x v="7"/>
    <x v="1"/>
    <n v="18"/>
    <n v="325"/>
    <x v="2"/>
    <x v="34"/>
    <x v="11"/>
    <x v="34"/>
    <x v="24"/>
    <x v="15"/>
    <n v="325"/>
    <x v="1"/>
    <x v="0"/>
  </r>
  <r>
    <x v="604"/>
    <x v="7"/>
    <x v="11"/>
    <n v="18"/>
    <n v="509"/>
    <x v="43"/>
    <x v="15"/>
    <x v="0"/>
    <x v="15"/>
    <x v="6"/>
    <x v="80"/>
    <n v="509"/>
    <x v="3"/>
    <x v="0"/>
  </r>
  <r>
    <x v="605"/>
    <x v="6"/>
    <x v="1"/>
    <n v="13"/>
    <n v="215"/>
    <x v="39"/>
    <x v="99"/>
    <x v="59"/>
    <x v="36"/>
    <x v="9"/>
    <x v="24"/>
    <n v="215"/>
    <x v="5"/>
    <x v="0"/>
  </r>
  <r>
    <x v="606"/>
    <x v="0"/>
    <x v="1"/>
    <n v="10"/>
    <n v="528"/>
    <x v="8"/>
    <x v="11"/>
    <x v="28"/>
    <x v="3"/>
    <x v="7"/>
    <x v="97"/>
    <n v="528"/>
    <x v="3"/>
    <x v="0"/>
  </r>
  <r>
    <x v="607"/>
    <x v="0"/>
    <x v="1"/>
    <n v="10"/>
    <n v="413"/>
    <x v="4"/>
    <x v="21"/>
    <x v="0"/>
    <x v="8"/>
    <x v="6"/>
    <x v="86"/>
    <n v="413"/>
    <x v="3"/>
    <x v="0"/>
  </r>
  <r>
    <x v="608"/>
    <x v="10"/>
    <x v="1"/>
    <n v="14"/>
    <n v="458"/>
    <x v="79"/>
    <x v="13"/>
    <x v="3"/>
    <x v="5"/>
    <x v="3"/>
    <x v="11"/>
    <n v="458"/>
    <x v="2"/>
    <x v="0"/>
  </r>
  <r>
    <x v="609"/>
    <x v="3"/>
    <x v="15"/>
    <n v="1"/>
    <n v="310"/>
    <x v="11"/>
    <x v="58"/>
    <x v="17"/>
    <x v="10"/>
    <x v="3"/>
    <x v="56"/>
    <n v="310"/>
    <x v="3"/>
    <x v="0"/>
  </r>
  <r>
    <x v="610"/>
    <x v="7"/>
    <x v="14"/>
    <n v="18"/>
    <n v="460"/>
    <x v="5"/>
    <x v="16"/>
    <x v="4"/>
    <x v="22"/>
    <x v="18"/>
    <x v="16"/>
    <n v="460"/>
    <x v="2"/>
    <x v="0"/>
  </r>
  <r>
    <x v="611"/>
    <x v="7"/>
    <x v="14"/>
    <n v="18"/>
    <n v="560"/>
    <x v="5"/>
    <x v="10"/>
    <x v="17"/>
    <x v="13"/>
    <x v="16"/>
    <x v="50"/>
    <n v="560"/>
    <x v="2"/>
    <x v="0"/>
  </r>
  <r>
    <x v="612"/>
    <x v="0"/>
    <x v="1"/>
    <n v="10"/>
    <n v="600"/>
    <x v="19"/>
    <x v="13"/>
    <x v="20"/>
    <x v="5"/>
    <x v="29"/>
    <x v="30"/>
    <n v="600"/>
    <x v="0"/>
    <x v="1"/>
  </r>
  <r>
    <x v="613"/>
    <x v="0"/>
    <x v="3"/>
    <n v="10"/>
    <n v="600"/>
    <x v="19"/>
    <x v="36"/>
    <x v="0"/>
    <x v="18"/>
    <x v="6"/>
    <x v="98"/>
    <n v="600"/>
    <x v="0"/>
    <x v="1"/>
  </r>
  <r>
    <x v="614"/>
    <x v="3"/>
    <x v="2"/>
    <n v="1"/>
    <n v="236"/>
    <x v="83"/>
    <x v="18"/>
    <x v="12"/>
    <x v="25"/>
    <x v="25"/>
    <x v="19"/>
    <n v="236"/>
    <x v="2"/>
    <x v="0"/>
  </r>
  <r>
    <x v="615"/>
    <x v="8"/>
    <x v="1"/>
    <n v="3"/>
    <n v="420"/>
    <x v="2"/>
    <x v="15"/>
    <x v="20"/>
    <x v="8"/>
    <x v="4"/>
    <x v="8"/>
    <n v="420"/>
    <x v="2"/>
    <x v="0"/>
  </r>
  <r>
    <x v="616"/>
    <x v="7"/>
    <x v="1"/>
    <n v="18"/>
    <n v="305"/>
    <x v="42"/>
    <x v="43"/>
    <x v="20"/>
    <x v="34"/>
    <x v="39"/>
    <x v="19"/>
    <n v="305"/>
    <x v="1"/>
    <x v="0"/>
  </r>
  <r>
    <x v="617"/>
    <x v="7"/>
    <x v="1"/>
    <n v="18"/>
    <n v="325"/>
    <x v="35"/>
    <x v="28"/>
    <x v="47"/>
    <x v="43"/>
    <x v="55"/>
    <x v="99"/>
    <n v="325"/>
    <x v="0"/>
    <x v="0"/>
  </r>
  <r>
    <x v="618"/>
    <x v="3"/>
    <x v="1"/>
    <n v="1"/>
    <n v="305"/>
    <x v="14"/>
    <x v="25"/>
    <x v="8"/>
    <x v="10"/>
    <x v="16"/>
    <x v="58"/>
    <n v="305"/>
    <x v="3"/>
    <x v="0"/>
  </r>
  <r>
    <x v="619"/>
    <x v="5"/>
    <x v="12"/>
    <n v="16"/>
    <n v="350"/>
    <x v="42"/>
    <x v="100"/>
    <x v="81"/>
    <x v="70"/>
    <x v="79"/>
    <x v="1"/>
    <n v="350"/>
    <x v="0"/>
    <x v="0"/>
  </r>
  <r>
    <x v="620"/>
    <x v="0"/>
    <x v="14"/>
    <n v="10"/>
    <n v="480"/>
    <x v="0"/>
    <x v="13"/>
    <x v="3"/>
    <x v="37"/>
    <x v="3"/>
    <x v="12"/>
    <n v="480"/>
    <x v="2"/>
    <x v="0"/>
  </r>
  <r>
    <x v="621"/>
    <x v="9"/>
    <x v="1"/>
    <n v="4"/>
    <n v="263"/>
    <x v="11"/>
    <x v="43"/>
    <x v="59"/>
    <x v="10"/>
    <x v="80"/>
    <x v="15"/>
    <n v="263"/>
    <x v="0"/>
    <x v="0"/>
  </r>
  <r>
    <x v="622"/>
    <x v="0"/>
    <x v="1"/>
    <n v="10"/>
    <n v="295"/>
    <x v="4"/>
    <x v="25"/>
    <x v="3"/>
    <x v="10"/>
    <x v="3"/>
    <x v="37"/>
    <n v="295"/>
    <x v="2"/>
    <x v="0"/>
  </r>
  <r>
    <x v="623"/>
    <x v="3"/>
    <x v="4"/>
    <n v="1"/>
    <n v="505"/>
    <x v="55"/>
    <x v="38"/>
    <x v="10"/>
    <x v="42"/>
    <x v="81"/>
    <x v="89"/>
    <n v="505"/>
    <x v="5"/>
    <x v="0"/>
  </r>
  <r>
    <x v="624"/>
    <x v="15"/>
    <x v="1"/>
    <n v="9"/>
    <n v="295"/>
    <x v="38"/>
    <x v="11"/>
    <x v="29"/>
    <x v="33"/>
    <x v="82"/>
    <x v="15"/>
    <n v="295"/>
    <x v="2"/>
    <x v="0"/>
  </r>
  <r>
    <x v="625"/>
    <x v="1"/>
    <x v="3"/>
    <n v="15"/>
    <n v="490"/>
    <x v="22"/>
    <x v="56"/>
    <x v="13"/>
    <x v="71"/>
    <x v="8"/>
    <x v="65"/>
    <n v="490"/>
    <x v="3"/>
    <x v="0"/>
  </r>
  <r>
    <x v="626"/>
    <x v="3"/>
    <x v="1"/>
    <n v="1"/>
    <n v="205"/>
    <x v="14"/>
    <x v="49"/>
    <x v="11"/>
    <x v="48"/>
    <x v="39"/>
    <x v="39"/>
    <n v="205"/>
    <x v="2"/>
    <x v="0"/>
  </r>
  <r>
    <x v="627"/>
    <x v="7"/>
    <x v="1"/>
    <n v="18"/>
    <n v="498"/>
    <x v="8"/>
    <x v="101"/>
    <x v="65"/>
    <x v="94"/>
    <x v="10"/>
    <x v="52"/>
    <n v="498"/>
    <x v="3"/>
    <x v="0"/>
  </r>
  <r>
    <x v="628"/>
    <x v="0"/>
    <x v="1"/>
    <n v="10"/>
    <n v="498"/>
    <x v="8"/>
    <x v="101"/>
    <x v="65"/>
    <x v="94"/>
    <x v="10"/>
    <x v="52"/>
    <n v="498"/>
    <x v="3"/>
    <x v="0"/>
  </r>
  <r>
    <x v="629"/>
    <x v="11"/>
    <x v="1"/>
    <n v="7"/>
    <n v="498"/>
    <x v="8"/>
    <x v="101"/>
    <x v="65"/>
    <x v="94"/>
    <x v="10"/>
    <x v="52"/>
    <n v="498"/>
    <x v="3"/>
    <x v="0"/>
  </r>
  <r>
    <x v="630"/>
    <x v="4"/>
    <x v="3"/>
    <n v="17"/>
    <n v="465"/>
    <x v="2"/>
    <x v="32"/>
    <x v="72"/>
    <x v="10"/>
    <x v="24"/>
    <x v="17"/>
    <n v="465"/>
    <x v="5"/>
    <x v="0"/>
  </r>
  <r>
    <x v="631"/>
    <x v="0"/>
    <x v="1"/>
    <n v="10"/>
    <n v="350"/>
    <x v="63"/>
    <x v="43"/>
    <x v="47"/>
    <x v="52"/>
    <x v="83"/>
    <x v="64"/>
    <n v="350"/>
    <x v="4"/>
    <x v="0"/>
  </r>
  <r>
    <x v="632"/>
    <x v="0"/>
    <x v="3"/>
    <n v="10"/>
    <n v="340"/>
    <x v="6"/>
    <x v="34"/>
    <x v="5"/>
    <x v="34"/>
    <x v="16"/>
    <x v="12"/>
    <n v="340"/>
    <x v="5"/>
    <x v="0"/>
  </r>
  <r>
    <x v="633"/>
    <x v="6"/>
    <x v="1"/>
    <n v="13"/>
    <n v="260"/>
    <x v="14"/>
    <x v="34"/>
    <x v="12"/>
    <x v="36"/>
    <x v="30"/>
    <x v="8"/>
    <n v="260"/>
    <x v="2"/>
    <x v="0"/>
  </r>
  <r>
    <x v="634"/>
    <x v="10"/>
    <x v="8"/>
    <n v="14"/>
    <n v="330"/>
    <x v="20"/>
    <x v="6"/>
    <x v="14"/>
    <x v="25"/>
    <x v="2"/>
    <x v="11"/>
    <n v="330"/>
    <x v="0"/>
    <x v="0"/>
  </r>
  <r>
    <x v="635"/>
    <x v="10"/>
    <x v="10"/>
    <n v="14"/>
    <n v="320"/>
    <x v="14"/>
    <x v="21"/>
    <x v="3"/>
    <x v="8"/>
    <x v="3"/>
    <x v="1"/>
    <n v="320"/>
    <x v="4"/>
    <x v="0"/>
  </r>
  <r>
    <x v="636"/>
    <x v="10"/>
    <x v="14"/>
    <n v="14"/>
    <n v="479"/>
    <x v="15"/>
    <x v="96"/>
    <x v="30"/>
    <x v="81"/>
    <x v="56"/>
    <x v="62"/>
    <n v="479"/>
    <x v="0"/>
    <x v="0"/>
  </r>
  <r>
    <x v="637"/>
    <x v="6"/>
    <x v="1"/>
    <n v="13"/>
    <n v="670"/>
    <x v="53"/>
    <x v="37"/>
    <x v="20"/>
    <x v="22"/>
    <x v="16"/>
    <x v="30"/>
    <n v="670"/>
    <x v="2"/>
    <x v="0"/>
  </r>
  <r>
    <x v="638"/>
    <x v="6"/>
    <x v="1"/>
    <n v="13"/>
    <n v="280"/>
    <x v="4"/>
    <x v="21"/>
    <x v="3"/>
    <x v="36"/>
    <x v="30"/>
    <x v="1"/>
    <n v="280"/>
    <x v="2"/>
    <x v="0"/>
  </r>
  <r>
    <x v="639"/>
    <x v="8"/>
    <x v="1"/>
    <n v="3"/>
    <n v="452"/>
    <x v="64"/>
    <x v="11"/>
    <x v="76"/>
    <x v="28"/>
    <x v="84"/>
    <x v="0"/>
    <n v="452"/>
    <x v="4"/>
    <x v="0"/>
  </r>
  <r>
    <x v="640"/>
    <x v="7"/>
    <x v="9"/>
    <n v="18"/>
    <n v="490"/>
    <x v="17"/>
    <x v="11"/>
    <x v="15"/>
    <x v="5"/>
    <x v="8"/>
    <x v="1"/>
    <n v="490"/>
    <x v="1"/>
    <x v="0"/>
  </r>
  <r>
    <x v="641"/>
    <x v="7"/>
    <x v="9"/>
    <n v="18"/>
    <n v="590"/>
    <x v="17"/>
    <x v="11"/>
    <x v="9"/>
    <x v="41"/>
    <x v="8"/>
    <x v="1"/>
    <n v="590"/>
    <x v="1"/>
    <x v="0"/>
  </r>
  <r>
    <x v="642"/>
    <x v="7"/>
    <x v="9"/>
    <n v="18"/>
    <n v="490"/>
    <x v="17"/>
    <x v="11"/>
    <x v="13"/>
    <x v="5"/>
    <x v="13"/>
    <x v="1"/>
    <n v="490"/>
    <x v="5"/>
    <x v="0"/>
  </r>
  <r>
    <x v="643"/>
    <x v="7"/>
    <x v="9"/>
    <n v="18"/>
    <n v="315"/>
    <x v="0"/>
    <x v="43"/>
    <x v="7"/>
    <x v="10"/>
    <x v="18"/>
    <x v="39"/>
    <n v="315"/>
    <x v="1"/>
    <x v="0"/>
  </r>
  <r>
    <x v="644"/>
    <x v="11"/>
    <x v="1"/>
    <n v="7"/>
    <n v="250"/>
    <x v="20"/>
    <x v="25"/>
    <x v="4"/>
    <x v="9"/>
    <x v="18"/>
    <x v="24"/>
    <n v="250"/>
    <x v="5"/>
    <x v="0"/>
  </r>
  <r>
    <x v="645"/>
    <x v="12"/>
    <x v="1"/>
    <n v="5"/>
    <n v="480"/>
    <x v="84"/>
    <x v="32"/>
    <x v="22"/>
    <x v="15"/>
    <x v="6"/>
    <x v="83"/>
    <n v="480"/>
    <x v="4"/>
    <x v="0"/>
  </r>
  <r>
    <x v="646"/>
    <x v="6"/>
    <x v="1"/>
    <n v="13"/>
    <n v="250"/>
    <x v="6"/>
    <x v="2"/>
    <x v="29"/>
    <x v="27"/>
    <x v="9"/>
    <x v="3"/>
    <n v="250"/>
    <x v="5"/>
    <x v="0"/>
  </r>
  <r>
    <x v="647"/>
    <x v="13"/>
    <x v="9"/>
    <n v="12"/>
    <n v="305"/>
    <x v="11"/>
    <x v="42"/>
    <x v="2"/>
    <x v="15"/>
    <x v="16"/>
    <x v="11"/>
    <n v="305"/>
    <x v="5"/>
    <x v="0"/>
  </r>
  <r>
    <x v="648"/>
    <x v="2"/>
    <x v="0"/>
    <n v="2"/>
    <n v="430"/>
    <x v="6"/>
    <x v="15"/>
    <x v="11"/>
    <x v="36"/>
    <x v="6"/>
    <x v="4"/>
    <n v="430"/>
    <x v="5"/>
    <x v="0"/>
  </r>
  <r>
    <x v="649"/>
    <x v="0"/>
    <x v="1"/>
    <n v="10"/>
    <n v="308"/>
    <x v="11"/>
    <x v="34"/>
    <x v="11"/>
    <x v="34"/>
    <x v="2"/>
    <x v="71"/>
    <n v="308"/>
    <x v="3"/>
    <x v="0"/>
  </r>
  <r>
    <x v="650"/>
    <x v="6"/>
    <x v="1"/>
    <n v="13"/>
    <n v="540"/>
    <x v="85"/>
    <x v="9"/>
    <x v="7"/>
    <x v="17"/>
    <x v="13"/>
    <x v="1"/>
    <n v="540"/>
    <x v="1"/>
    <x v="0"/>
  </r>
  <r>
    <x v="651"/>
    <x v="13"/>
    <x v="1"/>
    <n v="12"/>
    <n v="300"/>
    <x v="14"/>
    <x v="6"/>
    <x v="5"/>
    <x v="7"/>
    <x v="4"/>
    <x v="8"/>
    <n v="300"/>
    <x v="2"/>
    <x v="0"/>
  </r>
  <r>
    <x v="652"/>
    <x v="0"/>
    <x v="0"/>
    <n v="10"/>
    <n v="334"/>
    <x v="4"/>
    <x v="30"/>
    <x v="5"/>
    <x v="52"/>
    <x v="3"/>
    <x v="19"/>
    <n v="334"/>
    <x v="0"/>
    <x v="0"/>
  </r>
  <r>
    <x v="653"/>
    <x v="12"/>
    <x v="1"/>
    <n v="5"/>
    <n v="300"/>
    <x v="4"/>
    <x v="32"/>
    <x v="5"/>
    <x v="10"/>
    <x v="18"/>
    <x v="1"/>
    <n v="300"/>
    <x v="5"/>
    <x v="0"/>
  </r>
  <r>
    <x v="654"/>
    <x v="1"/>
    <x v="1"/>
    <n v="15"/>
    <n v="290"/>
    <x v="11"/>
    <x v="42"/>
    <x v="4"/>
    <x v="2"/>
    <x v="4"/>
    <x v="24"/>
    <n v="290"/>
    <x v="3"/>
    <x v="0"/>
  </r>
  <r>
    <x v="655"/>
    <x v="5"/>
    <x v="9"/>
    <n v="16"/>
    <n v="440"/>
    <x v="5"/>
    <x v="15"/>
    <x v="8"/>
    <x v="39"/>
    <x v="16"/>
    <x v="17"/>
    <n v="440"/>
    <x v="2"/>
    <x v="0"/>
  </r>
  <r>
    <x v="656"/>
    <x v="6"/>
    <x v="3"/>
    <n v="13"/>
    <n v="262"/>
    <x v="20"/>
    <x v="21"/>
    <x v="54"/>
    <x v="95"/>
    <x v="85"/>
    <x v="17"/>
    <n v="262"/>
    <x v="1"/>
    <x v="0"/>
  </r>
  <r>
    <x v="657"/>
    <x v="3"/>
    <x v="1"/>
    <n v="1"/>
    <n v="213"/>
    <x v="11"/>
    <x v="102"/>
    <x v="3"/>
    <x v="93"/>
    <x v="25"/>
    <x v="20"/>
    <n v="213"/>
    <x v="4"/>
    <x v="0"/>
  </r>
  <r>
    <x v="658"/>
    <x v="13"/>
    <x v="10"/>
    <n v="12"/>
    <n v="290"/>
    <x v="5"/>
    <x v="25"/>
    <x v="5"/>
    <x v="39"/>
    <x v="4"/>
    <x v="58"/>
    <n v="290"/>
    <x v="2"/>
    <x v="0"/>
  </r>
  <r>
    <x v="659"/>
    <x v="3"/>
    <x v="6"/>
    <n v="1"/>
    <n v="250"/>
    <x v="20"/>
    <x v="21"/>
    <x v="4"/>
    <x v="10"/>
    <x v="18"/>
    <x v="1"/>
    <n v="250"/>
    <x v="5"/>
    <x v="0"/>
  </r>
  <r>
    <x v="660"/>
    <x v="6"/>
    <x v="1"/>
    <n v="13"/>
    <n v="360"/>
    <x v="4"/>
    <x v="21"/>
    <x v="3"/>
    <x v="8"/>
    <x v="3"/>
    <x v="0"/>
    <n v="360"/>
    <x v="2"/>
    <x v="0"/>
  </r>
  <r>
    <x v="661"/>
    <x v="15"/>
    <x v="14"/>
    <n v="9"/>
    <n v="485"/>
    <x v="14"/>
    <x v="0"/>
    <x v="93"/>
    <x v="0"/>
    <x v="86"/>
    <x v="37"/>
    <n v="485"/>
    <x v="0"/>
    <x v="0"/>
  </r>
  <r>
    <x v="662"/>
    <x v="1"/>
    <x v="1"/>
    <n v="15"/>
    <n v="330"/>
    <x v="4"/>
    <x v="60"/>
    <x v="29"/>
    <x v="9"/>
    <x v="8"/>
    <x v="0"/>
    <n v="330"/>
    <x v="2"/>
    <x v="0"/>
  </r>
  <r>
    <x v="663"/>
    <x v="12"/>
    <x v="1"/>
    <n v="5"/>
    <n v="341"/>
    <x v="32"/>
    <x v="29"/>
    <x v="3"/>
    <x v="33"/>
    <x v="16"/>
    <x v="35"/>
    <n v="341"/>
    <x v="4"/>
    <x v="0"/>
  </r>
  <r>
    <x v="664"/>
    <x v="7"/>
    <x v="1"/>
    <n v="18"/>
    <n v="314"/>
    <x v="38"/>
    <x v="28"/>
    <x v="7"/>
    <x v="7"/>
    <x v="87"/>
    <x v="49"/>
    <n v="314"/>
    <x v="1"/>
    <x v="0"/>
  </r>
  <r>
    <x v="665"/>
    <x v="6"/>
    <x v="1"/>
    <n v="13"/>
    <n v="465"/>
    <x v="79"/>
    <x v="15"/>
    <x v="44"/>
    <x v="15"/>
    <x v="16"/>
    <x v="9"/>
    <n v="465"/>
    <x v="5"/>
    <x v="0"/>
  </r>
  <r>
    <x v="666"/>
    <x v="6"/>
    <x v="3"/>
    <n v="13"/>
    <n v="485"/>
    <x v="48"/>
    <x v="16"/>
    <x v="17"/>
    <x v="7"/>
    <x v="3"/>
    <x v="30"/>
    <n v="485"/>
    <x v="0"/>
    <x v="0"/>
  </r>
  <r>
    <x v="667"/>
    <x v="6"/>
    <x v="3"/>
    <n v="13"/>
    <n v="340"/>
    <x v="6"/>
    <x v="11"/>
    <x v="5"/>
    <x v="10"/>
    <x v="18"/>
    <x v="12"/>
    <n v="340"/>
    <x v="0"/>
    <x v="0"/>
  </r>
  <r>
    <x v="668"/>
    <x v="6"/>
    <x v="3"/>
    <n v="13"/>
    <n v="245"/>
    <x v="20"/>
    <x v="31"/>
    <x v="54"/>
    <x v="25"/>
    <x v="25"/>
    <x v="0"/>
    <n v="245"/>
    <x v="0"/>
    <x v="0"/>
  </r>
  <r>
    <x v="669"/>
    <x v="7"/>
    <x v="9"/>
    <n v="18"/>
    <n v="520"/>
    <x v="4"/>
    <x v="11"/>
    <x v="8"/>
    <x v="5"/>
    <x v="0"/>
    <x v="4"/>
    <n v="520"/>
    <x v="1"/>
    <x v="0"/>
  </r>
  <r>
    <x v="670"/>
    <x v="7"/>
    <x v="1"/>
    <n v="18"/>
    <n v="340"/>
    <x v="42"/>
    <x v="34"/>
    <x v="11"/>
    <x v="9"/>
    <x v="2"/>
    <x v="9"/>
    <n v="340"/>
    <x v="1"/>
    <x v="0"/>
  </r>
  <r>
    <x v="671"/>
    <x v="4"/>
    <x v="11"/>
    <n v="17"/>
    <n v="510"/>
    <x v="8"/>
    <x v="14"/>
    <x v="90"/>
    <x v="39"/>
    <x v="16"/>
    <x v="1"/>
    <n v="510"/>
    <x v="5"/>
    <x v="0"/>
  </r>
  <r>
    <x v="672"/>
    <x v="4"/>
    <x v="11"/>
    <n v="17"/>
    <n v="610"/>
    <x v="8"/>
    <x v="19"/>
    <x v="10"/>
    <x v="39"/>
    <x v="7"/>
    <x v="1"/>
    <n v="610"/>
    <x v="5"/>
    <x v="0"/>
  </r>
  <r>
    <x v="673"/>
    <x v="6"/>
    <x v="1"/>
    <n v="13"/>
    <n v="500"/>
    <x v="48"/>
    <x v="9"/>
    <x v="14"/>
    <x v="34"/>
    <x v="12"/>
    <x v="12"/>
    <n v="500"/>
    <x v="3"/>
    <x v="0"/>
  </r>
  <r>
    <x v="674"/>
    <x v="14"/>
    <x v="17"/>
    <n v="11"/>
    <n v="471"/>
    <x v="86"/>
    <x v="45"/>
    <x v="86"/>
    <x v="58"/>
    <x v="88"/>
    <x v="38"/>
    <n v="471"/>
    <x v="3"/>
    <x v="0"/>
  </r>
  <r>
    <x v="675"/>
    <x v="10"/>
    <x v="14"/>
    <n v="14"/>
    <n v="329"/>
    <x v="46"/>
    <x v="68"/>
    <x v="70"/>
    <x v="96"/>
    <x v="27"/>
    <x v="80"/>
    <n v="329"/>
    <x v="0"/>
    <x v="0"/>
  </r>
  <r>
    <x v="676"/>
    <x v="5"/>
    <x v="1"/>
    <n v="16"/>
    <n v="410"/>
    <x v="5"/>
    <x v="13"/>
    <x v="25"/>
    <x v="25"/>
    <x v="16"/>
    <x v="1"/>
    <n v="410"/>
    <x v="5"/>
    <x v="0"/>
  </r>
  <r>
    <x v="677"/>
    <x v="7"/>
    <x v="1"/>
    <n v="18"/>
    <n v="580"/>
    <x v="19"/>
    <x v="11"/>
    <x v="25"/>
    <x v="37"/>
    <x v="32"/>
    <x v="9"/>
    <n v="580"/>
    <x v="5"/>
    <x v="1"/>
  </r>
  <r>
    <x v="678"/>
    <x v="0"/>
    <x v="1"/>
    <n v="10"/>
    <n v="425"/>
    <x v="8"/>
    <x v="11"/>
    <x v="11"/>
    <x v="2"/>
    <x v="0"/>
    <x v="1"/>
    <n v="425"/>
    <x v="5"/>
    <x v="0"/>
  </r>
  <r>
    <x v="679"/>
    <x v="0"/>
    <x v="1"/>
    <n v="10"/>
    <n v="180"/>
    <x v="42"/>
    <x v="42"/>
    <x v="54"/>
    <x v="25"/>
    <x v="25"/>
    <x v="1"/>
    <n v="180"/>
    <x v="5"/>
    <x v="0"/>
  </r>
  <r>
    <x v="680"/>
    <x v="3"/>
    <x v="10"/>
    <n v="1"/>
    <n v="269"/>
    <x v="20"/>
    <x v="42"/>
    <x v="32"/>
    <x v="7"/>
    <x v="57"/>
    <x v="11"/>
    <n v="269"/>
    <x v="2"/>
    <x v="0"/>
  </r>
  <r>
    <x v="681"/>
    <x v="6"/>
    <x v="3"/>
    <n v="13"/>
    <n v="310"/>
    <x v="11"/>
    <x v="25"/>
    <x v="3"/>
    <x v="10"/>
    <x v="6"/>
    <x v="8"/>
    <n v="310"/>
    <x v="2"/>
    <x v="0"/>
  </r>
  <r>
    <x v="682"/>
    <x v="3"/>
    <x v="15"/>
    <n v="1"/>
    <n v="380"/>
    <x v="6"/>
    <x v="68"/>
    <x v="14"/>
    <x v="7"/>
    <x v="8"/>
    <x v="56"/>
    <n v="380"/>
    <x v="3"/>
    <x v="0"/>
  </r>
  <r>
    <x v="683"/>
    <x v="10"/>
    <x v="1"/>
    <n v="14"/>
    <n v="467"/>
    <x v="19"/>
    <x v="59"/>
    <x v="94"/>
    <x v="76"/>
    <x v="26"/>
    <x v="14"/>
    <n v="467"/>
    <x v="2"/>
    <x v="0"/>
  </r>
  <r>
    <x v="684"/>
    <x v="7"/>
    <x v="11"/>
    <n v="18"/>
    <n v="535"/>
    <x v="19"/>
    <x v="9"/>
    <x v="14"/>
    <x v="15"/>
    <x v="12"/>
    <x v="0"/>
    <n v="535"/>
    <x v="2"/>
    <x v="0"/>
  </r>
  <r>
    <x v="685"/>
    <x v="7"/>
    <x v="11"/>
    <n v="18"/>
    <n v="635"/>
    <x v="19"/>
    <x v="4"/>
    <x v="15"/>
    <x v="22"/>
    <x v="13"/>
    <x v="17"/>
    <n v="635"/>
    <x v="2"/>
    <x v="0"/>
  </r>
  <r>
    <x v="686"/>
    <x v="7"/>
    <x v="3"/>
    <n v="18"/>
    <n v="473"/>
    <x v="8"/>
    <x v="24"/>
    <x v="65"/>
    <x v="51"/>
    <x v="10"/>
    <x v="26"/>
    <n v="473"/>
    <x v="3"/>
    <x v="0"/>
  </r>
  <r>
    <x v="687"/>
    <x v="6"/>
    <x v="3"/>
    <n v="13"/>
    <n v="430"/>
    <x v="4"/>
    <x v="14"/>
    <x v="3"/>
    <x v="7"/>
    <x v="4"/>
    <x v="51"/>
    <n v="430"/>
    <x v="2"/>
    <x v="0"/>
  </r>
  <r>
    <x v="688"/>
    <x v="13"/>
    <x v="11"/>
    <n v="12"/>
    <n v="250"/>
    <x v="14"/>
    <x v="6"/>
    <x v="4"/>
    <x v="25"/>
    <x v="25"/>
    <x v="8"/>
    <n v="250"/>
    <x v="5"/>
    <x v="0"/>
  </r>
  <r>
    <x v="689"/>
    <x v="12"/>
    <x v="1"/>
    <n v="5"/>
    <n v="341"/>
    <x v="54"/>
    <x v="28"/>
    <x v="16"/>
    <x v="60"/>
    <x v="83"/>
    <x v="100"/>
    <n v="341"/>
    <x v="4"/>
    <x v="0"/>
  </r>
  <r>
    <x v="690"/>
    <x v="1"/>
    <x v="3"/>
    <n v="15"/>
    <n v="425"/>
    <x v="27"/>
    <x v="95"/>
    <x v="11"/>
    <x v="85"/>
    <x v="2"/>
    <x v="101"/>
    <n v="425"/>
    <x v="3"/>
    <x v="0"/>
  </r>
  <r>
    <x v="691"/>
    <x v="12"/>
    <x v="1"/>
    <n v="5"/>
    <n v="525"/>
    <x v="17"/>
    <x v="43"/>
    <x v="7"/>
    <x v="13"/>
    <x v="45"/>
    <x v="0"/>
    <n v="525"/>
    <x v="4"/>
    <x v="0"/>
  </r>
  <r>
    <x v="692"/>
    <x v="6"/>
    <x v="3"/>
    <n v="13"/>
    <n v="270"/>
    <x v="20"/>
    <x v="31"/>
    <x v="54"/>
    <x v="25"/>
    <x v="25"/>
    <x v="9"/>
    <n v="270"/>
    <x v="2"/>
    <x v="0"/>
  </r>
  <r>
    <x v="693"/>
    <x v="11"/>
    <x v="3"/>
    <n v="7"/>
    <n v="499"/>
    <x v="32"/>
    <x v="62"/>
    <x v="82"/>
    <x v="19"/>
    <x v="78"/>
    <x v="102"/>
    <n v="499"/>
    <x v="4"/>
    <x v="0"/>
  </r>
  <r>
    <x v="694"/>
    <x v="0"/>
    <x v="1"/>
    <n v="10"/>
    <n v="435"/>
    <x v="2"/>
    <x v="31"/>
    <x v="25"/>
    <x v="5"/>
    <x v="18"/>
    <x v="0"/>
    <n v="435"/>
    <x v="1"/>
    <x v="0"/>
  </r>
  <r>
    <x v="695"/>
    <x v="0"/>
    <x v="1"/>
    <n v="10"/>
    <n v="535"/>
    <x v="19"/>
    <x v="13"/>
    <x v="53"/>
    <x v="13"/>
    <x v="4"/>
    <x v="8"/>
    <n v="535"/>
    <x v="0"/>
    <x v="0"/>
  </r>
  <r>
    <x v="696"/>
    <x v="6"/>
    <x v="1"/>
    <n v="13"/>
    <n v="490"/>
    <x v="8"/>
    <x v="13"/>
    <x v="28"/>
    <x v="10"/>
    <x v="24"/>
    <x v="18"/>
    <n v="490"/>
    <x v="1"/>
    <x v="0"/>
  </r>
  <r>
    <x v="697"/>
    <x v="6"/>
    <x v="1"/>
    <n v="13"/>
    <n v="330"/>
    <x v="4"/>
    <x v="32"/>
    <x v="5"/>
    <x v="7"/>
    <x v="4"/>
    <x v="19"/>
    <n v="330"/>
    <x v="5"/>
    <x v="0"/>
  </r>
  <r>
    <x v="698"/>
    <x v="7"/>
    <x v="6"/>
    <n v="18"/>
    <n v="335"/>
    <x v="20"/>
    <x v="25"/>
    <x v="29"/>
    <x v="7"/>
    <x v="29"/>
    <x v="17"/>
    <n v="335"/>
    <x v="1"/>
    <x v="0"/>
  </r>
  <r>
    <x v="699"/>
    <x v="7"/>
    <x v="6"/>
    <n v="18"/>
    <n v="515"/>
    <x v="3"/>
    <x v="5"/>
    <x v="7"/>
    <x v="23"/>
    <x v="15"/>
    <x v="30"/>
    <n v="515"/>
    <x v="1"/>
    <x v="0"/>
  </r>
  <r>
    <x v="700"/>
    <x v="11"/>
    <x v="1"/>
    <n v="7"/>
    <n v="308"/>
    <x v="2"/>
    <x v="68"/>
    <x v="12"/>
    <x v="34"/>
    <x v="9"/>
    <x v="15"/>
    <n v="308"/>
    <x v="3"/>
    <x v="0"/>
  </r>
  <r>
    <x v="701"/>
    <x v="5"/>
    <x v="13"/>
    <n v="16"/>
    <n v="580"/>
    <x v="41"/>
    <x v="103"/>
    <x v="14"/>
    <x v="97"/>
    <x v="12"/>
    <x v="47"/>
    <n v="580"/>
    <x v="3"/>
    <x v="1"/>
  </r>
  <r>
    <x v="702"/>
    <x v="16"/>
    <x v="1"/>
    <n v="6"/>
    <n v="465"/>
    <x v="12"/>
    <x v="13"/>
    <x v="8"/>
    <x v="25"/>
    <x v="0"/>
    <x v="15"/>
    <n v="465"/>
    <x v="3"/>
    <x v="0"/>
  </r>
  <r>
    <x v="703"/>
    <x v="9"/>
    <x v="3"/>
    <n v="4"/>
    <n v="580"/>
    <x v="23"/>
    <x v="26"/>
    <x v="17"/>
    <x v="26"/>
    <x v="8"/>
    <x v="103"/>
    <n v="580"/>
    <x v="3"/>
    <x v="1"/>
  </r>
  <r>
    <x v="704"/>
    <x v="9"/>
    <x v="3"/>
    <n v="4"/>
    <n v="580"/>
    <x v="23"/>
    <x v="7"/>
    <x v="17"/>
    <x v="47"/>
    <x v="8"/>
    <x v="52"/>
    <n v="580"/>
    <x v="3"/>
    <x v="1"/>
  </r>
  <r>
    <x v="705"/>
    <x v="16"/>
    <x v="1"/>
    <n v="6"/>
    <n v="305"/>
    <x v="8"/>
    <x v="32"/>
    <x v="11"/>
    <x v="48"/>
    <x v="30"/>
    <x v="37"/>
    <n v="305"/>
    <x v="3"/>
    <x v="0"/>
  </r>
  <r>
    <x v="706"/>
    <x v="7"/>
    <x v="4"/>
    <n v="18"/>
    <n v="355"/>
    <x v="61"/>
    <x v="93"/>
    <x v="95"/>
    <x v="90"/>
    <x v="9"/>
    <x v="104"/>
    <n v="355"/>
    <x v="3"/>
    <x v="0"/>
  </r>
  <r>
    <x v="707"/>
    <x v="12"/>
    <x v="3"/>
    <n v="5"/>
    <n v="545"/>
    <x v="48"/>
    <x v="6"/>
    <x v="28"/>
    <x v="18"/>
    <x v="32"/>
    <x v="12"/>
    <n v="545"/>
    <x v="0"/>
    <x v="0"/>
  </r>
  <r>
    <x v="708"/>
    <x v="12"/>
    <x v="1"/>
    <n v="5"/>
    <n v="245"/>
    <x v="39"/>
    <x v="2"/>
    <x v="7"/>
    <x v="10"/>
    <x v="16"/>
    <x v="24"/>
    <n v="245"/>
    <x v="5"/>
    <x v="0"/>
  </r>
  <r>
    <x v="709"/>
    <x v="12"/>
    <x v="3"/>
    <n v="5"/>
    <n v="405"/>
    <x v="6"/>
    <x v="25"/>
    <x v="8"/>
    <x v="23"/>
    <x v="1"/>
    <x v="19"/>
    <n v="405"/>
    <x v="5"/>
    <x v="0"/>
  </r>
  <r>
    <x v="710"/>
    <x v="11"/>
    <x v="1"/>
    <n v="7"/>
    <n v="310"/>
    <x v="11"/>
    <x v="21"/>
    <x v="4"/>
    <x v="9"/>
    <x v="4"/>
    <x v="15"/>
    <n v="310"/>
    <x v="2"/>
    <x v="0"/>
  </r>
  <r>
    <x v="711"/>
    <x v="11"/>
    <x v="1"/>
    <n v="7"/>
    <n v="470"/>
    <x v="5"/>
    <x v="14"/>
    <x v="72"/>
    <x v="15"/>
    <x v="24"/>
    <x v="24"/>
    <n v="470"/>
    <x v="2"/>
    <x v="0"/>
  </r>
  <r>
    <x v="712"/>
    <x v="17"/>
    <x v="1"/>
    <n v="8"/>
    <n v="580"/>
    <x v="23"/>
    <x v="26"/>
    <x v="17"/>
    <x v="26"/>
    <x v="8"/>
    <x v="103"/>
    <n v="580"/>
    <x v="3"/>
    <x v="1"/>
  </r>
  <r>
    <x v="713"/>
    <x v="17"/>
    <x v="1"/>
    <n v="8"/>
    <n v="580"/>
    <x v="23"/>
    <x v="13"/>
    <x v="13"/>
    <x v="13"/>
    <x v="12"/>
    <x v="94"/>
    <n v="580"/>
    <x v="3"/>
    <x v="1"/>
  </r>
  <r>
    <x v="714"/>
    <x v="0"/>
    <x v="11"/>
    <n v="10"/>
    <n v="525"/>
    <x v="17"/>
    <x v="67"/>
    <x v="1"/>
    <x v="3"/>
    <x v="0"/>
    <x v="91"/>
    <n v="525"/>
    <x v="0"/>
    <x v="0"/>
  </r>
  <r>
    <x v="715"/>
    <x v="7"/>
    <x v="1"/>
    <n v="18"/>
    <n v="314"/>
    <x v="14"/>
    <x v="43"/>
    <x v="74"/>
    <x v="24"/>
    <x v="49"/>
    <x v="49"/>
    <n v="314"/>
    <x v="5"/>
    <x v="0"/>
  </r>
  <r>
    <x v="716"/>
    <x v="10"/>
    <x v="13"/>
    <n v="14"/>
    <n v="490"/>
    <x v="80"/>
    <x v="104"/>
    <x v="7"/>
    <x v="98"/>
    <x v="16"/>
    <x v="9"/>
    <n v="490"/>
    <x v="0"/>
    <x v="0"/>
  </r>
  <r>
    <x v="717"/>
    <x v="6"/>
    <x v="3"/>
    <n v="13"/>
    <n v="358"/>
    <x v="54"/>
    <x v="22"/>
    <x v="44"/>
    <x v="7"/>
    <x v="40"/>
    <x v="11"/>
    <n v="358"/>
    <x v="3"/>
    <x v="0"/>
  </r>
  <r>
    <x v="718"/>
    <x v="14"/>
    <x v="1"/>
    <n v="11"/>
    <n v="290"/>
    <x v="11"/>
    <x v="13"/>
    <x v="12"/>
    <x v="34"/>
    <x v="9"/>
    <x v="32"/>
    <n v="290"/>
    <x v="2"/>
    <x v="0"/>
  </r>
  <r>
    <x v="719"/>
    <x v="0"/>
    <x v="1"/>
    <n v="10"/>
    <n v="310"/>
    <x v="20"/>
    <x v="34"/>
    <x v="29"/>
    <x v="17"/>
    <x v="2"/>
    <x v="17"/>
    <n v="310"/>
    <x v="2"/>
    <x v="0"/>
  </r>
  <r>
    <x v="720"/>
    <x v="15"/>
    <x v="15"/>
    <n v="9"/>
    <n v="474"/>
    <x v="48"/>
    <x v="9"/>
    <x v="88"/>
    <x v="17"/>
    <x v="61"/>
    <x v="91"/>
    <n v="474"/>
    <x v="4"/>
    <x v="0"/>
  </r>
  <r>
    <x v="721"/>
    <x v="0"/>
    <x v="3"/>
    <n v="10"/>
    <n v="460"/>
    <x v="87"/>
    <x v="98"/>
    <x v="94"/>
    <x v="97"/>
    <x v="68"/>
    <x v="95"/>
    <n v="460"/>
    <x v="2"/>
    <x v="0"/>
  </r>
  <r>
    <x v="722"/>
    <x v="10"/>
    <x v="1"/>
    <n v="14"/>
    <n v="329"/>
    <x v="14"/>
    <x v="6"/>
    <x v="44"/>
    <x v="10"/>
    <x v="55"/>
    <x v="11"/>
    <n v="329"/>
    <x v="3"/>
    <x v="0"/>
  </r>
  <r>
    <x v="723"/>
    <x v="0"/>
    <x v="1"/>
    <n v="10"/>
    <n v="318"/>
    <x v="6"/>
    <x v="98"/>
    <x v="74"/>
    <x v="34"/>
    <x v="2"/>
    <x v="28"/>
    <n v="318"/>
    <x v="0"/>
    <x v="0"/>
  </r>
  <r>
    <x v="724"/>
    <x v="7"/>
    <x v="1"/>
    <n v="18"/>
    <n v="294"/>
    <x v="14"/>
    <x v="6"/>
    <x v="4"/>
    <x v="7"/>
    <x v="18"/>
    <x v="41"/>
    <n v="294"/>
    <x v="3"/>
    <x v="0"/>
  </r>
  <r>
    <x v="725"/>
    <x v="9"/>
    <x v="1"/>
    <n v="4"/>
    <n v="275"/>
    <x v="39"/>
    <x v="31"/>
    <x v="4"/>
    <x v="34"/>
    <x v="18"/>
    <x v="0"/>
    <n v="275"/>
    <x v="3"/>
    <x v="0"/>
  </r>
  <r>
    <x v="726"/>
    <x v="11"/>
    <x v="1"/>
    <n v="7"/>
    <n v="534"/>
    <x v="32"/>
    <x v="51"/>
    <x v="41"/>
    <x v="49"/>
    <x v="0"/>
    <x v="30"/>
    <n v="534"/>
    <x v="5"/>
    <x v="0"/>
  </r>
  <r>
    <x v="727"/>
    <x v="5"/>
    <x v="14"/>
    <n v="16"/>
    <n v="600"/>
    <x v="19"/>
    <x v="65"/>
    <x v="15"/>
    <x v="22"/>
    <x v="29"/>
    <x v="43"/>
    <n v="600"/>
    <x v="5"/>
    <x v="0"/>
  </r>
  <r>
    <x v="728"/>
    <x v="5"/>
    <x v="14"/>
    <n v="16"/>
    <n v="700"/>
    <x v="19"/>
    <x v="105"/>
    <x v="6"/>
    <x v="22"/>
    <x v="15"/>
    <x v="27"/>
    <n v="700"/>
    <x v="5"/>
    <x v="0"/>
  </r>
  <r>
    <x v="729"/>
    <x v="5"/>
    <x v="7"/>
    <n v="16"/>
    <n v="521"/>
    <x v="84"/>
    <x v="106"/>
    <x v="96"/>
    <x v="82"/>
    <x v="75"/>
    <x v="27"/>
    <n v="521"/>
    <x v="4"/>
    <x v="0"/>
  </r>
  <r>
    <x v="730"/>
    <x v="16"/>
    <x v="1"/>
    <n v="6"/>
    <n v="210"/>
    <x v="39"/>
    <x v="49"/>
    <x v="29"/>
    <x v="36"/>
    <x v="30"/>
    <x v="37"/>
    <n v="210"/>
    <x v="5"/>
    <x v="0"/>
  </r>
  <r>
    <x v="731"/>
    <x v="5"/>
    <x v="7"/>
    <n v="16"/>
    <n v="362"/>
    <x v="34"/>
    <x v="40"/>
    <x v="57"/>
    <x v="34"/>
    <x v="9"/>
    <x v="55"/>
    <n v="362"/>
    <x v="4"/>
    <x v="0"/>
  </r>
  <r>
    <x v="732"/>
    <x v="2"/>
    <x v="1"/>
    <n v="2"/>
    <n v="525"/>
    <x v="17"/>
    <x v="43"/>
    <x v="15"/>
    <x v="8"/>
    <x v="45"/>
    <x v="11"/>
    <n v="525"/>
    <x v="5"/>
    <x v="0"/>
  </r>
  <r>
    <x v="733"/>
    <x v="6"/>
    <x v="3"/>
    <n v="13"/>
    <n v="488"/>
    <x v="3"/>
    <x v="26"/>
    <x v="13"/>
    <x v="17"/>
    <x v="2"/>
    <x v="87"/>
    <n v="488"/>
    <x v="3"/>
    <x v="0"/>
  </r>
  <r>
    <x v="734"/>
    <x v="1"/>
    <x v="1"/>
    <n v="15"/>
    <n v="336"/>
    <x v="47"/>
    <x v="20"/>
    <x v="47"/>
    <x v="97"/>
    <x v="49"/>
    <x v="55"/>
    <n v="336"/>
    <x v="5"/>
    <x v="0"/>
  </r>
  <r>
    <x v="735"/>
    <x v="6"/>
    <x v="1"/>
    <n v="13"/>
    <n v="500"/>
    <x v="0"/>
    <x v="3"/>
    <x v="0"/>
    <x v="3"/>
    <x v="6"/>
    <x v="14"/>
    <n v="500"/>
    <x v="5"/>
    <x v="0"/>
  </r>
  <r>
    <x v="736"/>
    <x v="1"/>
    <x v="1"/>
    <n v="15"/>
    <n v="580"/>
    <x v="8"/>
    <x v="11"/>
    <x v="61"/>
    <x v="3"/>
    <x v="45"/>
    <x v="16"/>
    <n v="580"/>
    <x v="0"/>
    <x v="1"/>
  </r>
  <r>
    <x v="737"/>
    <x v="13"/>
    <x v="1"/>
    <n v="12"/>
    <n v="395"/>
    <x v="88"/>
    <x v="43"/>
    <x v="7"/>
    <x v="23"/>
    <x v="6"/>
    <x v="46"/>
    <n v="395"/>
    <x v="3"/>
    <x v="0"/>
  </r>
  <r>
    <x v="738"/>
    <x v="13"/>
    <x v="1"/>
    <n v="12"/>
    <n v="305"/>
    <x v="89"/>
    <x v="6"/>
    <x v="5"/>
    <x v="17"/>
    <x v="3"/>
    <x v="45"/>
    <n v="305"/>
    <x v="3"/>
    <x v="0"/>
  </r>
  <r>
    <x v="739"/>
    <x v="13"/>
    <x v="1"/>
    <n v="12"/>
    <n v="535"/>
    <x v="40"/>
    <x v="15"/>
    <x v="8"/>
    <x v="13"/>
    <x v="7"/>
    <x v="105"/>
    <n v="535"/>
    <x v="3"/>
    <x v="0"/>
  </r>
  <r>
    <x v="740"/>
    <x v="7"/>
    <x v="1"/>
    <n v="18"/>
    <n v="525"/>
    <x v="74"/>
    <x v="43"/>
    <x v="3"/>
    <x v="13"/>
    <x v="7"/>
    <x v="11"/>
    <n v="525"/>
    <x v="1"/>
    <x v="0"/>
  </r>
  <r>
    <x v="741"/>
    <x v="3"/>
    <x v="6"/>
    <n v="1"/>
    <n v="260"/>
    <x v="42"/>
    <x v="34"/>
    <x v="97"/>
    <x v="25"/>
    <x v="74"/>
    <x v="23"/>
    <n v="260"/>
    <x v="3"/>
    <x v="0"/>
  </r>
  <r>
    <x v="742"/>
    <x v="3"/>
    <x v="6"/>
    <n v="1"/>
    <n v="450"/>
    <x v="5"/>
    <x v="43"/>
    <x v="3"/>
    <x v="37"/>
    <x v="6"/>
    <x v="2"/>
    <n v="450"/>
    <x v="1"/>
    <x v="0"/>
  </r>
  <r>
    <x v="743"/>
    <x v="3"/>
    <x v="6"/>
    <n v="1"/>
    <n v="305"/>
    <x v="4"/>
    <x v="31"/>
    <x v="5"/>
    <x v="10"/>
    <x v="2"/>
    <x v="15"/>
    <n v="305"/>
    <x v="1"/>
    <x v="0"/>
  </r>
  <r>
    <x v="744"/>
    <x v="0"/>
    <x v="6"/>
    <n v="10"/>
    <n v="525"/>
    <x v="3"/>
    <x v="76"/>
    <x v="94"/>
    <x v="5"/>
    <x v="29"/>
    <x v="12"/>
    <n v="525"/>
    <x v="1"/>
    <x v="0"/>
  </r>
  <r>
    <x v="745"/>
    <x v="0"/>
    <x v="6"/>
    <n v="10"/>
    <n v="625"/>
    <x v="3"/>
    <x v="13"/>
    <x v="98"/>
    <x v="99"/>
    <x v="15"/>
    <x v="12"/>
    <n v="625"/>
    <x v="1"/>
    <x v="0"/>
  </r>
  <r>
    <x v="746"/>
    <x v="3"/>
    <x v="3"/>
    <n v="1"/>
    <n v="474"/>
    <x v="5"/>
    <x v="32"/>
    <x v="99"/>
    <x v="23"/>
    <x v="89"/>
    <x v="19"/>
    <n v="474"/>
    <x v="0"/>
    <x v="0"/>
  </r>
  <r>
    <x v="747"/>
    <x v="14"/>
    <x v="7"/>
    <n v="11"/>
    <n v="340"/>
    <x v="14"/>
    <x v="5"/>
    <x v="5"/>
    <x v="7"/>
    <x v="4"/>
    <x v="17"/>
    <n v="340"/>
    <x v="2"/>
    <x v="0"/>
  </r>
  <r>
    <x v="748"/>
    <x v="1"/>
    <x v="16"/>
    <n v="15"/>
    <n v="600"/>
    <x v="19"/>
    <x v="13"/>
    <x v="20"/>
    <x v="5"/>
    <x v="29"/>
    <x v="30"/>
    <n v="600"/>
    <x v="3"/>
    <x v="1"/>
  </r>
  <r>
    <x v="749"/>
    <x v="0"/>
    <x v="6"/>
    <n v="10"/>
    <n v="490"/>
    <x v="3"/>
    <x v="7"/>
    <x v="7"/>
    <x v="5"/>
    <x v="24"/>
    <x v="17"/>
    <n v="490"/>
    <x v="1"/>
    <x v="0"/>
  </r>
  <r>
    <x v="750"/>
    <x v="6"/>
    <x v="1"/>
    <n v="13"/>
    <n v="440"/>
    <x v="3"/>
    <x v="32"/>
    <x v="13"/>
    <x v="39"/>
    <x v="2"/>
    <x v="2"/>
    <n v="440"/>
    <x v="2"/>
    <x v="0"/>
  </r>
  <r>
    <x v="751"/>
    <x v="0"/>
    <x v="6"/>
    <n v="10"/>
    <n v="490"/>
    <x v="8"/>
    <x v="32"/>
    <x v="8"/>
    <x v="13"/>
    <x v="12"/>
    <x v="8"/>
    <n v="490"/>
    <x v="1"/>
    <x v="0"/>
  </r>
  <r>
    <x v="752"/>
    <x v="0"/>
    <x v="13"/>
    <n v="10"/>
    <n v="580"/>
    <x v="41"/>
    <x v="18"/>
    <x v="21"/>
    <x v="37"/>
    <x v="90"/>
    <x v="47"/>
    <n v="580"/>
    <x v="3"/>
    <x v="1"/>
  </r>
  <r>
    <x v="753"/>
    <x v="3"/>
    <x v="3"/>
    <n v="1"/>
    <n v="411"/>
    <x v="3"/>
    <x v="29"/>
    <x v="5"/>
    <x v="37"/>
    <x v="4"/>
    <x v="106"/>
    <n v="411"/>
    <x v="4"/>
    <x v="0"/>
  </r>
  <r>
    <x v="754"/>
    <x v="3"/>
    <x v="1"/>
    <n v="1"/>
    <n v="400"/>
    <x v="2"/>
    <x v="59"/>
    <x v="11"/>
    <x v="32"/>
    <x v="6"/>
    <x v="9"/>
    <n v="400"/>
    <x v="2"/>
    <x v="0"/>
  </r>
  <r>
    <x v="755"/>
    <x v="11"/>
    <x v="10"/>
    <n v="7"/>
    <n v="600"/>
    <x v="3"/>
    <x v="9"/>
    <x v="19"/>
    <x v="41"/>
    <x v="12"/>
    <x v="17"/>
    <n v="600"/>
    <x v="4"/>
    <x v="1"/>
  </r>
  <r>
    <x v="756"/>
    <x v="3"/>
    <x v="16"/>
    <n v="1"/>
    <n v="550"/>
    <x v="48"/>
    <x v="21"/>
    <x v="7"/>
    <x v="11"/>
    <x v="1"/>
    <x v="30"/>
    <n v="550"/>
    <x v="3"/>
    <x v="0"/>
  </r>
  <r>
    <x v="757"/>
    <x v="9"/>
    <x v="1"/>
    <n v="4"/>
    <n v="330"/>
    <x v="20"/>
    <x v="42"/>
    <x v="5"/>
    <x v="39"/>
    <x v="2"/>
    <x v="30"/>
    <n v="330"/>
    <x v="1"/>
    <x v="0"/>
  </r>
  <r>
    <x v="758"/>
    <x v="2"/>
    <x v="3"/>
    <n v="2"/>
    <n v="370"/>
    <x v="5"/>
    <x v="31"/>
    <x v="0"/>
    <x v="34"/>
    <x v="16"/>
    <x v="0"/>
    <n v="370"/>
    <x v="3"/>
    <x v="0"/>
  </r>
  <r>
    <x v="759"/>
    <x v="11"/>
    <x v="1"/>
    <n v="7"/>
    <n v="299"/>
    <x v="29"/>
    <x v="88"/>
    <x v="4"/>
    <x v="7"/>
    <x v="16"/>
    <x v="11"/>
    <n v="299"/>
    <x v="1"/>
    <x v="0"/>
  </r>
  <r>
    <x v="760"/>
    <x v="7"/>
    <x v="1"/>
    <n v="18"/>
    <n v="400"/>
    <x v="74"/>
    <x v="5"/>
    <x v="29"/>
    <x v="9"/>
    <x v="30"/>
    <x v="0"/>
    <n v="400"/>
    <x v="2"/>
    <x v="0"/>
  </r>
  <r>
    <x v="761"/>
    <x v="7"/>
    <x v="1"/>
    <n v="18"/>
    <n v="500"/>
    <x v="90"/>
    <x v="18"/>
    <x v="12"/>
    <x v="37"/>
    <x v="9"/>
    <x v="0"/>
    <n v="500"/>
    <x v="2"/>
    <x v="0"/>
  </r>
  <r>
    <x v="762"/>
    <x v="13"/>
    <x v="10"/>
    <n v="12"/>
    <n v="530"/>
    <x v="56"/>
    <x v="32"/>
    <x v="14"/>
    <x v="22"/>
    <x v="12"/>
    <x v="11"/>
    <n v="530"/>
    <x v="2"/>
    <x v="0"/>
  </r>
  <r>
    <x v="763"/>
    <x v="7"/>
    <x v="1"/>
    <n v="18"/>
    <n v="405"/>
    <x v="24"/>
    <x v="68"/>
    <x v="13"/>
    <x v="17"/>
    <x v="8"/>
    <x v="21"/>
    <n v="405"/>
    <x v="1"/>
    <x v="0"/>
  </r>
  <r>
    <x v="764"/>
    <x v="6"/>
    <x v="1"/>
    <n v="13"/>
    <n v="420"/>
    <x v="4"/>
    <x v="14"/>
    <x v="18"/>
    <x v="8"/>
    <x v="78"/>
    <x v="77"/>
    <n v="420"/>
    <x v="3"/>
    <x v="0"/>
  </r>
  <r>
    <x v="765"/>
    <x v="2"/>
    <x v="0"/>
    <n v="2"/>
    <n v="510"/>
    <x v="5"/>
    <x v="16"/>
    <x v="7"/>
    <x v="34"/>
    <x v="0"/>
    <x v="51"/>
    <n v="510"/>
    <x v="0"/>
    <x v="0"/>
  </r>
  <r>
    <x v="766"/>
    <x v="3"/>
    <x v="6"/>
    <n v="1"/>
    <n v="195"/>
    <x v="20"/>
    <x v="49"/>
    <x v="54"/>
    <x v="27"/>
    <x v="38"/>
    <x v="8"/>
    <n v="195"/>
    <x v="1"/>
    <x v="0"/>
  </r>
  <r>
    <x v="767"/>
    <x v="0"/>
    <x v="6"/>
    <n v="10"/>
    <n v="390"/>
    <x v="2"/>
    <x v="18"/>
    <x v="5"/>
    <x v="15"/>
    <x v="9"/>
    <x v="14"/>
    <n v="390"/>
    <x v="1"/>
    <x v="0"/>
  </r>
  <r>
    <x v="768"/>
    <x v="10"/>
    <x v="1"/>
    <n v="14"/>
    <n v="490"/>
    <x v="2"/>
    <x v="18"/>
    <x v="19"/>
    <x v="15"/>
    <x v="24"/>
    <x v="0"/>
    <n v="490"/>
    <x v="1"/>
    <x v="0"/>
  </r>
  <r>
    <x v="769"/>
    <x v="0"/>
    <x v="5"/>
    <n v="10"/>
    <n v="480"/>
    <x v="4"/>
    <x v="75"/>
    <x v="8"/>
    <x v="85"/>
    <x v="6"/>
    <x v="107"/>
    <n v="480"/>
    <x v="3"/>
    <x v="0"/>
  </r>
  <r>
    <x v="770"/>
    <x v="3"/>
    <x v="6"/>
    <n v="1"/>
    <n v="360"/>
    <x v="20"/>
    <x v="31"/>
    <x v="100"/>
    <x v="10"/>
    <x v="14"/>
    <x v="78"/>
    <n v="360"/>
    <x v="3"/>
    <x v="0"/>
  </r>
  <r>
    <x v="771"/>
    <x v="7"/>
    <x v="11"/>
    <n v="18"/>
    <n v="468"/>
    <x v="56"/>
    <x v="93"/>
    <x v="46"/>
    <x v="79"/>
    <x v="64"/>
    <x v="0"/>
    <n v="468"/>
    <x v="2"/>
    <x v="0"/>
  </r>
  <r>
    <x v="772"/>
    <x v="6"/>
    <x v="1"/>
    <n v="13"/>
    <n v="240"/>
    <x v="21"/>
    <x v="97"/>
    <x v="101"/>
    <x v="100"/>
    <x v="91"/>
    <x v="22"/>
    <n v="240"/>
    <x v="2"/>
    <x v="0"/>
  </r>
  <r>
    <x v="773"/>
    <x v="6"/>
    <x v="5"/>
    <n v="13"/>
    <n v="435"/>
    <x v="91"/>
    <x v="5"/>
    <x v="12"/>
    <x v="15"/>
    <x v="4"/>
    <x v="15"/>
    <n v="435"/>
    <x v="1"/>
    <x v="0"/>
  </r>
  <r>
    <x v="774"/>
    <x v="7"/>
    <x v="3"/>
    <n v="18"/>
    <n v="270"/>
    <x v="20"/>
    <x v="42"/>
    <x v="54"/>
    <x v="39"/>
    <x v="25"/>
    <x v="9"/>
    <n v="270"/>
    <x v="2"/>
    <x v="0"/>
  </r>
  <r>
    <x v="775"/>
    <x v="1"/>
    <x v="1"/>
    <n v="15"/>
    <n v="405"/>
    <x v="92"/>
    <x v="107"/>
    <x v="33"/>
    <x v="101"/>
    <x v="76"/>
    <x v="34"/>
    <n v="405"/>
    <x v="5"/>
    <x v="0"/>
  </r>
  <r>
    <x v="776"/>
    <x v="1"/>
    <x v="3"/>
    <n v="15"/>
    <n v="313"/>
    <x v="6"/>
    <x v="34"/>
    <x v="26"/>
    <x v="39"/>
    <x v="67"/>
    <x v="83"/>
    <n v="313"/>
    <x v="3"/>
    <x v="0"/>
  </r>
  <r>
    <x v="777"/>
    <x v="7"/>
    <x v="11"/>
    <n v="18"/>
    <n v="210"/>
    <x v="6"/>
    <x v="34"/>
    <x v="12"/>
    <x v="48"/>
    <x v="39"/>
    <x v="39"/>
    <n v="210"/>
    <x v="5"/>
    <x v="0"/>
  </r>
  <r>
    <x v="778"/>
    <x v="3"/>
    <x v="15"/>
    <n v="1"/>
    <n v="424"/>
    <x v="4"/>
    <x v="12"/>
    <x v="8"/>
    <x v="44"/>
    <x v="1"/>
    <x v="36"/>
    <n v="424"/>
    <x v="0"/>
    <x v="0"/>
  </r>
  <r>
    <x v="779"/>
    <x v="3"/>
    <x v="11"/>
    <n v="1"/>
    <n v="424"/>
    <x v="4"/>
    <x v="108"/>
    <x v="1"/>
    <x v="60"/>
    <x v="0"/>
    <x v="36"/>
    <n v="424"/>
    <x v="0"/>
    <x v="0"/>
  </r>
  <r>
    <x v="780"/>
    <x v="3"/>
    <x v="12"/>
    <n v="1"/>
    <n v="424"/>
    <x v="4"/>
    <x v="33"/>
    <x v="28"/>
    <x v="82"/>
    <x v="7"/>
    <x v="36"/>
    <n v="424"/>
    <x v="0"/>
    <x v="0"/>
  </r>
  <r>
    <x v="781"/>
    <x v="3"/>
    <x v="1"/>
    <n v="1"/>
    <n v="195"/>
    <x v="11"/>
    <x v="34"/>
    <x v="29"/>
    <x v="27"/>
    <x v="25"/>
    <x v="24"/>
    <n v="195"/>
    <x v="2"/>
    <x v="0"/>
  </r>
  <r>
    <x v="782"/>
    <x v="1"/>
    <x v="1"/>
    <n v="15"/>
    <n v="260"/>
    <x v="17"/>
    <x v="109"/>
    <x v="47"/>
    <x v="102"/>
    <x v="49"/>
    <x v="35"/>
    <n v="260"/>
    <x v="2"/>
    <x v="0"/>
  </r>
  <r>
    <x v="783"/>
    <x v="1"/>
    <x v="3"/>
    <n v="15"/>
    <n v="470"/>
    <x v="2"/>
    <x v="11"/>
    <x v="17"/>
    <x v="22"/>
    <x v="24"/>
    <x v="16"/>
    <n v="470"/>
    <x v="5"/>
    <x v="0"/>
  </r>
  <r>
    <x v="784"/>
    <x v="12"/>
    <x v="1"/>
    <n v="5"/>
    <n v="680"/>
    <x v="93"/>
    <x v="110"/>
    <x v="28"/>
    <x v="103"/>
    <x v="59"/>
    <x v="70"/>
    <n v="680"/>
    <x v="4"/>
    <x v="1"/>
  </r>
  <r>
    <x v="785"/>
    <x v="15"/>
    <x v="1"/>
    <n v="9"/>
    <n v="303"/>
    <x v="29"/>
    <x v="42"/>
    <x v="8"/>
    <x v="39"/>
    <x v="16"/>
    <x v="1"/>
    <n v="303"/>
    <x v="3"/>
    <x v="0"/>
  </r>
  <r>
    <x v="786"/>
    <x v="3"/>
    <x v="3"/>
    <n v="1"/>
    <n v="390"/>
    <x v="2"/>
    <x v="43"/>
    <x v="12"/>
    <x v="3"/>
    <x v="9"/>
    <x v="16"/>
    <n v="390"/>
    <x v="5"/>
    <x v="0"/>
  </r>
  <r>
    <x v="787"/>
    <x v="3"/>
    <x v="3"/>
    <n v="1"/>
    <n v="515"/>
    <x v="45"/>
    <x v="73"/>
    <x v="22"/>
    <x v="104"/>
    <x v="31"/>
    <x v="16"/>
    <n v="515"/>
    <x v="0"/>
    <x v="0"/>
  </r>
  <r>
    <x v="788"/>
    <x v="2"/>
    <x v="3"/>
    <n v="2"/>
    <n v="680"/>
    <x v="93"/>
    <x v="110"/>
    <x v="28"/>
    <x v="103"/>
    <x v="59"/>
    <x v="70"/>
    <n v="680"/>
    <x v="4"/>
    <x v="1"/>
  </r>
  <r>
    <x v="789"/>
    <x v="6"/>
    <x v="1"/>
    <n v="13"/>
    <n v="458"/>
    <x v="79"/>
    <x v="26"/>
    <x v="3"/>
    <x v="8"/>
    <x v="3"/>
    <x v="2"/>
    <n v="458"/>
    <x v="2"/>
    <x v="0"/>
  </r>
  <r>
    <x v="790"/>
    <x v="9"/>
    <x v="3"/>
    <n v="4"/>
    <n v="580"/>
    <x v="0"/>
    <x v="18"/>
    <x v="8"/>
    <x v="26"/>
    <x v="12"/>
    <x v="30"/>
    <n v="580"/>
    <x v="1"/>
    <x v="1"/>
  </r>
  <r>
    <x v="791"/>
    <x v="9"/>
    <x v="1"/>
    <n v="4"/>
    <n v="497"/>
    <x v="8"/>
    <x v="13"/>
    <x v="65"/>
    <x v="23"/>
    <x v="10"/>
    <x v="107"/>
    <n v="497"/>
    <x v="3"/>
    <x v="0"/>
  </r>
  <r>
    <x v="792"/>
    <x v="8"/>
    <x v="17"/>
    <n v="3"/>
    <n v="680"/>
    <x v="19"/>
    <x v="4"/>
    <x v="19"/>
    <x v="18"/>
    <x v="29"/>
    <x v="2"/>
    <n v="680"/>
    <x v="3"/>
    <x v="1"/>
  </r>
  <r>
    <x v="793"/>
    <x v="6"/>
    <x v="1"/>
    <n v="13"/>
    <n v="240"/>
    <x v="29"/>
    <x v="42"/>
    <x v="83"/>
    <x v="25"/>
    <x v="27"/>
    <x v="0"/>
    <n v="240"/>
    <x v="2"/>
    <x v="0"/>
  </r>
  <r>
    <x v="794"/>
    <x v="2"/>
    <x v="1"/>
    <n v="2"/>
    <n v="510"/>
    <x v="4"/>
    <x v="7"/>
    <x v="3"/>
    <x v="18"/>
    <x v="3"/>
    <x v="50"/>
    <n v="510"/>
    <x v="3"/>
    <x v="0"/>
  </r>
  <r>
    <x v="795"/>
    <x v="2"/>
    <x v="1"/>
    <n v="2"/>
    <n v="330"/>
    <x v="20"/>
    <x v="43"/>
    <x v="4"/>
    <x v="23"/>
    <x v="18"/>
    <x v="11"/>
    <n v="330"/>
    <x v="3"/>
    <x v="0"/>
  </r>
  <r>
    <x v="796"/>
    <x v="10"/>
    <x v="3"/>
    <n v="14"/>
    <n v="245"/>
    <x v="20"/>
    <x v="34"/>
    <x v="29"/>
    <x v="25"/>
    <x v="18"/>
    <x v="14"/>
    <n v="245"/>
    <x v="1"/>
    <x v="0"/>
  </r>
  <r>
    <x v="797"/>
    <x v="2"/>
    <x v="7"/>
    <n v="2"/>
    <n v="420"/>
    <x v="22"/>
    <x v="14"/>
    <x v="17"/>
    <x v="17"/>
    <x v="24"/>
    <x v="21"/>
    <n v="420"/>
    <x v="3"/>
    <x v="0"/>
  </r>
  <r>
    <x v="798"/>
    <x v="8"/>
    <x v="11"/>
    <n v="3"/>
    <n v="600"/>
    <x v="65"/>
    <x v="13"/>
    <x v="102"/>
    <x v="58"/>
    <x v="7"/>
    <x v="16"/>
    <n v="600"/>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60B87B-A973-4D97-A078-0FBBF62C961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4:C52" firstHeaderRow="1" firstDataRow="1"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showAll="0">
      <items count="19">
        <item h="1" x="3"/>
        <item h="1" x="2"/>
        <item h="1" x="8"/>
        <item h="1" x="9"/>
        <item h="1" x="12"/>
        <item h="1" x="16"/>
        <item x="11"/>
        <item h="1" x="17"/>
        <item h="1" x="15"/>
        <item h="1" x="0"/>
        <item h="1" x="14"/>
        <item h="1" x="13"/>
        <item h="1" x="6"/>
        <item h="1" x="10"/>
        <item h="1" x="1"/>
        <item h="1" x="5"/>
        <item h="1" x="4"/>
        <item h="1" x="7"/>
        <item t="default"/>
      </items>
    </pivotField>
    <pivotField showAll="0">
      <items count="20">
        <item x="8"/>
        <item x="14"/>
        <item x="7"/>
        <item x="17"/>
        <item x="5"/>
        <item x="13"/>
        <item x="16"/>
        <item x="3"/>
        <item x="2"/>
        <item x="15"/>
        <item x="11"/>
        <item x="0"/>
        <item x="1"/>
        <item x="18"/>
        <item x="6"/>
        <item x="9"/>
        <item x="4"/>
        <item x="12"/>
        <item x="10"/>
        <item t="default"/>
      </items>
    </pivotField>
    <pivotField showAll="0"/>
    <pivotField showAll="0"/>
    <pivotField showAll="0"/>
    <pivotField showAll="0"/>
    <pivotField showAll="0"/>
    <pivotField showAll="0"/>
    <pivotField showAll="0"/>
    <pivotField showAll="0"/>
    <pivotField dataField="1" showAll="0"/>
    <pivotField showAll="0">
      <items count="7">
        <item x="1"/>
        <item x="5"/>
        <item x="2"/>
        <item x="0"/>
        <item x="3"/>
        <item x="4"/>
        <item t="default"/>
      </items>
    </pivotField>
    <pivotField showAll="0">
      <items count="3">
        <item x="0"/>
        <item h="1"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48">
    <i>
      <x v="25"/>
    </i>
    <i>
      <x v="66"/>
    </i>
    <i>
      <x v="67"/>
    </i>
    <i>
      <x v="73"/>
    </i>
    <i>
      <x v="87"/>
    </i>
    <i>
      <x v="88"/>
    </i>
    <i>
      <x v="99"/>
    </i>
    <i>
      <x v="100"/>
    </i>
    <i>
      <x v="101"/>
    </i>
    <i>
      <x v="102"/>
    </i>
    <i>
      <x v="103"/>
    </i>
    <i>
      <x v="110"/>
    </i>
    <i>
      <x v="126"/>
    </i>
    <i>
      <x v="142"/>
    </i>
    <i>
      <x v="144"/>
    </i>
    <i>
      <x v="145"/>
    </i>
    <i>
      <x v="146"/>
    </i>
    <i>
      <x v="152"/>
    </i>
    <i>
      <x v="199"/>
    </i>
    <i>
      <x v="213"/>
    </i>
    <i>
      <x v="220"/>
    </i>
    <i>
      <x v="221"/>
    </i>
    <i>
      <x v="288"/>
    </i>
    <i>
      <x v="299"/>
    </i>
    <i>
      <x v="327"/>
    </i>
    <i>
      <x v="388"/>
    </i>
    <i>
      <x v="407"/>
    </i>
    <i>
      <x v="408"/>
    </i>
    <i>
      <x v="410"/>
    </i>
    <i>
      <x v="411"/>
    </i>
    <i>
      <x v="462"/>
    </i>
    <i>
      <x v="478"/>
    </i>
    <i>
      <x v="484"/>
    </i>
    <i>
      <x v="499"/>
    </i>
    <i>
      <x v="516"/>
    </i>
    <i>
      <x v="528"/>
    </i>
    <i>
      <x v="544"/>
    </i>
    <i>
      <x v="546"/>
    </i>
    <i>
      <x v="553"/>
    </i>
    <i>
      <x v="629"/>
    </i>
    <i>
      <x v="644"/>
    </i>
    <i>
      <x v="693"/>
    </i>
    <i>
      <x v="700"/>
    </i>
    <i>
      <x v="710"/>
    </i>
    <i>
      <x v="711"/>
    </i>
    <i>
      <x v="726"/>
    </i>
    <i>
      <x v="759"/>
    </i>
    <i t="grand">
      <x/>
    </i>
  </rowItems>
  <colItems count="1">
    <i/>
  </colItems>
  <dataFields count="1">
    <dataField name="Sum of Total_Points" fld="11" baseField="0" baseItem="0"/>
  </dataFields>
  <chartFormats count="2">
    <chartFormat chart="2"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59653D-5140-4308-BB4C-088C2E603B53}" name="PivotTable5"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B3:AL53" firstHeaderRow="1" firstDataRow="3"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showAll="0">
      <items count="19">
        <item h="1" x="3"/>
        <item h="1" x="2"/>
        <item h="1" x="8"/>
        <item h="1" x="9"/>
        <item h="1" x="12"/>
        <item h="1" x="16"/>
        <item x="11"/>
        <item h="1" x="17"/>
        <item h="1" x="15"/>
        <item h="1" x="0"/>
        <item h="1" x="14"/>
        <item h="1" x="13"/>
        <item h="1" x="6"/>
        <item h="1" x="10"/>
        <item h="1" x="1"/>
        <item h="1" x="5"/>
        <item h="1" x="4"/>
        <item h="1" x="7"/>
        <item t="default"/>
      </items>
    </pivotField>
    <pivotField showAll="0">
      <items count="20">
        <item x="8"/>
        <item x="14"/>
        <item x="7"/>
        <item x="17"/>
        <item x="5"/>
        <item x="13"/>
        <item x="16"/>
        <item x="3"/>
        <item x="2"/>
        <item x="15"/>
        <item x="11"/>
        <item x="0"/>
        <item x="1"/>
        <item x="18"/>
        <item x="6"/>
        <item x="9"/>
        <item x="4"/>
        <item x="12"/>
        <item x="10"/>
        <item t="default"/>
      </items>
    </pivotField>
    <pivotField showAll="0"/>
    <pivotField showAll="0"/>
    <pivotField dataField="1" showAll="0"/>
    <pivotField dataField="1" showAll="0"/>
    <pivotField dataField="1" showAll="0"/>
    <pivotField dataField="1" showAll="0"/>
    <pivotField dataField="1" showAll="0"/>
    <pivotField dataField="1" showAll="0"/>
    <pivotField showAll="0"/>
    <pivotField axis="axisCol" showAll="0">
      <items count="7">
        <item x="1"/>
        <item x="5"/>
        <item x="2"/>
        <item x="0"/>
        <item x="3"/>
        <item x="4"/>
        <item t="default"/>
      </items>
    </pivotField>
    <pivotField showAll="0">
      <items count="3">
        <item x="0"/>
        <item h="1"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48">
    <i>
      <x v="25"/>
    </i>
    <i>
      <x v="66"/>
    </i>
    <i>
      <x v="67"/>
    </i>
    <i>
      <x v="73"/>
    </i>
    <i>
      <x v="87"/>
    </i>
    <i>
      <x v="88"/>
    </i>
    <i>
      <x v="99"/>
    </i>
    <i>
      <x v="100"/>
    </i>
    <i>
      <x v="101"/>
    </i>
    <i>
      <x v="102"/>
    </i>
    <i>
      <x v="103"/>
    </i>
    <i>
      <x v="110"/>
    </i>
    <i>
      <x v="126"/>
    </i>
    <i>
      <x v="142"/>
    </i>
    <i>
      <x v="144"/>
    </i>
    <i>
      <x v="145"/>
    </i>
    <i>
      <x v="146"/>
    </i>
    <i>
      <x v="152"/>
    </i>
    <i>
      <x v="199"/>
    </i>
    <i>
      <x v="213"/>
    </i>
    <i>
      <x v="220"/>
    </i>
    <i>
      <x v="221"/>
    </i>
    <i>
      <x v="288"/>
    </i>
    <i>
      <x v="299"/>
    </i>
    <i>
      <x v="327"/>
    </i>
    <i>
      <x v="388"/>
    </i>
    <i>
      <x v="407"/>
    </i>
    <i>
      <x v="408"/>
    </i>
    <i>
      <x v="410"/>
    </i>
    <i>
      <x v="411"/>
    </i>
    <i>
      <x v="462"/>
    </i>
    <i>
      <x v="478"/>
    </i>
    <i>
      <x v="484"/>
    </i>
    <i>
      <x v="499"/>
    </i>
    <i>
      <x v="516"/>
    </i>
    <i>
      <x v="528"/>
    </i>
    <i>
      <x v="544"/>
    </i>
    <i>
      <x v="546"/>
    </i>
    <i>
      <x v="553"/>
    </i>
    <i>
      <x v="629"/>
    </i>
    <i>
      <x v="644"/>
    </i>
    <i>
      <x v="693"/>
    </i>
    <i>
      <x v="700"/>
    </i>
    <i>
      <x v="710"/>
    </i>
    <i>
      <x v="711"/>
    </i>
    <i>
      <x v="726"/>
    </i>
    <i>
      <x v="759"/>
    </i>
    <i t="grand">
      <x/>
    </i>
  </rowItems>
  <colFields count="2">
    <field x="12"/>
    <field x="-2"/>
  </colFields>
  <colItems count="36">
    <i>
      <x/>
      <x/>
    </i>
    <i r="1" i="1">
      <x v="1"/>
    </i>
    <i r="1" i="2">
      <x v="2"/>
    </i>
    <i r="1" i="3">
      <x v="3"/>
    </i>
    <i r="1" i="4">
      <x v="4"/>
    </i>
    <i r="1" i="5">
      <x v="5"/>
    </i>
    <i>
      <x v="1"/>
      <x/>
    </i>
    <i r="1" i="1">
      <x v="1"/>
    </i>
    <i r="1" i="2">
      <x v="2"/>
    </i>
    <i r="1" i="3">
      <x v="3"/>
    </i>
    <i r="1" i="4">
      <x v="4"/>
    </i>
    <i r="1" i="5">
      <x v="5"/>
    </i>
    <i>
      <x v="2"/>
      <x/>
    </i>
    <i r="1" i="1">
      <x v="1"/>
    </i>
    <i r="1" i="2">
      <x v="2"/>
    </i>
    <i r="1" i="3">
      <x v="3"/>
    </i>
    <i r="1" i="4">
      <x v="4"/>
    </i>
    <i r="1" i="5">
      <x v="5"/>
    </i>
    <i>
      <x v="3"/>
      <x/>
    </i>
    <i r="1" i="1">
      <x v="1"/>
    </i>
    <i r="1" i="2">
      <x v="2"/>
    </i>
    <i r="1" i="3">
      <x v="3"/>
    </i>
    <i r="1" i="4">
      <x v="4"/>
    </i>
    <i r="1" i="5">
      <x v="5"/>
    </i>
    <i>
      <x v="4"/>
      <x/>
    </i>
    <i r="1" i="1">
      <x v="1"/>
    </i>
    <i r="1" i="2">
      <x v="2"/>
    </i>
    <i r="1" i="3">
      <x v="3"/>
    </i>
    <i r="1" i="4">
      <x v="4"/>
    </i>
    <i r="1" i="5">
      <x v="5"/>
    </i>
    <i>
      <x v="5"/>
      <x/>
    </i>
    <i r="1" i="1">
      <x v="1"/>
    </i>
    <i r="1" i="2">
      <x v="2"/>
    </i>
    <i r="1" i="3">
      <x v="3"/>
    </i>
    <i r="1" i="4">
      <x v="4"/>
    </i>
    <i r="1" i="5">
      <x v="5"/>
    </i>
  </colItems>
  <dataFields count="6">
    <dataField name="Sum of Hit_Points" fld="5" baseField="0" baseItem="0"/>
    <dataField name="Sum of Attack_Points" fld="6" baseField="0" baseItem="0"/>
    <dataField name="Sum of Defense_Points" fld="7" baseField="0" baseItem="0"/>
    <dataField name="Sum of Special_Attack_Points" fld="8" baseField="0" baseItem="0"/>
    <dataField name="Sum of Special_Defense_Points" fld="9" baseField="0" baseItem="0"/>
    <dataField name="Sum of Speed_Points" fld="10" baseField="0" baseItem="0"/>
  </dataFields>
  <chartFormats count="168">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1"/>
          </reference>
          <reference field="12" count="1" selected="0">
            <x v="0"/>
          </reference>
        </references>
      </pivotArea>
    </chartFormat>
    <chartFormat chart="0" format="2" series="1">
      <pivotArea type="data" outline="0" fieldPosition="0">
        <references count="2">
          <reference field="4294967294" count="1" selected="0">
            <x v="2"/>
          </reference>
          <reference field="12" count="1" selected="0">
            <x v="0"/>
          </reference>
        </references>
      </pivotArea>
    </chartFormat>
    <chartFormat chart="0" format="3" series="1">
      <pivotArea type="data" outline="0" fieldPosition="0">
        <references count="2">
          <reference field="4294967294" count="1" selected="0">
            <x v="3"/>
          </reference>
          <reference field="12" count="1" selected="0">
            <x v="0"/>
          </reference>
        </references>
      </pivotArea>
    </chartFormat>
    <chartFormat chart="0" format="4" series="1">
      <pivotArea type="data" outline="0" fieldPosition="0">
        <references count="2">
          <reference field="4294967294" count="1" selected="0">
            <x v="4"/>
          </reference>
          <reference field="12" count="1" selected="0">
            <x v="0"/>
          </reference>
        </references>
      </pivotArea>
    </chartFormat>
    <chartFormat chart="0" format="5" series="1">
      <pivotArea type="data" outline="0" fieldPosition="0">
        <references count="2">
          <reference field="4294967294" count="1" selected="0">
            <x v="5"/>
          </reference>
          <reference field="12" count="1" selected="0">
            <x v="0"/>
          </reference>
        </references>
      </pivotArea>
    </chartFormat>
    <chartFormat chart="0" format="6" series="1">
      <pivotArea type="data" outline="0" fieldPosition="0">
        <references count="2">
          <reference field="4294967294" count="1" selected="0">
            <x v="0"/>
          </reference>
          <reference field="12" count="1" selected="0">
            <x v="1"/>
          </reference>
        </references>
      </pivotArea>
    </chartFormat>
    <chartFormat chart="0" format="7" series="1">
      <pivotArea type="data" outline="0" fieldPosition="0">
        <references count="2">
          <reference field="4294967294" count="1" selected="0">
            <x v="1"/>
          </reference>
          <reference field="12" count="1" selected="0">
            <x v="1"/>
          </reference>
        </references>
      </pivotArea>
    </chartFormat>
    <chartFormat chart="0" format="8" series="1">
      <pivotArea type="data" outline="0" fieldPosition="0">
        <references count="2">
          <reference field="4294967294" count="1" selected="0">
            <x v="2"/>
          </reference>
          <reference field="12" count="1" selected="0">
            <x v="1"/>
          </reference>
        </references>
      </pivotArea>
    </chartFormat>
    <chartFormat chart="0" format="9" series="1">
      <pivotArea type="data" outline="0" fieldPosition="0">
        <references count="2">
          <reference field="4294967294" count="1" selected="0">
            <x v="3"/>
          </reference>
          <reference field="12" count="1" selected="0">
            <x v="1"/>
          </reference>
        </references>
      </pivotArea>
    </chartFormat>
    <chartFormat chart="0" format="10" series="1">
      <pivotArea type="data" outline="0" fieldPosition="0">
        <references count="2">
          <reference field="4294967294" count="1" selected="0">
            <x v="4"/>
          </reference>
          <reference field="12" count="1" selected="0">
            <x v="1"/>
          </reference>
        </references>
      </pivotArea>
    </chartFormat>
    <chartFormat chart="0" format="11" series="1">
      <pivotArea type="data" outline="0" fieldPosition="0">
        <references count="2">
          <reference field="4294967294" count="1" selected="0">
            <x v="5"/>
          </reference>
          <reference field="12" count="1" selected="0">
            <x v="1"/>
          </reference>
        </references>
      </pivotArea>
    </chartFormat>
    <chartFormat chart="0" format="12" series="1">
      <pivotArea type="data" outline="0" fieldPosition="0">
        <references count="2">
          <reference field="4294967294" count="1" selected="0">
            <x v="0"/>
          </reference>
          <reference field="12" count="1" selected="0">
            <x v="2"/>
          </reference>
        </references>
      </pivotArea>
    </chartFormat>
    <chartFormat chart="0" format="13" series="1">
      <pivotArea type="data" outline="0" fieldPosition="0">
        <references count="2">
          <reference field="4294967294" count="1" selected="0">
            <x v="1"/>
          </reference>
          <reference field="12" count="1" selected="0">
            <x v="2"/>
          </reference>
        </references>
      </pivotArea>
    </chartFormat>
    <chartFormat chart="0" format="14" series="1">
      <pivotArea type="data" outline="0" fieldPosition="0">
        <references count="2">
          <reference field="4294967294" count="1" selected="0">
            <x v="2"/>
          </reference>
          <reference field="12" count="1" selected="0">
            <x v="2"/>
          </reference>
        </references>
      </pivotArea>
    </chartFormat>
    <chartFormat chart="0" format="15" series="1">
      <pivotArea type="data" outline="0" fieldPosition="0">
        <references count="2">
          <reference field="4294967294" count="1" selected="0">
            <x v="3"/>
          </reference>
          <reference field="12" count="1" selected="0">
            <x v="2"/>
          </reference>
        </references>
      </pivotArea>
    </chartFormat>
    <chartFormat chart="0" format="16" series="1">
      <pivotArea type="data" outline="0" fieldPosition="0">
        <references count="2">
          <reference field="4294967294" count="1" selected="0">
            <x v="4"/>
          </reference>
          <reference field="12" count="1" selected="0">
            <x v="2"/>
          </reference>
        </references>
      </pivotArea>
    </chartFormat>
    <chartFormat chart="0" format="17" series="1">
      <pivotArea type="data" outline="0" fieldPosition="0">
        <references count="2">
          <reference field="4294967294" count="1" selected="0">
            <x v="5"/>
          </reference>
          <reference field="12" count="1" selected="0">
            <x v="2"/>
          </reference>
        </references>
      </pivotArea>
    </chartFormat>
    <chartFormat chart="0" format="18" series="1">
      <pivotArea type="data" outline="0" fieldPosition="0">
        <references count="2">
          <reference field="4294967294" count="1" selected="0">
            <x v="0"/>
          </reference>
          <reference field="12" count="1" selected="0">
            <x v="3"/>
          </reference>
        </references>
      </pivotArea>
    </chartFormat>
    <chartFormat chart="0" format="19" series="1">
      <pivotArea type="data" outline="0" fieldPosition="0">
        <references count="2">
          <reference field="4294967294" count="1" selected="0">
            <x v="1"/>
          </reference>
          <reference field="12" count="1" selected="0">
            <x v="3"/>
          </reference>
        </references>
      </pivotArea>
    </chartFormat>
    <chartFormat chart="0" format="20" series="1">
      <pivotArea type="data" outline="0" fieldPosition="0">
        <references count="2">
          <reference field="4294967294" count="1" selected="0">
            <x v="2"/>
          </reference>
          <reference field="12" count="1" selected="0">
            <x v="3"/>
          </reference>
        </references>
      </pivotArea>
    </chartFormat>
    <chartFormat chart="0" format="21" series="1">
      <pivotArea type="data" outline="0" fieldPosition="0">
        <references count="2">
          <reference field="4294967294" count="1" selected="0">
            <x v="3"/>
          </reference>
          <reference field="12" count="1" selected="0">
            <x v="3"/>
          </reference>
        </references>
      </pivotArea>
    </chartFormat>
    <chartFormat chart="0" format="22" series="1">
      <pivotArea type="data" outline="0" fieldPosition="0">
        <references count="2">
          <reference field="4294967294" count="1" selected="0">
            <x v="4"/>
          </reference>
          <reference field="12" count="1" selected="0">
            <x v="3"/>
          </reference>
        </references>
      </pivotArea>
    </chartFormat>
    <chartFormat chart="0" format="23" series="1">
      <pivotArea type="data" outline="0" fieldPosition="0">
        <references count="2">
          <reference field="4294967294" count="1" selected="0">
            <x v="5"/>
          </reference>
          <reference field="12" count="1" selected="0">
            <x v="3"/>
          </reference>
        </references>
      </pivotArea>
    </chartFormat>
    <chartFormat chart="0" format="24" series="1">
      <pivotArea type="data" outline="0" fieldPosition="0">
        <references count="2">
          <reference field="4294967294" count="1" selected="0">
            <x v="0"/>
          </reference>
          <reference field="12" count="1" selected="0">
            <x v="4"/>
          </reference>
        </references>
      </pivotArea>
    </chartFormat>
    <chartFormat chart="0" format="25" series="1">
      <pivotArea type="data" outline="0" fieldPosition="0">
        <references count="2">
          <reference field="4294967294" count="1" selected="0">
            <x v="1"/>
          </reference>
          <reference field="12" count="1" selected="0">
            <x v="4"/>
          </reference>
        </references>
      </pivotArea>
    </chartFormat>
    <chartFormat chart="0" format="26" series="1">
      <pivotArea type="data" outline="0" fieldPosition="0">
        <references count="2">
          <reference field="4294967294" count="1" selected="0">
            <x v="2"/>
          </reference>
          <reference field="12" count="1" selected="0">
            <x v="4"/>
          </reference>
        </references>
      </pivotArea>
    </chartFormat>
    <chartFormat chart="0" format="27" series="1">
      <pivotArea type="data" outline="0" fieldPosition="0">
        <references count="2">
          <reference field="4294967294" count="1" selected="0">
            <x v="3"/>
          </reference>
          <reference field="12" count="1" selected="0">
            <x v="4"/>
          </reference>
        </references>
      </pivotArea>
    </chartFormat>
    <chartFormat chart="0" format="28" series="1">
      <pivotArea type="data" outline="0" fieldPosition="0">
        <references count="2">
          <reference field="4294967294" count="1" selected="0">
            <x v="4"/>
          </reference>
          <reference field="12" count="1" selected="0">
            <x v="4"/>
          </reference>
        </references>
      </pivotArea>
    </chartFormat>
    <chartFormat chart="0" format="29" series="1">
      <pivotArea type="data" outline="0" fieldPosition="0">
        <references count="2">
          <reference field="4294967294" count="1" selected="0">
            <x v="5"/>
          </reference>
          <reference field="12" count="1" selected="0">
            <x v="4"/>
          </reference>
        </references>
      </pivotArea>
    </chartFormat>
    <chartFormat chart="0" format="30" series="1">
      <pivotArea type="data" outline="0" fieldPosition="0">
        <references count="2">
          <reference field="4294967294" count="1" selected="0">
            <x v="0"/>
          </reference>
          <reference field="12" count="1" selected="0">
            <x v="5"/>
          </reference>
        </references>
      </pivotArea>
    </chartFormat>
    <chartFormat chart="0" format="31" series="1">
      <pivotArea type="data" outline="0" fieldPosition="0">
        <references count="2">
          <reference field="4294967294" count="1" selected="0">
            <x v="1"/>
          </reference>
          <reference field="12" count="1" selected="0">
            <x v="5"/>
          </reference>
        </references>
      </pivotArea>
    </chartFormat>
    <chartFormat chart="0" format="32" series="1">
      <pivotArea type="data" outline="0" fieldPosition="0">
        <references count="2">
          <reference field="4294967294" count="1" selected="0">
            <x v="2"/>
          </reference>
          <reference field="12" count="1" selected="0">
            <x v="5"/>
          </reference>
        </references>
      </pivotArea>
    </chartFormat>
    <chartFormat chart="0" format="33" series="1">
      <pivotArea type="data" outline="0" fieldPosition="0">
        <references count="2">
          <reference field="4294967294" count="1" selected="0">
            <x v="3"/>
          </reference>
          <reference field="12" count="1" selected="0">
            <x v="5"/>
          </reference>
        </references>
      </pivotArea>
    </chartFormat>
    <chartFormat chart="0" format="34" series="1">
      <pivotArea type="data" outline="0" fieldPosition="0">
        <references count="2">
          <reference field="4294967294" count="1" selected="0">
            <x v="4"/>
          </reference>
          <reference field="12" count="1" selected="0">
            <x v="5"/>
          </reference>
        </references>
      </pivotArea>
    </chartFormat>
    <chartFormat chart="0" format="35" series="1">
      <pivotArea type="data" outline="0" fieldPosition="0">
        <references count="2">
          <reference field="4294967294" count="1" selected="0">
            <x v="5"/>
          </reference>
          <reference field="12" count="1" selected="0">
            <x v="5"/>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1"/>
          </reference>
          <reference field="12" count="1" selected="0">
            <x v="0"/>
          </reference>
        </references>
      </pivotArea>
    </chartFormat>
    <chartFormat chart="1" format="2" series="1">
      <pivotArea type="data" outline="0" fieldPosition="0">
        <references count="2">
          <reference field="4294967294" count="1" selected="0">
            <x v="2"/>
          </reference>
          <reference field="12" count="1" selected="0">
            <x v="0"/>
          </reference>
        </references>
      </pivotArea>
    </chartFormat>
    <chartFormat chart="1" format="3" series="1">
      <pivotArea type="data" outline="0" fieldPosition="0">
        <references count="2">
          <reference field="4294967294" count="1" selected="0">
            <x v="3"/>
          </reference>
          <reference field="12" count="1" selected="0">
            <x v="0"/>
          </reference>
        </references>
      </pivotArea>
    </chartFormat>
    <chartFormat chart="1" format="4" series="1">
      <pivotArea type="data" outline="0" fieldPosition="0">
        <references count="2">
          <reference field="4294967294" count="1" selected="0">
            <x v="4"/>
          </reference>
          <reference field="12" count="1" selected="0">
            <x v="0"/>
          </reference>
        </references>
      </pivotArea>
    </chartFormat>
    <chartFormat chart="1" format="5" series="1">
      <pivotArea type="data" outline="0" fieldPosition="0">
        <references count="2">
          <reference field="4294967294" count="1" selected="0">
            <x v="5"/>
          </reference>
          <reference field="12" count="1" selected="0">
            <x v="0"/>
          </reference>
        </references>
      </pivotArea>
    </chartFormat>
    <chartFormat chart="1" format="6" series="1">
      <pivotArea type="data" outline="0" fieldPosition="0">
        <references count="2">
          <reference field="4294967294" count="1" selected="0">
            <x v="0"/>
          </reference>
          <reference field="12" count="1" selected="0">
            <x v="3"/>
          </reference>
        </references>
      </pivotArea>
    </chartFormat>
    <chartFormat chart="1" format="7" series="1">
      <pivotArea type="data" outline="0" fieldPosition="0">
        <references count="2">
          <reference field="4294967294" count="1" selected="0">
            <x v="1"/>
          </reference>
          <reference field="12" count="1" selected="0">
            <x v="3"/>
          </reference>
        </references>
      </pivotArea>
    </chartFormat>
    <chartFormat chart="1" format="8" series="1">
      <pivotArea type="data" outline="0" fieldPosition="0">
        <references count="2">
          <reference field="4294967294" count="1" selected="0">
            <x v="2"/>
          </reference>
          <reference field="12" count="1" selected="0">
            <x v="3"/>
          </reference>
        </references>
      </pivotArea>
    </chartFormat>
    <chartFormat chart="1" format="9" series="1">
      <pivotArea type="data" outline="0" fieldPosition="0">
        <references count="2">
          <reference field="4294967294" count="1" selected="0">
            <x v="3"/>
          </reference>
          <reference field="12" count="1" selected="0">
            <x v="3"/>
          </reference>
        </references>
      </pivotArea>
    </chartFormat>
    <chartFormat chart="1" format="10" series="1">
      <pivotArea type="data" outline="0" fieldPosition="0">
        <references count="2">
          <reference field="4294967294" count="1" selected="0">
            <x v="4"/>
          </reference>
          <reference field="12" count="1" selected="0">
            <x v="3"/>
          </reference>
        </references>
      </pivotArea>
    </chartFormat>
    <chartFormat chart="1" format="11" series="1">
      <pivotArea type="data" outline="0" fieldPosition="0">
        <references count="2">
          <reference field="4294967294" count="1" selected="0">
            <x v="5"/>
          </reference>
          <reference field="12" count="1" selected="0">
            <x v="3"/>
          </reference>
        </references>
      </pivotArea>
    </chartFormat>
    <chartFormat chart="1" format="12" series="1">
      <pivotArea type="data" outline="0" fieldPosition="0">
        <references count="2">
          <reference field="4294967294" count="1" selected="0">
            <x v="0"/>
          </reference>
          <reference field="12" count="1" selected="0">
            <x v="2"/>
          </reference>
        </references>
      </pivotArea>
    </chartFormat>
    <chartFormat chart="1" format="13" series="1">
      <pivotArea type="data" outline="0" fieldPosition="0">
        <references count="2">
          <reference field="4294967294" count="1" selected="0">
            <x v="1"/>
          </reference>
          <reference field="12" count="1" selected="0">
            <x v="2"/>
          </reference>
        </references>
      </pivotArea>
    </chartFormat>
    <chartFormat chart="1" format="14" series="1">
      <pivotArea type="data" outline="0" fieldPosition="0">
        <references count="2">
          <reference field="4294967294" count="1" selected="0">
            <x v="2"/>
          </reference>
          <reference field="12" count="1" selected="0">
            <x v="2"/>
          </reference>
        </references>
      </pivotArea>
    </chartFormat>
    <chartFormat chart="1" format="15" series="1">
      <pivotArea type="data" outline="0" fieldPosition="0">
        <references count="2">
          <reference field="4294967294" count="1" selected="0">
            <x v="3"/>
          </reference>
          <reference field="12" count="1" selected="0">
            <x v="2"/>
          </reference>
        </references>
      </pivotArea>
    </chartFormat>
    <chartFormat chart="1" format="16" series="1">
      <pivotArea type="data" outline="0" fieldPosition="0">
        <references count="2">
          <reference field="4294967294" count="1" selected="0">
            <x v="4"/>
          </reference>
          <reference field="12" count="1" selected="0">
            <x v="2"/>
          </reference>
        </references>
      </pivotArea>
    </chartFormat>
    <chartFormat chart="1" format="17" series="1">
      <pivotArea type="data" outline="0" fieldPosition="0">
        <references count="2">
          <reference field="4294967294" count="1" selected="0">
            <x v="5"/>
          </reference>
          <reference field="12" count="1" selected="0">
            <x v="2"/>
          </reference>
        </references>
      </pivotArea>
    </chartFormat>
    <chartFormat chart="1" format="18" series="1">
      <pivotArea type="data" outline="0" fieldPosition="0">
        <references count="2">
          <reference field="4294967294" count="1" selected="0">
            <x v="0"/>
          </reference>
          <reference field="12" count="1" selected="0">
            <x v="5"/>
          </reference>
        </references>
      </pivotArea>
    </chartFormat>
    <chartFormat chart="1" format="19" series="1">
      <pivotArea type="data" outline="0" fieldPosition="0">
        <references count="2">
          <reference field="4294967294" count="1" selected="0">
            <x v="1"/>
          </reference>
          <reference field="12" count="1" selected="0">
            <x v="5"/>
          </reference>
        </references>
      </pivotArea>
    </chartFormat>
    <chartFormat chart="1" format="20" series="1">
      <pivotArea type="data" outline="0" fieldPosition="0">
        <references count="2">
          <reference field="4294967294" count="1" selected="0">
            <x v="2"/>
          </reference>
          <reference field="12" count="1" selected="0">
            <x v="5"/>
          </reference>
        </references>
      </pivotArea>
    </chartFormat>
    <chartFormat chart="1" format="21" series="1">
      <pivotArea type="data" outline="0" fieldPosition="0">
        <references count="2">
          <reference field="4294967294" count="1" selected="0">
            <x v="3"/>
          </reference>
          <reference field="12" count="1" selected="0">
            <x v="5"/>
          </reference>
        </references>
      </pivotArea>
    </chartFormat>
    <chartFormat chart="1" format="22" series="1">
      <pivotArea type="data" outline="0" fieldPosition="0">
        <references count="2">
          <reference field="4294967294" count="1" selected="0">
            <x v="4"/>
          </reference>
          <reference field="12" count="1" selected="0">
            <x v="5"/>
          </reference>
        </references>
      </pivotArea>
    </chartFormat>
    <chartFormat chart="1" format="23" series="1">
      <pivotArea type="data" outline="0" fieldPosition="0">
        <references count="2">
          <reference field="4294967294" count="1" selected="0">
            <x v="5"/>
          </reference>
          <reference field="12" count="1" selected="0">
            <x v="5"/>
          </reference>
        </references>
      </pivotArea>
    </chartFormat>
    <chartFormat chart="1" format="24" series="1">
      <pivotArea type="data" outline="0" fieldPosition="0">
        <references count="2">
          <reference field="4294967294" count="1" selected="0">
            <x v="0"/>
          </reference>
          <reference field="12" count="1" selected="0">
            <x v="1"/>
          </reference>
        </references>
      </pivotArea>
    </chartFormat>
    <chartFormat chart="1" format="25" series="1">
      <pivotArea type="data" outline="0" fieldPosition="0">
        <references count="2">
          <reference field="4294967294" count="1" selected="0">
            <x v="1"/>
          </reference>
          <reference field="12" count="1" selected="0">
            <x v="1"/>
          </reference>
        </references>
      </pivotArea>
    </chartFormat>
    <chartFormat chart="1" format="26" series="1">
      <pivotArea type="data" outline="0" fieldPosition="0">
        <references count="2">
          <reference field="4294967294" count="1" selected="0">
            <x v="2"/>
          </reference>
          <reference field="12" count="1" selected="0">
            <x v="1"/>
          </reference>
        </references>
      </pivotArea>
    </chartFormat>
    <chartFormat chart="1" format="27" series="1">
      <pivotArea type="data" outline="0" fieldPosition="0">
        <references count="2">
          <reference field="4294967294" count="1" selected="0">
            <x v="3"/>
          </reference>
          <reference field="12" count="1" selected="0">
            <x v="1"/>
          </reference>
        </references>
      </pivotArea>
    </chartFormat>
    <chartFormat chart="1" format="28" series="1">
      <pivotArea type="data" outline="0" fieldPosition="0">
        <references count="2">
          <reference field="4294967294" count="1" selected="0">
            <x v="4"/>
          </reference>
          <reference field="12" count="1" selected="0">
            <x v="1"/>
          </reference>
        </references>
      </pivotArea>
    </chartFormat>
    <chartFormat chart="1" format="29" series="1">
      <pivotArea type="data" outline="0" fieldPosition="0">
        <references count="2">
          <reference field="4294967294" count="1" selected="0">
            <x v="5"/>
          </reference>
          <reference field="12" count="1" selected="0">
            <x v="1"/>
          </reference>
        </references>
      </pivotArea>
    </chartFormat>
    <chartFormat chart="9" format="186" series="1">
      <pivotArea type="data" outline="0" fieldPosition="0">
        <references count="2">
          <reference field="4294967294" count="1" selected="0">
            <x v="0"/>
          </reference>
          <reference field="12" count="1" selected="0">
            <x v="0"/>
          </reference>
        </references>
      </pivotArea>
    </chartFormat>
    <chartFormat chart="9" format="187">
      <pivotArea type="data" outline="0" fieldPosition="0">
        <references count="3">
          <reference field="4294967294" count="1" selected="0">
            <x v="0"/>
          </reference>
          <reference field="0" count="1" selected="0">
            <x v="33"/>
          </reference>
          <reference field="12" count="1" selected="0">
            <x v="0"/>
          </reference>
        </references>
      </pivotArea>
    </chartFormat>
    <chartFormat chart="9" format="188">
      <pivotArea type="data" outline="0" fieldPosition="0">
        <references count="3">
          <reference field="4294967294" count="1" selected="0">
            <x v="0"/>
          </reference>
          <reference field="0" count="1" selected="0">
            <x v="448"/>
          </reference>
          <reference field="12" count="1" selected="0">
            <x v="0"/>
          </reference>
        </references>
      </pivotArea>
    </chartFormat>
    <chartFormat chart="9" format="189">
      <pivotArea type="data" outline="0" fieldPosition="0">
        <references count="3">
          <reference field="4294967294" count="1" selected="0">
            <x v="0"/>
          </reference>
          <reference field="0" count="1" selected="0">
            <x v="449"/>
          </reference>
          <reference field="12" count="1" selected="0">
            <x v="0"/>
          </reference>
        </references>
      </pivotArea>
    </chartFormat>
    <chartFormat chart="9" format="190">
      <pivotArea type="data" outline="0" fieldPosition="0">
        <references count="3">
          <reference field="4294967294" count="1" selected="0">
            <x v="0"/>
          </reference>
          <reference field="0" count="1" selected="0">
            <x v="450"/>
          </reference>
          <reference field="12" count="1" selected="0">
            <x v="0"/>
          </reference>
        </references>
      </pivotArea>
    </chartFormat>
    <chartFormat chart="9" format="191">
      <pivotArea type="data" outline="0" fieldPosition="0">
        <references count="3">
          <reference field="4294967294" count="1" selected="0">
            <x v="0"/>
          </reference>
          <reference field="0" count="1" selected="0">
            <x v="461"/>
          </reference>
          <reference field="12" count="1" selected="0">
            <x v="0"/>
          </reference>
        </references>
      </pivotArea>
    </chartFormat>
    <chartFormat chart="9" format="192">
      <pivotArea type="data" outline="0" fieldPosition="0">
        <references count="3">
          <reference field="4294967294" count="1" selected="0">
            <x v="0"/>
          </reference>
          <reference field="0" count="1" selected="0">
            <x v="790"/>
          </reference>
          <reference field="12" count="1" selected="0">
            <x v="0"/>
          </reference>
        </references>
      </pivotArea>
    </chartFormat>
    <chartFormat chart="9" format="193" series="1">
      <pivotArea type="data" outline="0" fieldPosition="0">
        <references count="2">
          <reference field="4294967294" count="1" selected="0">
            <x v="1"/>
          </reference>
          <reference field="12" count="1" selected="0">
            <x v="0"/>
          </reference>
        </references>
      </pivotArea>
    </chartFormat>
    <chartFormat chart="9" format="194">
      <pivotArea type="data" outline="0" fieldPosition="0">
        <references count="3">
          <reference field="4294967294" count="1" selected="0">
            <x v="1"/>
          </reference>
          <reference field="0" count="1" selected="0">
            <x v="33"/>
          </reference>
          <reference field="12" count="1" selected="0">
            <x v="0"/>
          </reference>
        </references>
      </pivotArea>
    </chartFormat>
    <chartFormat chart="9" format="195">
      <pivotArea type="data" outline="0" fieldPosition="0">
        <references count="3">
          <reference field="4294967294" count="1" selected="0">
            <x v="1"/>
          </reference>
          <reference field="0" count="1" selected="0">
            <x v="448"/>
          </reference>
          <reference field="12" count="1" selected="0">
            <x v="0"/>
          </reference>
        </references>
      </pivotArea>
    </chartFormat>
    <chartFormat chart="9" format="196">
      <pivotArea type="data" outline="0" fieldPosition="0">
        <references count="3">
          <reference field="4294967294" count="1" selected="0">
            <x v="1"/>
          </reference>
          <reference field="0" count="1" selected="0">
            <x v="449"/>
          </reference>
          <reference field="12" count="1" selected="0">
            <x v="0"/>
          </reference>
        </references>
      </pivotArea>
    </chartFormat>
    <chartFormat chart="9" format="197">
      <pivotArea type="data" outline="0" fieldPosition="0">
        <references count="3">
          <reference field="4294967294" count="1" selected="0">
            <x v="1"/>
          </reference>
          <reference field="0" count="1" selected="0">
            <x v="450"/>
          </reference>
          <reference field="12" count="1" selected="0">
            <x v="0"/>
          </reference>
        </references>
      </pivotArea>
    </chartFormat>
    <chartFormat chart="9" format="198">
      <pivotArea type="data" outline="0" fieldPosition="0">
        <references count="3">
          <reference field="4294967294" count="1" selected="0">
            <x v="1"/>
          </reference>
          <reference field="0" count="1" selected="0">
            <x v="461"/>
          </reference>
          <reference field="12" count="1" selected="0">
            <x v="0"/>
          </reference>
        </references>
      </pivotArea>
    </chartFormat>
    <chartFormat chart="9" format="199">
      <pivotArea type="data" outline="0" fieldPosition="0">
        <references count="3">
          <reference field="4294967294" count="1" selected="0">
            <x v="1"/>
          </reference>
          <reference field="0" count="1" selected="0">
            <x v="790"/>
          </reference>
          <reference field="12" count="1" selected="0">
            <x v="0"/>
          </reference>
        </references>
      </pivotArea>
    </chartFormat>
    <chartFormat chart="9" format="200" series="1">
      <pivotArea type="data" outline="0" fieldPosition="0">
        <references count="2">
          <reference field="4294967294" count="1" selected="0">
            <x v="2"/>
          </reference>
          <reference field="12" count="1" selected="0">
            <x v="0"/>
          </reference>
        </references>
      </pivotArea>
    </chartFormat>
    <chartFormat chart="9" format="201">
      <pivotArea type="data" outline="0" fieldPosition="0">
        <references count="3">
          <reference field="4294967294" count="1" selected="0">
            <x v="2"/>
          </reference>
          <reference field="0" count="1" selected="0">
            <x v="33"/>
          </reference>
          <reference field="12" count="1" selected="0">
            <x v="0"/>
          </reference>
        </references>
      </pivotArea>
    </chartFormat>
    <chartFormat chart="9" format="202">
      <pivotArea type="data" outline="0" fieldPosition="0">
        <references count="3">
          <reference field="4294967294" count="1" selected="0">
            <x v="2"/>
          </reference>
          <reference field="0" count="1" selected="0">
            <x v="448"/>
          </reference>
          <reference field="12" count="1" selected="0">
            <x v="0"/>
          </reference>
        </references>
      </pivotArea>
    </chartFormat>
    <chartFormat chart="9" format="203">
      <pivotArea type="data" outline="0" fieldPosition="0">
        <references count="3">
          <reference field="4294967294" count="1" selected="0">
            <x v="2"/>
          </reference>
          <reference field="0" count="1" selected="0">
            <x v="449"/>
          </reference>
          <reference field="12" count="1" selected="0">
            <x v="0"/>
          </reference>
        </references>
      </pivotArea>
    </chartFormat>
    <chartFormat chart="9" format="204">
      <pivotArea type="data" outline="0" fieldPosition="0">
        <references count="3">
          <reference field="4294967294" count="1" selected="0">
            <x v="2"/>
          </reference>
          <reference field="0" count="1" selected="0">
            <x v="450"/>
          </reference>
          <reference field="12" count="1" selected="0">
            <x v="0"/>
          </reference>
        </references>
      </pivotArea>
    </chartFormat>
    <chartFormat chart="9" format="205">
      <pivotArea type="data" outline="0" fieldPosition="0">
        <references count="3">
          <reference field="4294967294" count="1" selected="0">
            <x v="2"/>
          </reference>
          <reference field="0" count="1" selected="0">
            <x v="461"/>
          </reference>
          <reference field="12" count="1" selected="0">
            <x v="0"/>
          </reference>
        </references>
      </pivotArea>
    </chartFormat>
    <chartFormat chart="9" format="206">
      <pivotArea type="data" outline="0" fieldPosition="0">
        <references count="3">
          <reference field="4294967294" count="1" selected="0">
            <x v="2"/>
          </reference>
          <reference field="0" count="1" selected="0">
            <x v="790"/>
          </reference>
          <reference field="12" count="1" selected="0">
            <x v="0"/>
          </reference>
        </references>
      </pivotArea>
    </chartFormat>
    <chartFormat chart="9" format="207" series="1">
      <pivotArea type="data" outline="0" fieldPosition="0">
        <references count="2">
          <reference field="4294967294" count="1" selected="0">
            <x v="3"/>
          </reference>
          <reference field="12" count="1" selected="0">
            <x v="0"/>
          </reference>
        </references>
      </pivotArea>
    </chartFormat>
    <chartFormat chart="9" format="208">
      <pivotArea type="data" outline="0" fieldPosition="0">
        <references count="3">
          <reference field="4294967294" count="1" selected="0">
            <x v="3"/>
          </reference>
          <reference field="0" count="1" selected="0">
            <x v="33"/>
          </reference>
          <reference field="12" count="1" selected="0">
            <x v="0"/>
          </reference>
        </references>
      </pivotArea>
    </chartFormat>
    <chartFormat chart="9" format="209">
      <pivotArea type="data" outline="0" fieldPosition="0">
        <references count="3">
          <reference field="4294967294" count="1" selected="0">
            <x v="3"/>
          </reference>
          <reference field="0" count="1" selected="0">
            <x v="448"/>
          </reference>
          <reference field="12" count="1" selected="0">
            <x v="0"/>
          </reference>
        </references>
      </pivotArea>
    </chartFormat>
    <chartFormat chart="9" format="210">
      <pivotArea type="data" outline="0" fieldPosition="0">
        <references count="3">
          <reference field="4294967294" count="1" selected="0">
            <x v="3"/>
          </reference>
          <reference field="0" count="1" selected="0">
            <x v="449"/>
          </reference>
          <reference field="12" count="1" selected="0">
            <x v="0"/>
          </reference>
        </references>
      </pivotArea>
    </chartFormat>
    <chartFormat chart="9" format="211">
      <pivotArea type="data" outline="0" fieldPosition="0">
        <references count="3">
          <reference field="4294967294" count="1" selected="0">
            <x v="3"/>
          </reference>
          <reference field="0" count="1" selected="0">
            <x v="450"/>
          </reference>
          <reference field="12" count="1" selected="0">
            <x v="0"/>
          </reference>
        </references>
      </pivotArea>
    </chartFormat>
    <chartFormat chart="9" format="212">
      <pivotArea type="data" outline="0" fieldPosition="0">
        <references count="3">
          <reference field="4294967294" count="1" selected="0">
            <x v="3"/>
          </reference>
          <reference field="0" count="1" selected="0">
            <x v="461"/>
          </reference>
          <reference field="12" count="1" selected="0">
            <x v="0"/>
          </reference>
        </references>
      </pivotArea>
    </chartFormat>
    <chartFormat chart="9" format="213">
      <pivotArea type="data" outline="0" fieldPosition="0">
        <references count="3">
          <reference field="4294967294" count="1" selected="0">
            <x v="3"/>
          </reference>
          <reference field="0" count="1" selected="0">
            <x v="790"/>
          </reference>
          <reference field="12" count="1" selected="0">
            <x v="0"/>
          </reference>
        </references>
      </pivotArea>
    </chartFormat>
    <chartFormat chart="9" format="214" series="1">
      <pivotArea type="data" outline="0" fieldPosition="0">
        <references count="2">
          <reference field="4294967294" count="1" selected="0">
            <x v="4"/>
          </reference>
          <reference field="12" count="1" selected="0">
            <x v="0"/>
          </reference>
        </references>
      </pivotArea>
    </chartFormat>
    <chartFormat chart="9" format="215">
      <pivotArea type="data" outline="0" fieldPosition="0">
        <references count="3">
          <reference field="4294967294" count="1" selected="0">
            <x v="4"/>
          </reference>
          <reference field="0" count="1" selected="0">
            <x v="33"/>
          </reference>
          <reference field="12" count="1" selected="0">
            <x v="0"/>
          </reference>
        </references>
      </pivotArea>
    </chartFormat>
    <chartFormat chart="9" format="216">
      <pivotArea type="data" outline="0" fieldPosition="0">
        <references count="3">
          <reference field="4294967294" count="1" selected="0">
            <x v="4"/>
          </reference>
          <reference field="0" count="1" selected="0">
            <x v="448"/>
          </reference>
          <reference field="12" count="1" selected="0">
            <x v="0"/>
          </reference>
        </references>
      </pivotArea>
    </chartFormat>
    <chartFormat chart="9" format="217">
      <pivotArea type="data" outline="0" fieldPosition="0">
        <references count="3">
          <reference field="4294967294" count="1" selected="0">
            <x v="4"/>
          </reference>
          <reference field="0" count="1" selected="0">
            <x v="449"/>
          </reference>
          <reference field="12" count="1" selected="0">
            <x v="0"/>
          </reference>
        </references>
      </pivotArea>
    </chartFormat>
    <chartFormat chart="9" format="218">
      <pivotArea type="data" outline="0" fieldPosition="0">
        <references count="3">
          <reference field="4294967294" count="1" selected="0">
            <x v="4"/>
          </reference>
          <reference field="0" count="1" selected="0">
            <x v="450"/>
          </reference>
          <reference field="12" count="1" selected="0">
            <x v="0"/>
          </reference>
        </references>
      </pivotArea>
    </chartFormat>
    <chartFormat chart="9" format="219">
      <pivotArea type="data" outline="0" fieldPosition="0">
        <references count="3">
          <reference field="4294967294" count="1" selected="0">
            <x v="4"/>
          </reference>
          <reference field="0" count="1" selected="0">
            <x v="461"/>
          </reference>
          <reference field="12" count="1" selected="0">
            <x v="0"/>
          </reference>
        </references>
      </pivotArea>
    </chartFormat>
    <chartFormat chart="9" format="220">
      <pivotArea type="data" outline="0" fieldPosition="0">
        <references count="3">
          <reference field="4294967294" count="1" selected="0">
            <x v="4"/>
          </reference>
          <reference field="0" count="1" selected="0">
            <x v="790"/>
          </reference>
          <reference field="12" count="1" selected="0">
            <x v="0"/>
          </reference>
        </references>
      </pivotArea>
    </chartFormat>
    <chartFormat chart="9" format="221" series="1">
      <pivotArea type="data" outline="0" fieldPosition="0">
        <references count="2">
          <reference field="4294967294" count="1" selected="0">
            <x v="5"/>
          </reference>
          <reference field="12" count="1" selected="0">
            <x v="0"/>
          </reference>
        </references>
      </pivotArea>
    </chartFormat>
    <chartFormat chart="9" format="222">
      <pivotArea type="data" outline="0" fieldPosition="0">
        <references count="3">
          <reference field="4294967294" count="1" selected="0">
            <x v="5"/>
          </reference>
          <reference field="0" count="1" selected="0">
            <x v="33"/>
          </reference>
          <reference field="12" count="1" selected="0">
            <x v="0"/>
          </reference>
        </references>
      </pivotArea>
    </chartFormat>
    <chartFormat chart="9" format="223">
      <pivotArea type="data" outline="0" fieldPosition="0">
        <references count="3">
          <reference field="4294967294" count="1" selected="0">
            <x v="5"/>
          </reference>
          <reference field="0" count="1" selected="0">
            <x v="448"/>
          </reference>
          <reference field="12" count="1" selected="0">
            <x v="0"/>
          </reference>
        </references>
      </pivotArea>
    </chartFormat>
    <chartFormat chart="9" format="224">
      <pivotArea type="data" outline="0" fieldPosition="0">
        <references count="3">
          <reference field="4294967294" count="1" selected="0">
            <x v="5"/>
          </reference>
          <reference field="0" count="1" selected="0">
            <x v="449"/>
          </reference>
          <reference field="12" count="1" selected="0">
            <x v="0"/>
          </reference>
        </references>
      </pivotArea>
    </chartFormat>
    <chartFormat chart="9" format="225">
      <pivotArea type="data" outline="0" fieldPosition="0">
        <references count="3">
          <reference field="4294967294" count="1" selected="0">
            <x v="5"/>
          </reference>
          <reference field="0" count="1" selected="0">
            <x v="450"/>
          </reference>
          <reference field="12" count="1" selected="0">
            <x v="0"/>
          </reference>
        </references>
      </pivotArea>
    </chartFormat>
    <chartFormat chart="9" format="226">
      <pivotArea type="data" outline="0" fieldPosition="0">
        <references count="3">
          <reference field="4294967294" count="1" selected="0">
            <x v="5"/>
          </reference>
          <reference field="0" count="1" selected="0">
            <x v="461"/>
          </reference>
          <reference field="12" count="1" selected="0">
            <x v="0"/>
          </reference>
        </references>
      </pivotArea>
    </chartFormat>
    <chartFormat chart="9" format="227">
      <pivotArea type="data" outline="0" fieldPosition="0">
        <references count="3">
          <reference field="4294967294" count="1" selected="0">
            <x v="5"/>
          </reference>
          <reference field="0" count="1" selected="0">
            <x v="790"/>
          </reference>
          <reference field="12" count="1" selected="0">
            <x v="0"/>
          </reference>
        </references>
      </pivotArea>
    </chartFormat>
    <chartFormat chart="9" format="228" series="1">
      <pivotArea type="data" outline="0" fieldPosition="0">
        <references count="2">
          <reference field="4294967294" count="1" selected="0">
            <x v="0"/>
          </reference>
          <reference field="12" count="1" selected="0">
            <x v="1"/>
          </reference>
        </references>
      </pivotArea>
    </chartFormat>
    <chartFormat chart="9" format="229" series="1">
      <pivotArea type="data" outline="0" fieldPosition="0">
        <references count="2">
          <reference field="4294967294" count="1" selected="0">
            <x v="1"/>
          </reference>
          <reference field="12" count="1" selected="0">
            <x v="1"/>
          </reference>
        </references>
      </pivotArea>
    </chartFormat>
    <chartFormat chart="9" format="230" series="1">
      <pivotArea type="data" outline="0" fieldPosition="0">
        <references count="2">
          <reference field="4294967294" count="1" selected="0">
            <x v="2"/>
          </reference>
          <reference field="12" count="1" selected="0">
            <x v="1"/>
          </reference>
        </references>
      </pivotArea>
    </chartFormat>
    <chartFormat chart="9" format="231" series="1">
      <pivotArea type="data" outline="0" fieldPosition="0">
        <references count="2">
          <reference field="4294967294" count="1" selected="0">
            <x v="3"/>
          </reference>
          <reference field="12" count="1" selected="0">
            <x v="1"/>
          </reference>
        </references>
      </pivotArea>
    </chartFormat>
    <chartFormat chart="9" format="232" series="1">
      <pivotArea type="data" outline="0" fieldPosition="0">
        <references count="2">
          <reference field="4294967294" count="1" selected="0">
            <x v="4"/>
          </reference>
          <reference field="12" count="1" selected="0">
            <x v="1"/>
          </reference>
        </references>
      </pivotArea>
    </chartFormat>
    <chartFormat chart="9" format="233" series="1">
      <pivotArea type="data" outline="0" fieldPosition="0">
        <references count="2">
          <reference field="4294967294" count="1" selected="0">
            <x v="5"/>
          </reference>
          <reference field="12" count="1" selected="0">
            <x v="1"/>
          </reference>
        </references>
      </pivotArea>
    </chartFormat>
    <chartFormat chart="9" format="234" series="1">
      <pivotArea type="data" outline="0" fieldPosition="0">
        <references count="2">
          <reference field="4294967294" count="1" selected="0">
            <x v="0"/>
          </reference>
          <reference field="12" count="1" selected="0">
            <x v="3"/>
          </reference>
        </references>
      </pivotArea>
    </chartFormat>
    <chartFormat chart="9" format="235" series="1">
      <pivotArea type="data" outline="0" fieldPosition="0">
        <references count="2">
          <reference field="4294967294" count="1" selected="0">
            <x v="1"/>
          </reference>
          <reference field="12" count="1" selected="0">
            <x v="3"/>
          </reference>
        </references>
      </pivotArea>
    </chartFormat>
    <chartFormat chart="9" format="236" series="1">
      <pivotArea type="data" outline="0" fieldPosition="0">
        <references count="2">
          <reference field="4294967294" count="1" selected="0">
            <x v="2"/>
          </reference>
          <reference field="12" count="1" selected="0">
            <x v="3"/>
          </reference>
        </references>
      </pivotArea>
    </chartFormat>
    <chartFormat chart="9" format="237" series="1">
      <pivotArea type="data" outline="0" fieldPosition="0">
        <references count="2">
          <reference field="4294967294" count="1" selected="0">
            <x v="3"/>
          </reference>
          <reference field="12" count="1" selected="0">
            <x v="3"/>
          </reference>
        </references>
      </pivotArea>
    </chartFormat>
    <chartFormat chart="9" format="238" series="1">
      <pivotArea type="data" outline="0" fieldPosition="0">
        <references count="2">
          <reference field="4294967294" count="1" selected="0">
            <x v="4"/>
          </reference>
          <reference field="12" count="1" selected="0">
            <x v="3"/>
          </reference>
        </references>
      </pivotArea>
    </chartFormat>
    <chartFormat chart="9" format="239" series="1">
      <pivotArea type="data" outline="0" fieldPosition="0">
        <references count="2">
          <reference field="4294967294" count="1" selected="0">
            <x v="5"/>
          </reference>
          <reference field="12" count="1" selected="0">
            <x v="3"/>
          </reference>
        </references>
      </pivotArea>
    </chartFormat>
    <chartFormat chart="9" format="240" series="1">
      <pivotArea type="data" outline="0" fieldPosition="0">
        <references count="2">
          <reference field="4294967294" count="1" selected="0">
            <x v="0"/>
          </reference>
          <reference field="12" count="1" selected="0">
            <x v="2"/>
          </reference>
        </references>
      </pivotArea>
    </chartFormat>
    <chartFormat chart="9" format="241" series="1">
      <pivotArea type="data" outline="0" fieldPosition="0">
        <references count="2">
          <reference field="4294967294" count="1" selected="0">
            <x v="1"/>
          </reference>
          <reference field="12" count="1" selected="0">
            <x v="2"/>
          </reference>
        </references>
      </pivotArea>
    </chartFormat>
    <chartFormat chart="9" format="242" series="1">
      <pivotArea type="data" outline="0" fieldPosition="0">
        <references count="2">
          <reference field="4294967294" count="1" selected="0">
            <x v="2"/>
          </reference>
          <reference field="12" count="1" selected="0">
            <x v="2"/>
          </reference>
        </references>
      </pivotArea>
    </chartFormat>
    <chartFormat chart="9" format="243" series="1">
      <pivotArea type="data" outline="0" fieldPosition="0">
        <references count="2">
          <reference field="4294967294" count="1" selected="0">
            <x v="3"/>
          </reference>
          <reference field="12" count="1" selected="0">
            <x v="2"/>
          </reference>
        </references>
      </pivotArea>
    </chartFormat>
    <chartFormat chart="9" format="244" series="1">
      <pivotArea type="data" outline="0" fieldPosition="0">
        <references count="2">
          <reference field="4294967294" count="1" selected="0">
            <x v="4"/>
          </reference>
          <reference field="12" count="1" selected="0">
            <x v="2"/>
          </reference>
        </references>
      </pivotArea>
    </chartFormat>
    <chartFormat chart="9" format="245" series="1">
      <pivotArea type="data" outline="0" fieldPosition="0">
        <references count="2">
          <reference field="4294967294" count="1" selected="0">
            <x v="5"/>
          </reference>
          <reference field="12" count="1" selected="0">
            <x v="2"/>
          </reference>
        </references>
      </pivotArea>
    </chartFormat>
    <chartFormat chart="9" format="246">
      <pivotArea type="data" outline="0" fieldPosition="0">
        <references count="3">
          <reference field="4294967294" count="1" selected="0">
            <x v="0"/>
          </reference>
          <reference field="0" count="1" selected="0">
            <x v="372"/>
          </reference>
          <reference field="12" count="1" selected="0">
            <x v="1"/>
          </reference>
        </references>
      </pivotArea>
    </chartFormat>
    <chartFormat chart="9" format="247">
      <pivotArea type="data" outline="0" fieldPosition="0">
        <references count="3">
          <reference field="4294967294" count="1" selected="0">
            <x v="0"/>
          </reference>
          <reference field="0" count="1" selected="0">
            <x v="541"/>
          </reference>
          <reference field="12" count="1" selected="0">
            <x v="1"/>
          </reference>
        </references>
      </pivotArea>
    </chartFormat>
    <chartFormat chart="9" format="248">
      <pivotArea type="data" outline="0" fieldPosition="0">
        <references count="3">
          <reference field="4294967294" count="1" selected="0">
            <x v="0"/>
          </reference>
          <reference field="0" count="1" selected="0">
            <x v="676"/>
          </reference>
          <reference field="12" count="1" selected="0">
            <x v="1"/>
          </reference>
        </references>
      </pivotArea>
    </chartFormat>
    <chartFormat chart="9" format="249">
      <pivotArea type="data" outline="0" fieldPosition="0">
        <references count="3">
          <reference field="4294967294" count="1" selected="0">
            <x v="0"/>
          </reference>
          <reference field="0" count="1" selected="0">
            <x v="727"/>
          </reference>
          <reference field="12" count="1" selected="0">
            <x v="1"/>
          </reference>
        </references>
      </pivotArea>
    </chartFormat>
    <chartFormat chart="9" format="250">
      <pivotArea type="data" outline="0" fieldPosition="0">
        <references count="3">
          <reference field="4294967294" count="1" selected="0">
            <x v="0"/>
          </reference>
          <reference field="0" count="1" selected="0">
            <x v="728"/>
          </reference>
          <reference field="12" count="1" selected="0">
            <x v="1"/>
          </reference>
        </references>
      </pivotArea>
    </chartFormat>
    <chartFormat chart="9" format="251">
      <pivotArea type="data" outline="0" fieldPosition="0">
        <references count="3">
          <reference field="4294967294" count="1" selected="0">
            <x v="1"/>
          </reference>
          <reference field="0" count="1" selected="0">
            <x v="372"/>
          </reference>
          <reference field="12" count="1" selected="0">
            <x v="1"/>
          </reference>
        </references>
      </pivotArea>
    </chartFormat>
    <chartFormat chart="9" format="252">
      <pivotArea type="data" outline="0" fieldPosition="0">
        <references count="3">
          <reference field="4294967294" count="1" selected="0">
            <x v="1"/>
          </reference>
          <reference field="0" count="1" selected="0">
            <x v="541"/>
          </reference>
          <reference field="12" count="1" selected="0">
            <x v="1"/>
          </reference>
        </references>
      </pivotArea>
    </chartFormat>
    <chartFormat chart="9" format="253">
      <pivotArea type="data" outline="0" fieldPosition="0">
        <references count="3">
          <reference field="4294967294" count="1" selected="0">
            <x v="1"/>
          </reference>
          <reference field="0" count="1" selected="0">
            <x v="676"/>
          </reference>
          <reference field="12" count="1" selected="0">
            <x v="1"/>
          </reference>
        </references>
      </pivotArea>
    </chartFormat>
    <chartFormat chart="9" format="254">
      <pivotArea type="data" outline="0" fieldPosition="0">
        <references count="3">
          <reference field="4294967294" count="1" selected="0">
            <x v="1"/>
          </reference>
          <reference field="0" count="1" selected="0">
            <x v="727"/>
          </reference>
          <reference field="12" count="1" selected="0">
            <x v="1"/>
          </reference>
        </references>
      </pivotArea>
    </chartFormat>
    <chartFormat chart="9" format="255">
      <pivotArea type="data" outline="0" fieldPosition="0">
        <references count="3">
          <reference field="4294967294" count="1" selected="0">
            <x v="1"/>
          </reference>
          <reference field="0" count="1" selected="0">
            <x v="728"/>
          </reference>
          <reference field="12" count="1" selected="0">
            <x v="1"/>
          </reference>
        </references>
      </pivotArea>
    </chartFormat>
    <chartFormat chart="9" format="256">
      <pivotArea type="data" outline="0" fieldPosition="0">
        <references count="3">
          <reference field="4294967294" count="1" selected="0">
            <x v="2"/>
          </reference>
          <reference field="0" count="1" selected="0">
            <x v="372"/>
          </reference>
          <reference field="12" count="1" selected="0">
            <x v="1"/>
          </reference>
        </references>
      </pivotArea>
    </chartFormat>
    <chartFormat chart="9" format="257">
      <pivotArea type="data" outline="0" fieldPosition="0">
        <references count="3">
          <reference field="4294967294" count="1" selected="0">
            <x v="2"/>
          </reference>
          <reference field="0" count="1" selected="0">
            <x v="541"/>
          </reference>
          <reference field="12" count="1" selected="0">
            <x v="1"/>
          </reference>
        </references>
      </pivotArea>
    </chartFormat>
    <chartFormat chart="9" format="258">
      <pivotArea type="data" outline="0" fieldPosition="0">
        <references count="3">
          <reference field="4294967294" count="1" selected="0">
            <x v="2"/>
          </reference>
          <reference field="0" count="1" selected="0">
            <x v="676"/>
          </reference>
          <reference field="12" count="1" selected="0">
            <x v="1"/>
          </reference>
        </references>
      </pivotArea>
    </chartFormat>
    <chartFormat chart="9" format="259">
      <pivotArea type="data" outline="0" fieldPosition="0">
        <references count="3">
          <reference field="4294967294" count="1" selected="0">
            <x v="2"/>
          </reference>
          <reference field="0" count="1" selected="0">
            <x v="727"/>
          </reference>
          <reference field="12" count="1" selected="0">
            <x v="1"/>
          </reference>
        </references>
      </pivotArea>
    </chartFormat>
    <chartFormat chart="9" format="260">
      <pivotArea type="data" outline="0" fieldPosition="0">
        <references count="3">
          <reference field="4294967294" count="1" selected="0">
            <x v="2"/>
          </reference>
          <reference field="0" count="1" selected="0">
            <x v="728"/>
          </reference>
          <reference field="12" count="1" selected="0">
            <x v="1"/>
          </reference>
        </references>
      </pivotArea>
    </chartFormat>
    <chartFormat chart="9" format="261">
      <pivotArea type="data" outline="0" fieldPosition="0">
        <references count="3">
          <reference field="4294967294" count="1" selected="0">
            <x v="3"/>
          </reference>
          <reference field="0" count="1" selected="0">
            <x v="372"/>
          </reference>
          <reference field="12" count="1" selected="0">
            <x v="1"/>
          </reference>
        </references>
      </pivotArea>
    </chartFormat>
    <chartFormat chart="9" format="262">
      <pivotArea type="data" outline="0" fieldPosition="0">
        <references count="3">
          <reference field="4294967294" count="1" selected="0">
            <x v="3"/>
          </reference>
          <reference field="0" count="1" selected="0">
            <x v="541"/>
          </reference>
          <reference field="12" count="1" selected="0">
            <x v="1"/>
          </reference>
        </references>
      </pivotArea>
    </chartFormat>
    <chartFormat chart="9" format="263">
      <pivotArea type="data" outline="0" fieldPosition="0">
        <references count="3">
          <reference field="4294967294" count="1" selected="0">
            <x v="3"/>
          </reference>
          <reference field="0" count="1" selected="0">
            <x v="676"/>
          </reference>
          <reference field="12" count="1" selected="0">
            <x v="1"/>
          </reference>
        </references>
      </pivotArea>
    </chartFormat>
    <chartFormat chart="9" format="264">
      <pivotArea type="data" outline="0" fieldPosition="0">
        <references count="3">
          <reference field="4294967294" count="1" selected="0">
            <x v="3"/>
          </reference>
          <reference field="0" count="1" selected="0">
            <x v="727"/>
          </reference>
          <reference field="12" count="1" selected="0">
            <x v="1"/>
          </reference>
        </references>
      </pivotArea>
    </chartFormat>
    <chartFormat chart="9" format="265">
      <pivotArea type="data" outline="0" fieldPosition="0">
        <references count="3">
          <reference field="4294967294" count="1" selected="0">
            <x v="3"/>
          </reference>
          <reference field="0" count="1" selected="0">
            <x v="728"/>
          </reference>
          <reference field="12" count="1" selected="0">
            <x v="1"/>
          </reference>
        </references>
      </pivotArea>
    </chartFormat>
    <chartFormat chart="9" format="266">
      <pivotArea type="data" outline="0" fieldPosition="0">
        <references count="3">
          <reference field="4294967294" count="1" selected="0">
            <x v="4"/>
          </reference>
          <reference field="0" count="1" selected="0">
            <x v="372"/>
          </reference>
          <reference field="12" count="1" selected="0">
            <x v="1"/>
          </reference>
        </references>
      </pivotArea>
    </chartFormat>
    <chartFormat chart="9" format="267">
      <pivotArea type="data" outline="0" fieldPosition="0">
        <references count="3">
          <reference field="4294967294" count="1" selected="0">
            <x v="4"/>
          </reference>
          <reference field="0" count="1" selected="0">
            <x v="541"/>
          </reference>
          <reference field="12" count="1" selected="0">
            <x v="1"/>
          </reference>
        </references>
      </pivotArea>
    </chartFormat>
    <chartFormat chart="9" format="268">
      <pivotArea type="data" outline="0" fieldPosition="0">
        <references count="3">
          <reference field="4294967294" count="1" selected="0">
            <x v="4"/>
          </reference>
          <reference field="0" count="1" selected="0">
            <x v="676"/>
          </reference>
          <reference field="12" count="1" selected="0">
            <x v="1"/>
          </reference>
        </references>
      </pivotArea>
    </chartFormat>
    <chartFormat chart="9" format="269">
      <pivotArea type="data" outline="0" fieldPosition="0">
        <references count="3">
          <reference field="4294967294" count="1" selected="0">
            <x v="4"/>
          </reference>
          <reference field="0" count="1" selected="0">
            <x v="727"/>
          </reference>
          <reference field="12" count="1" selected="0">
            <x v="1"/>
          </reference>
        </references>
      </pivotArea>
    </chartFormat>
    <chartFormat chart="9" format="270">
      <pivotArea type="data" outline="0" fieldPosition="0">
        <references count="3">
          <reference field="4294967294" count="1" selected="0">
            <x v="4"/>
          </reference>
          <reference field="0" count="1" selected="0">
            <x v="728"/>
          </reference>
          <reference field="12" count="1" selected="0">
            <x v="1"/>
          </reference>
        </references>
      </pivotArea>
    </chartFormat>
    <chartFormat chart="9" format="271">
      <pivotArea type="data" outline="0" fieldPosition="0">
        <references count="3">
          <reference field="4294967294" count="1" selected="0">
            <x v="5"/>
          </reference>
          <reference field="0" count="1" selected="0">
            <x v="372"/>
          </reference>
          <reference field="12" count="1" selected="0">
            <x v="1"/>
          </reference>
        </references>
      </pivotArea>
    </chartFormat>
    <chartFormat chart="9" format="272">
      <pivotArea type="data" outline="0" fieldPosition="0">
        <references count="3">
          <reference field="4294967294" count="1" selected="0">
            <x v="5"/>
          </reference>
          <reference field="0" count="1" selected="0">
            <x v="541"/>
          </reference>
          <reference field="12" count="1" selected="0">
            <x v="1"/>
          </reference>
        </references>
      </pivotArea>
    </chartFormat>
    <chartFormat chart="9" format="273">
      <pivotArea type="data" outline="0" fieldPosition="0">
        <references count="3">
          <reference field="4294967294" count="1" selected="0">
            <x v="5"/>
          </reference>
          <reference field="0" count="1" selected="0">
            <x v="676"/>
          </reference>
          <reference field="12" count="1" selected="0">
            <x v="1"/>
          </reference>
        </references>
      </pivotArea>
    </chartFormat>
    <chartFormat chart="9" format="274">
      <pivotArea type="data" outline="0" fieldPosition="0">
        <references count="3">
          <reference field="4294967294" count="1" selected="0">
            <x v="5"/>
          </reference>
          <reference field="0" count="1" selected="0">
            <x v="727"/>
          </reference>
          <reference field="12" count="1" selected="0">
            <x v="1"/>
          </reference>
        </references>
      </pivotArea>
    </chartFormat>
    <chartFormat chart="9" format="275">
      <pivotArea type="data" outline="0" fieldPosition="0">
        <references count="3">
          <reference field="4294967294" count="1" selected="0">
            <x v="5"/>
          </reference>
          <reference field="0" count="1" selected="0">
            <x v="728"/>
          </reference>
          <reference field="12" count="1" selected="0">
            <x v="1"/>
          </reference>
        </references>
      </pivotArea>
    </chartFormat>
    <chartFormat chart="9" format="276" series="1">
      <pivotArea type="data" outline="0" fieldPosition="0">
        <references count="2">
          <reference field="4294967294" count="1" selected="0">
            <x v="0"/>
          </reference>
          <reference field="12" count="1" selected="0">
            <x v="5"/>
          </reference>
        </references>
      </pivotArea>
    </chartFormat>
    <chartFormat chart="9" format="277" series="1">
      <pivotArea type="data" outline="0" fieldPosition="0">
        <references count="2">
          <reference field="4294967294" count="1" selected="0">
            <x v="1"/>
          </reference>
          <reference field="12" count="1" selected="0">
            <x v="5"/>
          </reference>
        </references>
      </pivotArea>
    </chartFormat>
    <chartFormat chart="9" format="278" series="1">
      <pivotArea type="data" outline="0" fieldPosition="0">
        <references count="2">
          <reference field="4294967294" count="1" selected="0">
            <x v="2"/>
          </reference>
          <reference field="12" count="1" selected="0">
            <x v="5"/>
          </reference>
        </references>
      </pivotArea>
    </chartFormat>
    <chartFormat chart="9" format="279" series="1">
      <pivotArea type="data" outline="0" fieldPosition="0">
        <references count="2">
          <reference field="4294967294" count="1" selected="0">
            <x v="3"/>
          </reference>
          <reference field="12" count="1" selected="0">
            <x v="5"/>
          </reference>
        </references>
      </pivotArea>
    </chartFormat>
    <chartFormat chart="9" format="280" series="1">
      <pivotArea type="data" outline="0" fieldPosition="0">
        <references count="2">
          <reference field="4294967294" count="1" selected="0">
            <x v="4"/>
          </reference>
          <reference field="12" count="1" selected="0">
            <x v="5"/>
          </reference>
        </references>
      </pivotArea>
    </chartFormat>
    <chartFormat chart="9" format="281" series="1">
      <pivotArea type="data" outline="0" fieldPosition="0">
        <references count="2">
          <reference field="4294967294" count="1" selected="0">
            <x v="5"/>
          </reference>
          <reference field="12" count="1" selected="0">
            <x v="5"/>
          </reference>
        </references>
      </pivotArea>
    </chartFormat>
    <chartFormat chart="9" format="282" series="1">
      <pivotArea type="data" outline="0" fieldPosition="0">
        <references count="2">
          <reference field="4294967294" count="1" selected="0">
            <x v="0"/>
          </reference>
          <reference field="12" count="1" selected="0">
            <x v="4"/>
          </reference>
        </references>
      </pivotArea>
    </chartFormat>
    <chartFormat chart="9" format="283" series="1">
      <pivotArea type="data" outline="0" fieldPosition="0">
        <references count="2">
          <reference field="4294967294" count="1" selected="0">
            <x v="1"/>
          </reference>
          <reference field="12" count="1" selected="0">
            <x v="4"/>
          </reference>
        </references>
      </pivotArea>
    </chartFormat>
    <chartFormat chart="9" format="284" series="1">
      <pivotArea type="data" outline="0" fieldPosition="0">
        <references count="2">
          <reference field="4294967294" count="1" selected="0">
            <x v="2"/>
          </reference>
          <reference field="12" count="1" selected="0">
            <x v="4"/>
          </reference>
        </references>
      </pivotArea>
    </chartFormat>
    <chartFormat chart="9" format="285" series="1">
      <pivotArea type="data" outline="0" fieldPosition="0">
        <references count="2">
          <reference field="4294967294" count="1" selected="0">
            <x v="3"/>
          </reference>
          <reference field="12" count="1" selected="0">
            <x v="4"/>
          </reference>
        </references>
      </pivotArea>
    </chartFormat>
    <chartFormat chart="9" format="286" series="1">
      <pivotArea type="data" outline="0" fieldPosition="0">
        <references count="2">
          <reference field="4294967294" count="1" selected="0">
            <x v="4"/>
          </reference>
          <reference field="12" count="1" selected="0">
            <x v="4"/>
          </reference>
        </references>
      </pivotArea>
    </chartFormat>
    <chartFormat chart="9" format="287" series="1">
      <pivotArea type="data" outline="0" fieldPosition="0">
        <references count="2">
          <reference field="4294967294" count="1" selected="0">
            <x v="5"/>
          </reference>
          <reference field="12" count="1" selected="0">
            <x v="4"/>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84413D-DFD7-4D00-AF3C-B3942AD8E1F2}" name="PivotTable9"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C4:E41" firstHeaderRow="1" firstDataRow="1" firstDataCol="2"/>
  <pivotFields count="21">
    <pivotField compact="0" outline="0" showAll="0"/>
    <pivotField axis="axisRow" compact="0" outline="0" showAll="0">
      <items count="19">
        <item x="3"/>
        <item x="2"/>
        <item x="8"/>
        <item x="9"/>
        <item x="12"/>
        <item x="16"/>
        <item x="11"/>
        <item x="17"/>
        <item x="15"/>
        <item x="0"/>
        <item x="14"/>
        <item x="13"/>
        <item x="6"/>
        <item x="10"/>
        <item x="1"/>
        <item x="5"/>
        <item x="4"/>
        <item x="7"/>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1"/>
        <item x="5"/>
        <item x="2"/>
        <item x="0"/>
        <item x="3"/>
        <item x="4"/>
        <item t="default"/>
      </items>
    </pivotField>
    <pivotField axis="axisRow" compact="0" outline="0" showAll="0" sortType="descending">
      <items count="3">
        <item x="0"/>
        <item h="1" x="1"/>
        <item t="default"/>
      </items>
      <autoSortScope>
        <pivotArea dataOnly="0" outline="0" fieldPosition="0">
          <references count="1">
            <reference field="4294967294" count="1" selected="0">
              <x v="0"/>
            </reference>
          </references>
        </pivotArea>
      </autoSortScope>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2">
    <field x="1"/>
    <field x="13"/>
  </rowFields>
  <rowItems count="37">
    <i>
      <x/>
      <x/>
    </i>
    <i t="default">
      <x/>
    </i>
    <i>
      <x v="1"/>
      <x/>
    </i>
    <i t="default">
      <x v="1"/>
    </i>
    <i>
      <x v="2"/>
      <x/>
    </i>
    <i t="default">
      <x v="2"/>
    </i>
    <i>
      <x v="3"/>
      <x/>
    </i>
    <i t="default">
      <x v="3"/>
    </i>
    <i>
      <x v="4"/>
      <x/>
    </i>
    <i t="default">
      <x v="4"/>
    </i>
    <i>
      <x v="5"/>
      <x/>
    </i>
    <i t="default">
      <x v="5"/>
    </i>
    <i>
      <x v="6"/>
      <x/>
    </i>
    <i t="default">
      <x v="6"/>
    </i>
    <i>
      <x v="7"/>
      <x/>
    </i>
    <i t="default">
      <x v="7"/>
    </i>
    <i>
      <x v="8"/>
      <x/>
    </i>
    <i t="default">
      <x v="8"/>
    </i>
    <i>
      <x v="9"/>
      <x/>
    </i>
    <i t="default">
      <x v="9"/>
    </i>
    <i>
      <x v="10"/>
      <x/>
    </i>
    <i t="default">
      <x v="10"/>
    </i>
    <i>
      <x v="11"/>
      <x/>
    </i>
    <i t="default">
      <x v="11"/>
    </i>
    <i>
      <x v="12"/>
      <x/>
    </i>
    <i t="default">
      <x v="12"/>
    </i>
    <i>
      <x v="13"/>
      <x/>
    </i>
    <i t="default">
      <x v="13"/>
    </i>
    <i>
      <x v="14"/>
      <x/>
    </i>
    <i t="default">
      <x v="14"/>
    </i>
    <i>
      <x v="15"/>
      <x/>
    </i>
    <i t="default">
      <x v="15"/>
    </i>
    <i>
      <x v="16"/>
      <x/>
    </i>
    <i t="default">
      <x v="16"/>
    </i>
    <i>
      <x v="17"/>
      <x/>
    </i>
    <i t="default">
      <x v="17"/>
    </i>
    <i t="grand">
      <x/>
    </i>
  </rowItems>
  <colItems count="1">
    <i/>
  </colItems>
  <dataFields count="1">
    <dataField name="Sum of Total_Pokemon_Count" fld="4" baseField="0" baseItem="0"/>
  </dataFields>
  <formats count="26">
    <format dxfId="686">
      <pivotArea type="all" dataOnly="0" outline="0" fieldPosition="0"/>
    </format>
    <format dxfId="685">
      <pivotArea outline="0" collapsedLevelsAreSubtotals="1" fieldPosition="0"/>
    </format>
    <format dxfId="684">
      <pivotArea field="1" type="button" dataOnly="0" labelOnly="1" outline="0" axis="axisRow" fieldPosition="0"/>
    </format>
    <format dxfId="683">
      <pivotArea field="13" type="button" dataOnly="0" labelOnly="1" outline="0" axis="axisRow" fieldPosition="1"/>
    </format>
    <format dxfId="682">
      <pivotArea dataOnly="0" labelOnly="1" outline="0" fieldPosition="0">
        <references count="1">
          <reference field="1" count="0"/>
        </references>
      </pivotArea>
    </format>
    <format dxfId="681">
      <pivotArea dataOnly="0" labelOnly="1" outline="0" fieldPosition="0">
        <references count="1">
          <reference field="1" count="0" defaultSubtotal="1"/>
        </references>
      </pivotArea>
    </format>
    <format dxfId="680">
      <pivotArea dataOnly="0" labelOnly="1" grandRow="1" outline="0" fieldPosition="0"/>
    </format>
    <format dxfId="679">
      <pivotArea dataOnly="0" labelOnly="1" outline="0" fieldPosition="0">
        <references count="2">
          <reference field="1" count="1" selected="0">
            <x v="0"/>
          </reference>
          <reference field="13" count="1">
            <x v="0"/>
          </reference>
        </references>
      </pivotArea>
    </format>
    <format dxfId="678">
      <pivotArea dataOnly="0" labelOnly="1" outline="0" fieldPosition="0">
        <references count="2">
          <reference field="1" count="1" selected="0">
            <x v="1"/>
          </reference>
          <reference field="13" count="0"/>
        </references>
      </pivotArea>
    </format>
    <format dxfId="677">
      <pivotArea dataOnly="0" labelOnly="1" outline="0" fieldPosition="0">
        <references count="2">
          <reference field="1" count="1" selected="0">
            <x v="2"/>
          </reference>
          <reference field="13" count="0"/>
        </references>
      </pivotArea>
    </format>
    <format dxfId="676">
      <pivotArea dataOnly="0" labelOnly="1" outline="0" fieldPosition="0">
        <references count="2">
          <reference field="1" count="1" selected="0">
            <x v="3"/>
          </reference>
          <reference field="13" count="0"/>
        </references>
      </pivotArea>
    </format>
    <format dxfId="675">
      <pivotArea dataOnly="0" labelOnly="1" outline="0" fieldPosition="0">
        <references count="2">
          <reference field="1" count="1" selected="0">
            <x v="4"/>
          </reference>
          <reference field="13" count="0"/>
        </references>
      </pivotArea>
    </format>
    <format dxfId="674">
      <pivotArea dataOnly="0" labelOnly="1" outline="0" fieldPosition="0">
        <references count="2">
          <reference field="1" count="1" selected="0">
            <x v="5"/>
          </reference>
          <reference field="13" count="1">
            <x v="0"/>
          </reference>
        </references>
      </pivotArea>
    </format>
    <format dxfId="673">
      <pivotArea dataOnly="0" labelOnly="1" outline="0" fieldPosition="0">
        <references count="2">
          <reference field="1" count="1" selected="0">
            <x v="6"/>
          </reference>
          <reference field="13" count="0"/>
        </references>
      </pivotArea>
    </format>
    <format dxfId="672">
      <pivotArea dataOnly="0" labelOnly="1" outline="0" fieldPosition="0">
        <references count="2">
          <reference field="1" count="1" selected="0">
            <x v="7"/>
          </reference>
          <reference field="13" count="0"/>
        </references>
      </pivotArea>
    </format>
    <format dxfId="671">
      <pivotArea dataOnly="0" labelOnly="1" outline="0" fieldPosition="0">
        <references count="2">
          <reference field="1" count="1" selected="0">
            <x v="8"/>
          </reference>
          <reference field="13" count="0"/>
        </references>
      </pivotArea>
    </format>
    <format dxfId="670">
      <pivotArea dataOnly="0" labelOnly="1" outline="0" fieldPosition="0">
        <references count="2">
          <reference field="1" count="1" selected="0">
            <x v="9"/>
          </reference>
          <reference field="13" count="0"/>
        </references>
      </pivotArea>
    </format>
    <format dxfId="669">
      <pivotArea dataOnly="0" labelOnly="1" outline="0" fieldPosition="0">
        <references count="2">
          <reference field="1" count="1" selected="0">
            <x v="10"/>
          </reference>
          <reference field="13" count="0"/>
        </references>
      </pivotArea>
    </format>
    <format dxfId="668">
      <pivotArea dataOnly="0" labelOnly="1" outline="0" fieldPosition="0">
        <references count="2">
          <reference field="1" count="1" selected="0">
            <x v="11"/>
          </reference>
          <reference field="13" count="0"/>
        </references>
      </pivotArea>
    </format>
    <format dxfId="667">
      <pivotArea dataOnly="0" labelOnly="1" outline="0" fieldPosition="0">
        <references count="2">
          <reference field="1" count="1" selected="0">
            <x v="12"/>
          </reference>
          <reference field="13" count="0"/>
        </references>
      </pivotArea>
    </format>
    <format dxfId="666">
      <pivotArea dataOnly="0" labelOnly="1" outline="0" fieldPosition="0">
        <references count="2">
          <reference field="1" count="1" selected="0">
            <x v="13"/>
          </reference>
          <reference field="13" count="1">
            <x v="0"/>
          </reference>
        </references>
      </pivotArea>
    </format>
    <format dxfId="665">
      <pivotArea dataOnly="0" labelOnly="1" outline="0" fieldPosition="0">
        <references count="2">
          <reference field="1" count="1" selected="0">
            <x v="14"/>
          </reference>
          <reference field="13" count="0"/>
        </references>
      </pivotArea>
    </format>
    <format dxfId="664">
      <pivotArea dataOnly="0" labelOnly="1" outline="0" fieldPosition="0">
        <references count="2">
          <reference field="1" count="1" selected="0">
            <x v="15"/>
          </reference>
          <reference field="13" count="0"/>
        </references>
      </pivotArea>
    </format>
    <format dxfId="663">
      <pivotArea dataOnly="0" labelOnly="1" outline="0" fieldPosition="0">
        <references count="2">
          <reference field="1" count="1" selected="0">
            <x v="16"/>
          </reference>
          <reference field="13" count="0"/>
        </references>
      </pivotArea>
    </format>
    <format dxfId="662">
      <pivotArea dataOnly="0" labelOnly="1" outline="0" fieldPosition="0">
        <references count="2">
          <reference field="1" count="1" selected="0">
            <x v="17"/>
          </reference>
          <reference field="13" count="0"/>
        </references>
      </pivotArea>
    </format>
    <format dxfId="661">
      <pivotArea dataOnly="0" labelOnly="1" outline="0" axis="axisValues" fieldPosition="0"/>
    </format>
  </formats>
  <chartFormats count="55">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0"/>
          </reference>
          <reference field="13" count="1" selected="0">
            <x v="0"/>
          </reference>
        </references>
      </pivotArea>
    </chartFormat>
    <chartFormat chart="0" format="2">
      <pivotArea type="data" outline="0" fieldPosition="0">
        <references count="3">
          <reference field="4294967294" count="1" selected="0">
            <x v="0"/>
          </reference>
          <reference field="1" count="1" selected="0">
            <x v="1"/>
          </reference>
          <reference field="13" count="1" selected="0">
            <x v="0"/>
          </reference>
        </references>
      </pivotArea>
    </chartFormat>
    <chartFormat chart="0" format="3">
      <pivotArea type="data" outline="0" fieldPosition="0">
        <references count="3">
          <reference field="4294967294" count="1" selected="0">
            <x v="0"/>
          </reference>
          <reference field="1" count="1" selected="0">
            <x v="1"/>
          </reference>
          <reference field="13" count="1" selected="0">
            <x v="1"/>
          </reference>
        </references>
      </pivotArea>
    </chartFormat>
    <chartFormat chart="0" format="4">
      <pivotArea type="data" outline="0" fieldPosition="0">
        <references count="3">
          <reference field="4294967294" count="1" selected="0">
            <x v="0"/>
          </reference>
          <reference field="1" count="1" selected="0">
            <x v="2"/>
          </reference>
          <reference field="13" count="1" selected="0">
            <x v="0"/>
          </reference>
        </references>
      </pivotArea>
    </chartFormat>
    <chartFormat chart="0" format="5">
      <pivotArea type="data" outline="0" fieldPosition="0">
        <references count="3">
          <reference field="4294967294" count="1" selected="0">
            <x v="0"/>
          </reference>
          <reference field="1" count="1" selected="0">
            <x v="2"/>
          </reference>
          <reference field="13" count="1" selected="0">
            <x v="1"/>
          </reference>
        </references>
      </pivotArea>
    </chartFormat>
    <chartFormat chart="0" format="6">
      <pivotArea type="data" outline="0" fieldPosition="0">
        <references count="3">
          <reference field="4294967294" count="1" selected="0">
            <x v="0"/>
          </reference>
          <reference field="1" count="1" selected="0">
            <x v="3"/>
          </reference>
          <reference field="13" count="1" selected="0">
            <x v="0"/>
          </reference>
        </references>
      </pivotArea>
    </chartFormat>
    <chartFormat chart="0" format="7">
      <pivotArea type="data" outline="0" fieldPosition="0">
        <references count="3">
          <reference field="4294967294" count="1" selected="0">
            <x v="0"/>
          </reference>
          <reference field="1" count="1" selected="0">
            <x v="3"/>
          </reference>
          <reference field="13" count="1" selected="0">
            <x v="1"/>
          </reference>
        </references>
      </pivotArea>
    </chartFormat>
    <chartFormat chart="0" format="8">
      <pivotArea type="data" outline="0" fieldPosition="0">
        <references count="3">
          <reference field="4294967294" count="1" selected="0">
            <x v="0"/>
          </reference>
          <reference field="1" count="1" selected="0">
            <x v="4"/>
          </reference>
          <reference field="13" count="1" selected="0">
            <x v="0"/>
          </reference>
        </references>
      </pivotArea>
    </chartFormat>
    <chartFormat chart="0" format="9">
      <pivotArea type="data" outline="0" fieldPosition="0">
        <references count="3">
          <reference field="4294967294" count="1" selected="0">
            <x v="0"/>
          </reference>
          <reference field="1" count="1" selected="0">
            <x v="4"/>
          </reference>
          <reference field="13" count="1" selected="0">
            <x v="1"/>
          </reference>
        </references>
      </pivotArea>
    </chartFormat>
    <chartFormat chart="0" format="10">
      <pivotArea type="data" outline="0" fieldPosition="0">
        <references count="3">
          <reference field="4294967294" count="1" selected="0">
            <x v="0"/>
          </reference>
          <reference field="1" count="1" selected="0">
            <x v="5"/>
          </reference>
          <reference field="13" count="1" selected="0">
            <x v="0"/>
          </reference>
        </references>
      </pivotArea>
    </chartFormat>
    <chartFormat chart="0" format="11">
      <pivotArea type="data" outline="0" fieldPosition="0">
        <references count="3">
          <reference field="4294967294" count="1" selected="0">
            <x v="0"/>
          </reference>
          <reference field="1" count="1" selected="0">
            <x v="6"/>
          </reference>
          <reference field="13" count="1" selected="0">
            <x v="0"/>
          </reference>
        </references>
      </pivotArea>
    </chartFormat>
    <chartFormat chart="0" format="12">
      <pivotArea type="data" outline="0" fieldPosition="0">
        <references count="3">
          <reference field="4294967294" count="1" selected="0">
            <x v="0"/>
          </reference>
          <reference field="1" count="1" selected="0">
            <x v="6"/>
          </reference>
          <reference field="13" count="1" selected="0">
            <x v="1"/>
          </reference>
        </references>
      </pivotArea>
    </chartFormat>
    <chartFormat chart="0" format="13">
      <pivotArea type="data" outline="0" fieldPosition="0">
        <references count="3">
          <reference field="4294967294" count="1" selected="0">
            <x v="0"/>
          </reference>
          <reference field="1" count="1" selected="0">
            <x v="7"/>
          </reference>
          <reference field="13" count="1" selected="0">
            <x v="1"/>
          </reference>
        </references>
      </pivotArea>
    </chartFormat>
    <chartFormat chart="0" format="14">
      <pivotArea type="data" outline="0" fieldPosition="0">
        <references count="3">
          <reference field="4294967294" count="1" selected="0">
            <x v="0"/>
          </reference>
          <reference field="1" count="1" selected="0">
            <x v="7"/>
          </reference>
          <reference field="13" count="1" selected="0">
            <x v="0"/>
          </reference>
        </references>
      </pivotArea>
    </chartFormat>
    <chartFormat chart="0" format="15">
      <pivotArea type="data" outline="0" fieldPosition="0">
        <references count="3">
          <reference field="4294967294" count="1" selected="0">
            <x v="0"/>
          </reference>
          <reference field="1" count="1" selected="0">
            <x v="8"/>
          </reference>
          <reference field="13" count="1" selected="0">
            <x v="0"/>
          </reference>
        </references>
      </pivotArea>
    </chartFormat>
    <chartFormat chart="0" format="16">
      <pivotArea type="data" outline="0" fieldPosition="0">
        <references count="3">
          <reference field="4294967294" count="1" selected="0">
            <x v="0"/>
          </reference>
          <reference field="1" count="1" selected="0">
            <x v="8"/>
          </reference>
          <reference field="13" count="1" selected="0">
            <x v="1"/>
          </reference>
        </references>
      </pivotArea>
    </chartFormat>
    <chartFormat chart="0" format="17">
      <pivotArea type="data" outline="0" fieldPosition="0">
        <references count="3">
          <reference field="4294967294" count="1" selected="0">
            <x v="0"/>
          </reference>
          <reference field="1" count="1" selected="0">
            <x v="9"/>
          </reference>
          <reference field="13" count="1" selected="0">
            <x v="0"/>
          </reference>
        </references>
      </pivotArea>
    </chartFormat>
    <chartFormat chart="0" format="18">
      <pivotArea type="data" outline="0" fieldPosition="0">
        <references count="3">
          <reference field="4294967294" count="1" selected="0">
            <x v="0"/>
          </reference>
          <reference field="1" count="1" selected="0">
            <x v="9"/>
          </reference>
          <reference field="13" count="1" selected="0">
            <x v="1"/>
          </reference>
        </references>
      </pivotArea>
    </chartFormat>
    <chartFormat chart="0" format="19">
      <pivotArea type="data" outline="0" fieldPosition="0">
        <references count="3">
          <reference field="4294967294" count="1" selected="0">
            <x v="0"/>
          </reference>
          <reference field="1" count="1" selected="0">
            <x v="10"/>
          </reference>
          <reference field="13" count="1" selected="0">
            <x v="0"/>
          </reference>
        </references>
      </pivotArea>
    </chartFormat>
    <chartFormat chart="0" format="20">
      <pivotArea type="data" outline="0" fieldPosition="0">
        <references count="3">
          <reference field="4294967294" count="1" selected="0">
            <x v="0"/>
          </reference>
          <reference field="1" count="1" selected="0">
            <x v="10"/>
          </reference>
          <reference field="13" count="1" selected="0">
            <x v="1"/>
          </reference>
        </references>
      </pivotArea>
    </chartFormat>
    <chartFormat chart="0" format="21">
      <pivotArea type="data" outline="0" fieldPosition="0">
        <references count="3">
          <reference field="4294967294" count="1" selected="0">
            <x v="0"/>
          </reference>
          <reference field="1" count="1" selected="0">
            <x v="11"/>
          </reference>
          <reference field="13" count="1" selected="0">
            <x v="0"/>
          </reference>
        </references>
      </pivotArea>
    </chartFormat>
    <chartFormat chart="0" format="22">
      <pivotArea type="data" outline="0" fieldPosition="0">
        <references count="3">
          <reference field="4294967294" count="1" selected="0">
            <x v="0"/>
          </reference>
          <reference field="1" count="1" selected="0">
            <x v="11"/>
          </reference>
          <reference field="13" count="1" selected="0">
            <x v="1"/>
          </reference>
        </references>
      </pivotArea>
    </chartFormat>
    <chartFormat chart="0" format="23">
      <pivotArea type="data" outline="0" fieldPosition="0">
        <references count="3">
          <reference field="4294967294" count="1" selected="0">
            <x v="0"/>
          </reference>
          <reference field="1" count="1" selected="0">
            <x v="12"/>
          </reference>
          <reference field="13" count="1" selected="0">
            <x v="0"/>
          </reference>
        </references>
      </pivotArea>
    </chartFormat>
    <chartFormat chart="0" format="24">
      <pivotArea type="data" outline="0" fieldPosition="0">
        <references count="3">
          <reference field="4294967294" count="1" selected="0">
            <x v="0"/>
          </reference>
          <reference field="1" count="1" selected="0">
            <x v="12"/>
          </reference>
          <reference field="13" count="1" selected="0">
            <x v="1"/>
          </reference>
        </references>
      </pivotArea>
    </chartFormat>
    <chartFormat chart="0" format="25">
      <pivotArea type="data" outline="0" fieldPosition="0">
        <references count="3">
          <reference field="4294967294" count="1" selected="0">
            <x v="0"/>
          </reference>
          <reference field="1" count="1" selected="0">
            <x v="13"/>
          </reference>
          <reference field="13" count="1" selected="0">
            <x v="0"/>
          </reference>
        </references>
      </pivotArea>
    </chartFormat>
    <chartFormat chart="0" format="26">
      <pivotArea type="data" outline="0" fieldPosition="0">
        <references count="3">
          <reference field="4294967294" count="1" selected="0">
            <x v="0"/>
          </reference>
          <reference field="1" count="1" selected="0">
            <x v="14"/>
          </reference>
          <reference field="13" count="1" selected="0">
            <x v="0"/>
          </reference>
        </references>
      </pivotArea>
    </chartFormat>
    <chartFormat chart="0" format="27">
      <pivotArea type="data" outline="0" fieldPosition="0">
        <references count="3">
          <reference field="4294967294" count="1" selected="0">
            <x v="0"/>
          </reference>
          <reference field="1" count="1" selected="0">
            <x v="14"/>
          </reference>
          <reference field="13" count="1" selected="0">
            <x v="1"/>
          </reference>
        </references>
      </pivotArea>
    </chartFormat>
    <chartFormat chart="0" format="28">
      <pivotArea type="data" outline="0" fieldPosition="0">
        <references count="3">
          <reference field="4294967294" count="1" selected="0">
            <x v="0"/>
          </reference>
          <reference field="1" count="1" selected="0">
            <x v="15"/>
          </reference>
          <reference field="13" count="1" selected="0">
            <x v="0"/>
          </reference>
        </references>
      </pivotArea>
    </chartFormat>
    <chartFormat chart="0" format="29">
      <pivotArea type="data" outline="0" fieldPosition="0">
        <references count="3">
          <reference field="4294967294" count="1" selected="0">
            <x v="0"/>
          </reference>
          <reference field="1" count="1" selected="0">
            <x v="15"/>
          </reference>
          <reference field="13" count="1" selected="0">
            <x v="1"/>
          </reference>
        </references>
      </pivotArea>
    </chartFormat>
    <chartFormat chart="0" format="30">
      <pivotArea type="data" outline="0" fieldPosition="0">
        <references count="3">
          <reference field="4294967294" count="1" selected="0">
            <x v="0"/>
          </reference>
          <reference field="1" count="1" selected="0">
            <x v="16"/>
          </reference>
          <reference field="13" count="1" selected="0">
            <x v="0"/>
          </reference>
        </references>
      </pivotArea>
    </chartFormat>
    <chartFormat chart="0" format="31">
      <pivotArea type="data" outline="0" fieldPosition="0">
        <references count="3">
          <reference field="4294967294" count="1" selected="0">
            <x v="0"/>
          </reference>
          <reference field="1" count="1" selected="0">
            <x v="16"/>
          </reference>
          <reference field="13" count="1" selected="0">
            <x v="1"/>
          </reference>
        </references>
      </pivotArea>
    </chartFormat>
    <chartFormat chart="0" format="32">
      <pivotArea type="data" outline="0" fieldPosition="0">
        <references count="3">
          <reference field="4294967294" count="1" selected="0">
            <x v="0"/>
          </reference>
          <reference field="1" count="1" selected="0">
            <x v="17"/>
          </reference>
          <reference field="13" count="1" selected="0">
            <x v="0"/>
          </reference>
        </references>
      </pivotArea>
    </chartFormat>
    <chartFormat chart="0" format="33">
      <pivotArea type="data" outline="0" fieldPosition="0">
        <references count="3">
          <reference field="4294967294" count="1" selected="0">
            <x v="0"/>
          </reference>
          <reference field="1" count="1" selected="0">
            <x v="17"/>
          </reference>
          <reference field="13" count="1" selected="0">
            <x v="1"/>
          </reference>
        </references>
      </pivotArea>
    </chartFormat>
    <chartFormat chart="9" format="21" series="1">
      <pivotArea type="data" outline="0" fieldPosition="0">
        <references count="1">
          <reference field="4294967294" count="1" selected="0">
            <x v="0"/>
          </reference>
        </references>
      </pivotArea>
    </chartFormat>
    <chartFormat chart="9" format="22">
      <pivotArea type="data" outline="0" fieldPosition="0">
        <references count="3">
          <reference field="4294967294" count="1" selected="0">
            <x v="0"/>
          </reference>
          <reference field="1" count="1" selected="0">
            <x v="3"/>
          </reference>
          <reference field="13" count="1" selected="0">
            <x v="1"/>
          </reference>
        </references>
      </pivotArea>
    </chartFormat>
    <chartFormat chart="9" format="23">
      <pivotArea type="data" outline="0" fieldPosition="0">
        <references count="3">
          <reference field="4294967294" count="1" selected="0">
            <x v="0"/>
          </reference>
          <reference field="1" count="1" selected="0">
            <x v="6"/>
          </reference>
          <reference field="13" count="1" selected="0">
            <x v="1"/>
          </reference>
        </references>
      </pivotArea>
    </chartFormat>
    <chartFormat chart="9" format="24">
      <pivotArea type="data" outline="0" fieldPosition="0">
        <references count="3">
          <reference field="4294967294" count="1" selected="0">
            <x v="0"/>
          </reference>
          <reference field="1" count="1" selected="0">
            <x v="11"/>
          </reference>
          <reference field="13" count="1" selected="0">
            <x v="1"/>
          </reference>
        </references>
      </pivotArea>
    </chartFormat>
    <chartFormat chart="9" format="25">
      <pivotArea type="data" outline="0" fieldPosition="0">
        <references count="3">
          <reference field="4294967294" count="1" selected="0">
            <x v="0"/>
          </reference>
          <reference field="1" count="1" selected="0">
            <x v="14"/>
          </reference>
          <reference field="13" count="1" selected="0">
            <x v="1"/>
          </reference>
        </references>
      </pivotArea>
    </chartFormat>
    <chartFormat chart="9" format="26">
      <pivotArea type="data" outline="0" fieldPosition="0">
        <references count="3">
          <reference field="4294967294" count="1" selected="0">
            <x v="0"/>
          </reference>
          <reference field="1" count="1" selected="0">
            <x v="0"/>
          </reference>
          <reference field="13" count="1" selected="0">
            <x v="0"/>
          </reference>
        </references>
      </pivotArea>
    </chartFormat>
    <chartFormat chart="9" format="27">
      <pivotArea type="data" outline="0" fieldPosition="0">
        <references count="3">
          <reference field="4294967294" count="1" selected="0">
            <x v="0"/>
          </reference>
          <reference field="1" count="1" selected="0">
            <x v="1"/>
          </reference>
          <reference field="13" count="1" selected="0">
            <x v="0"/>
          </reference>
        </references>
      </pivotArea>
    </chartFormat>
    <chartFormat chart="9" format="28">
      <pivotArea type="data" outline="0" fieldPosition="0">
        <references count="3">
          <reference field="4294967294" count="1" selected="0">
            <x v="0"/>
          </reference>
          <reference field="1" count="1" selected="0">
            <x v="3"/>
          </reference>
          <reference field="13" count="1" selected="0">
            <x v="0"/>
          </reference>
        </references>
      </pivotArea>
    </chartFormat>
    <chartFormat chart="9" format="29">
      <pivotArea type="data" outline="0" fieldPosition="0">
        <references count="3">
          <reference field="4294967294" count="1" selected="0">
            <x v="0"/>
          </reference>
          <reference field="1" count="1" selected="0">
            <x v="4"/>
          </reference>
          <reference field="13" count="1" selected="0">
            <x v="0"/>
          </reference>
        </references>
      </pivotArea>
    </chartFormat>
    <chartFormat chart="9" format="30">
      <pivotArea type="data" outline="0" fieldPosition="0">
        <references count="3">
          <reference field="4294967294" count="1" selected="0">
            <x v="0"/>
          </reference>
          <reference field="1" count="1" selected="0">
            <x v="5"/>
          </reference>
          <reference field="13" count="1" selected="0">
            <x v="0"/>
          </reference>
        </references>
      </pivotArea>
    </chartFormat>
    <chartFormat chart="9" format="31">
      <pivotArea type="data" outline="0" fieldPosition="0">
        <references count="3">
          <reference field="4294967294" count="1" selected="0">
            <x v="0"/>
          </reference>
          <reference field="1" count="1" selected="0">
            <x v="6"/>
          </reference>
          <reference field="13" count="1" selected="0">
            <x v="0"/>
          </reference>
        </references>
      </pivotArea>
    </chartFormat>
    <chartFormat chart="9" format="32">
      <pivotArea type="data" outline="0" fieldPosition="0">
        <references count="3">
          <reference field="4294967294" count="1" selected="0">
            <x v="0"/>
          </reference>
          <reference field="1" count="1" selected="0">
            <x v="8"/>
          </reference>
          <reference field="13" count="1" selected="0">
            <x v="0"/>
          </reference>
        </references>
      </pivotArea>
    </chartFormat>
    <chartFormat chart="9" format="33">
      <pivotArea type="data" outline="0" fieldPosition="0">
        <references count="3">
          <reference field="4294967294" count="1" selected="0">
            <x v="0"/>
          </reference>
          <reference field="1" count="1" selected="0">
            <x v="9"/>
          </reference>
          <reference field="13" count="1" selected="0">
            <x v="0"/>
          </reference>
        </references>
      </pivotArea>
    </chartFormat>
    <chartFormat chart="9" format="34">
      <pivotArea type="data" outline="0" fieldPosition="0">
        <references count="3">
          <reference field="4294967294" count="1" selected="0">
            <x v="0"/>
          </reference>
          <reference field="1" count="1" selected="0">
            <x v="10"/>
          </reference>
          <reference field="13" count="1" selected="0">
            <x v="0"/>
          </reference>
        </references>
      </pivotArea>
    </chartFormat>
    <chartFormat chart="9" format="35">
      <pivotArea type="data" outline="0" fieldPosition="0">
        <references count="3">
          <reference field="4294967294" count="1" selected="0">
            <x v="0"/>
          </reference>
          <reference field="1" count="1" selected="0">
            <x v="11"/>
          </reference>
          <reference field="13" count="1" selected="0">
            <x v="0"/>
          </reference>
        </references>
      </pivotArea>
    </chartFormat>
    <chartFormat chart="9" format="36">
      <pivotArea type="data" outline="0" fieldPosition="0">
        <references count="3">
          <reference field="4294967294" count="1" selected="0">
            <x v="0"/>
          </reference>
          <reference field="1" count="1" selected="0">
            <x v="12"/>
          </reference>
          <reference field="13" count="1" selected="0">
            <x v="0"/>
          </reference>
        </references>
      </pivotArea>
    </chartFormat>
    <chartFormat chart="9" format="37">
      <pivotArea type="data" outline="0" fieldPosition="0">
        <references count="3">
          <reference field="4294967294" count="1" selected="0">
            <x v="0"/>
          </reference>
          <reference field="1" count="1" selected="0">
            <x v="13"/>
          </reference>
          <reference field="13" count="1" selected="0">
            <x v="0"/>
          </reference>
        </references>
      </pivotArea>
    </chartFormat>
    <chartFormat chart="9" format="38">
      <pivotArea type="data" outline="0" fieldPosition="0">
        <references count="3">
          <reference field="4294967294" count="1" selected="0">
            <x v="0"/>
          </reference>
          <reference field="1" count="1" selected="0">
            <x v="14"/>
          </reference>
          <reference field="13" count="1" selected="0">
            <x v="0"/>
          </reference>
        </references>
      </pivotArea>
    </chartFormat>
    <chartFormat chart="9" format="39">
      <pivotArea type="data" outline="0" fieldPosition="0">
        <references count="3">
          <reference field="4294967294" count="1" selected="0">
            <x v="0"/>
          </reference>
          <reference field="1" count="1" selected="0">
            <x v="15"/>
          </reference>
          <reference field="13" count="1" selected="0">
            <x v="0"/>
          </reference>
        </references>
      </pivotArea>
    </chartFormat>
    <chartFormat chart="9" format="40">
      <pivotArea type="data" outline="0" fieldPosition="0">
        <references count="3">
          <reference field="4294967294" count="1" selected="0">
            <x v="0"/>
          </reference>
          <reference field="1" count="1" selected="0">
            <x v="16"/>
          </reference>
          <reference field="13" count="1" selected="0">
            <x v="0"/>
          </reference>
        </references>
      </pivotArea>
    </chartFormat>
    <chartFormat chart="9" format="41">
      <pivotArea type="data" outline="0" fieldPosition="0">
        <references count="3">
          <reference field="4294967294" count="1" selected="0">
            <x v="0"/>
          </reference>
          <reference field="1" count="1" selected="0">
            <x v="17"/>
          </reference>
          <reference field="13"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9B59C1-0A63-4F5E-9CBC-E30574451B9E}" name="PivotTable65"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R72:AS101"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h="1" x="1"/>
        <item h="1" x="5"/>
        <item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8">
    <i>
      <x v="6"/>
    </i>
    <i>
      <x v="7"/>
    </i>
    <i>
      <x v="10"/>
    </i>
    <i>
      <x v="11"/>
    </i>
    <i>
      <x v="32"/>
    </i>
    <i>
      <x v="56"/>
    </i>
    <i>
      <x v="76"/>
    </i>
    <i>
      <x v="77"/>
    </i>
    <i>
      <x v="123"/>
    </i>
    <i>
      <x v="159"/>
    </i>
    <i>
      <x v="168"/>
    </i>
    <i>
      <x v="312"/>
    </i>
    <i>
      <x v="332"/>
    </i>
    <i>
      <x v="350"/>
    </i>
    <i>
      <x v="351"/>
    </i>
    <i>
      <x v="352"/>
    </i>
    <i>
      <x v="353"/>
    </i>
    <i>
      <x v="365"/>
    </i>
    <i>
      <x v="431"/>
    </i>
    <i>
      <x v="432"/>
    </i>
    <i>
      <x v="443"/>
    </i>
    <i>
      <x v="444"/>
    </i>
    <i>
      <x v="445"/>
    </i>
    <i>
      <x v="561"/>
    </i>
    <i>
      <x v="630"/>
    </i>
    <i>
      <x v="671"/>
    </i>
    <i>
      <x v="672"/>
    </i>
    <i t="grand">
      <x/>
    </i>
  </rowItems>
  <colFields count="1">
    <field x="1"/>
  </colFields>
  <colItems count="1">
    <i>
      <x v="16"/>
    </i>
  </colItems>
  <dataFields count="1">
    <dataField name="Sum of Total_Pokemon_Count" fld="4" baseField="0" baseItem="0"/>
  </dataFields>
  <formats count="16">
    <format dxfId="386">
      <pivotArea type="all" dataOnly="0" outline="0" fieldPosition="0"/>
    </format>
    <format dxfId="385">
      <pivotArea outline="0" collapsedLevelsAreSubtotals="1" fieldPosition="0"/>
    </format>
    <format dxfId="384">
      <pivotArea type="origin" dataOnly="0" labelOnly="1" outline="0" fieldPosition="0"/>
    </format>
    <format dxfId="383">
      <pivotArea field="1" type="button" dataOnly="0" labelOnly="1" outline="0" axis="axisCol" fieldPosition="0"/>
    </format>
    <format dxfId="382">
      <pivotArea field="0" type="button" dataOnly="0" labelOnly="1" outline="0" axis="axisRow" fieldPosition="0"/>
    </format>
    <format dxfId="381">
      <pivotArea dataOnly="0" labelOnly="1" fieldPosition="0">
        <references count="1">
          <reference field="0" count="27">
            <x v="6"/>
            <x v="7"/>
            <x v="10"/>
            <x v="11"/>
            <x v="32"/>
            <x v="56"/>
            <x v="76"/>
            <x v="77"/>
            <x v="123"/>
            <x v="159"/>
            <x v="168"/>
            <x v="312"/>
            <x v="332"/>
            <x v="350"/>
            <x v="351"/>
            <x v="352"/>
            <x v="353"/>
            <x v="365"/>
            <x v="431"/>
            <x v="432"/>
            <x v="443"/>
            <x v="444"/>
            <x v="445"/>
            <x v="561"/>
            <x v="630"/>
            <x v="671"/>
            <x v="672"/>
          </reference>
        </references>
      </pivotArea>
    </format>
    <format dxfId="380">
      <pivotArea dataOnly="0" labelOnly="1" grandRow="1" outline="0" fieldPosition="0"/>
    </format>
    <format dxfId="379">
      <pivotArea dataOnly="0" labelOnly="1" fieldPosition="0">
        <references count="1">
          <reference field="1" count="0"/>
        </references>
      </pivotArea>
    </format>
    <format dxfId="378">
      <pivotArea type="all" dataOnly="0" outline="0" fieldPosition="0"/>
    </format>
    <format dxfId="377">
      <pivotArea outline="0" collapsedLevelsAreSubtotals="1" fieldPosition="0"/>
    </format>
    <format dxfId="376">
      <pivotArea type="origin" dataOnly="0" labelOnly="1" outline="0" fieldPosition="0"/>
    </format>
    <format dxfId="375">
      <pivotArea field="1" type="button" dataOnly="0" labelOnly="1" outline="0" axis="axisCol" fieldPosition="0"/>
    </format>
    <format dxfId="374">
      <pivotArea field="0" type="button" dataOnly="0" labelOnly="1" outline="0" axis="axisRow" fieldPosition="0"/>
    </format>
    <format dxfId="373">
      <pivotArea dataOnly="0" labelOnly="1" fieldPosition="0">
        <references count="1">
          <reference field="0" count="27">
            <x v="6"/>
            <x v="7"/>
            <x v="10"/>
            <x v="11"/>
            <x v="32"/>
            <x v="56"/>
            <x v="76"/>
            <x v="77"/>
            <x v="123"/>
            <x v="159"/>
            <x v="168"/>
            <x v="312"/>
            <x v="332"/>
            <x v="350"/>
            <x v="351"/>
            <x v="352"/>
            <x v="353"/>
            <x v="365"/>
            <x v="431"/>
            <x v="432"/>
            <x v="443"/>
            <x v="444"/>
            <x v="445"/>
            <x v="561"/>
            <x v="630"/>
            <x v="671"/>
            <x v="672"/>
          </reference>
        </references>
      </pivotArea>
    </format>
    <format dxfId="372">
      <pivotArea dataOnly="0" labelOnly="1" grandRow="1" outline="0" fieldPosition="0"/>
    </format>
    <format dxfId="371">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4B0C54-40E8-4FCF-8377-736209AB0AED}" name="PivotTable49"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B9:AC43"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x="8"/>
        <item h="1"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38"/>
    </i>
    <i>
      <x v="42"/>
    </i>
    <i>
      <x v="170"/>
    </i>
    <i>
      <x v="171"/>
    </i>
    <i>
      <x v="173"/>
    </i>
    <i>
      <x v="178"/>
    </i>
    <i>
      <x v="229"/>
    </i>
    <i>
      <x v="236"/>
    </i>
    <i>
      <x v="241"/>
    </i>
    <i>
      <x v="242"/>
    </i>
    <i>
      <x v="251"/>
    </i>
    <i>
      <x v="270"/>
    </i>
    <i>
      <x v="271"/>
    </i>
    <i>
      <x v="298"/>
    </i>
    <i>
      <x v="362"/>
    </i>
    <i>
      <x v="363"/>
    </i>
    <i>
      <x v="364"/>
    </i>
    <i>
      <x v="373"/>
    </i>
    <i>
      <x v="374"/>
    </i>
    <i>
      <x v="375"/>
    </i>
    <i>
      <x v="376"/>
    </i>
    <i>
      <x v="556"/>
    </i>
    <i>
      <x v="557"/>
    </i>
    <i>
      <x v="564"/>
    </i>
    <i>
      <x v="582"/>
    </i>
    <i>
      <x v="583"/>
    </i>
    <i>
      <x v="615"/>
    </i>
    <i>
      <x v="639"/>
    </i>
    <i>
      <x v="792"/>
    </i>
    <i>
      <x v="798"/>
    </i>
    <i t="grand">
      <x/>
    </i>
  </rowItems>
  <colFields count="1">
    <field x="1"/>
  </colFields>
  <colItems count="1">
    <i>
      <x v="2"/>
    </i>
  </colItems>
  <dataFields count="1">
    <dataField name="Pokemon Name" fld="4" baseField="0" baseItem="0"/>
  </dataFields>
  <formats count="16">
    <format dxfId="402">
      <pivotArea type="all" dataOnly="0" outline="0" fieldPosition="0"/>
    </format>
    <format dxfId="401">
      <pivotArea outline="0" collapsedLevelsAreSubtotals="1" fieldPosition="0"/>
    </format>
    <format dxfId="400">
      <pivotArea type="origin" dataOnly="0" labelOnly="1" outline="0" fieldPosition="0"/>
    </format>
    <format dxfId="399">
      <pivotArea field="1" type="button" dataOnly="0" labelOnly="1" outline="0" axis="axisCol" fieldPosition="0"/>
    </format>
    <format dxfId="398">
      <pivotArea field="0" type="button" dataOnly="0" labelOnly="1" outline="0" axis="axisRow" fieldPosition="0"/>
    </format>
    <format dxfId="397">
      <pivotArea dataOnly="0" labelOnly="1" fieldPosition="0">
        <references count="1">
          <reference field="0" count="32">
            <x v="16"/>
            <x v="17"/>
            <x v="38"/>
            <x v="42"/>
            <x v="170"/>
            <x v="171"/>
            <x v="173"/>
            <x v="178"/>
            <x v="229"/>
            <x v="236"/>
            <x v="241"/>
            <x v="242"/>
            <x v="251"/>
            <x v="270"/>
            <x v="271"/>
            <x v="298"/>
            <x v="362"/>
            <x v="363"/>
            <x v="364"/>
            <x v="373"/>
            <x v="374"/>
            <x v="375"/>
            <x v="376"/>
            <x v="556"/>
            <x v="557"/>
            <x v="564"/>
            <x v="582"/>
            <x v="583"/>
            <x v="615"/>
            <x v="639"/>
            <x v="792"/>
            <x v="798"/>
          </reference>
        </references>
      </pivotArea>
    </format>
    <format dxfId="396">
      <pivotArea dataOnly="0" labelOnly="1" grandRow="1" outline="0" fieldPosition="0"/>
    </format>
    <format dxfId="395">
      <pivotArea dataOnly="0" labelOnly="1" fieldPosition="0">
        <references count="1">
          <reference field="1" count="0"/>
        </references>
      </pivotArea>
    </format>
    <format dxfId="394">
      <pivotArea type="all" dataOnly="0" outline="0" fieldPosition="0"/>
    </format>
    <format dxfId="393">
      <pivotArea outline="0" collapsedLevelsAreSubtotals="1" fieldPosition="0"/>
    </format>
    <format dxfId="392">
      <pivotArea type="origin" dataOnly="0" labelOnly="1" outline="0" fieldPosition="0"/>
    </format>
    <format dxfId="391">
      <pivotArea field="1" type="button" dataOnly="0" labelOnly="1" outline="0" axis="axisCol" fieldPosition="0"/>
    </format>
    <format dxfId="390">
      <pivotArea field="0" type="button" dataOnly="0" labelOnly="1" outline="0" axis="axisRow" fieldPosition="0"/>
    </format>
    <format dxfId="389">
      <pivotArea dataOnly="0" labelOnly="1" fieldPosition="0">
        <references count="1">
          <reference field="0" count="32">
            <x v="16"/>
            <x v="17"/>
            <x v="38"/>
            <x v="42"/>
            <x v="170"/>
            <x v="171"/>
            <x v="173"/>
            <x v="178"/>
            <x v="229"/>
            <x v="236"/>
            <x v="241"/>
            <x v="242"/>
            <x v="251"/>
            <x v="270"/>
            <x v="271"/>
            <x v="298"/>
            <x v="362"/>
            <x v="363"/>
            <x v="364"/>
            <x v="373"/>
            <x v="374"/>
            <x v="375"/>
            <x v="376"/>
            <x v="556"/>
            <x v="557"/>
            <x v="564"/>
            <x v="582"/>
            <x v="583"/>
            <x v="615"/>
            <x v="639"/>
            <x v="792"/>
            <x v="798"/>
          </reference>
        </references>
      </pivotArea>
    </format>
    <format dxfId="388">
      <pivotArea dataOnly="0" labelOnly="1" grandRow="1" outline="0" fieldPosition="0"/>
    </format>
    <format dxfId="387">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003E1B-0498-4883-BE65-F6D91003742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Type of powers">
  <location ref="C5:D24" firstHeaderRow="1" firstDataRow="1"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dataFields count="1">
    <dataField name="Percentage of each type of pokemons" fld="4" showDataAs="percentOfTotal" baseField="1" baseItem="0" numFmtId="10"/>
  </dataFields>
  <formats count="12">
    <format dxfId="414">
      <pivotArea type="all" dataOnly="0" outline="0" fieldPosition="0"/>
    </format>
    <format dxfId="413">
      <pivotArea outline="0" collapsedLevelsAreSubtotals="1" fieldPosition="0"/>
    </format>
    <format dxfId="412">
      <pivotArea field="1" type="button" dataOnly="0" labelOnly="1" outline="0" axis="axisRow" fieldPosition="0"/>
    </format>
    <format dxfId="411">
      <pivotArea dataOnly="0" labelOnly="1" fieldPosition="0">
        <references count="1">
          <reference field="1" count="0"/>
        </references>
      </pivotArea>
    </format>
    <format dxfId="410">
      <pivotArea dataOnly="0" labelOnly="1" grandRow="1" outline="0" fieldPosition="0"/>
    </format>
    <format dxfId="409">
      <pivotArea dataOnly="0" labelOnly="1" outline="0" axis="axisValues" fieldPosition="0"/>
    </format>
    <format dxfId="408">
      <pivotArea type="all" dataOnly="0" outline="0" fieldPosition="0"/>
    </format>
    <format dxfId="407">
      <pivotArea outline="0" collapsedLevelsAreSubtotals="1" fieldPosition="0"/>
    </format>
    <format dxfId="406">
      <pivotArea field="1" type="button" dataOnly="0" labelOnly="1" outline="0" axis="axisRow" fieldPosition="0"/>
    </format>
    <format dxfId="405">
      <pivotArea dataOnly="0" labelOnly="1" fieldPosition="0">
        <references count="1">
          <reference field="1" count="0"/>
        </references>
      </pivotArea>
    </format>
    <format dxfId="404">
      <pivotArea dataOnly="0" labelOnly="1" grandRow="1" outline="0" fieldPosition="0"/>
    </format>
    <format dxfId="403">
      <pivotArea dataOnly="0" labelOnly="1" outline="0" axis="axisValues" fieldPosition="0"/>
    </format>
  </formats>
  <chartFormats count="3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 chart="0" format="10">
      <pivotArea type="data" outline="0" fieldPosition="0">
        <references count="2">
          <reference field="4294967294" count="1" selected="0">
            <x v="0"/>
          </reference>
          <reference field="1" count="1" selected="0">
            <x v="9"/>
          </reference>
        </references>
      </pivotArea>
    </chartFormat>
    <chartFormat chart="0" format="11">
      <pivotArea type="data" outline="0" fieldPosition="0">
        <references count="2">
          <reference field="4294967294" count="1" selected="0">
            <x v="0"/>
          </reference>
          <reference field="1" count="1" selected="0">
            <x v="10"/>
          </reference>
        </references>
      </pivotArea>
    </chartFormat>
    <chartFormat chart="0" format="12">
      <pivotArea type="data" outline="0" fieldPosition="0">
        <references count="2">
          <reference field="4294967294" count="1" selected="0">
            <x v="0"/>
          </reference>
          <reference field="1" count="1" selected="0">
            <x v="11"/>
          </reference>
        </references>
      </pivotArea>
    </chartFormat>
    <chartFormat chart="0" format="13">
      <pivotArea type="data" outline="0" fieldPosition="0">
        <references count="2">
          <reference field="4294967294" count="1" selected="0">
            <x v="0"/>
          </reference>
          <reference field="1" count="1" selected="0">
            <x v="12"/>
          </reference>
        </references>
      </pivotArea>
    </chartFormat>
    <chartFormat chart="0" format="14">
      <pivotArea type="data" outline="0" fieldPosition="0">
        <references count="2">
          <reference field="4294967294" count="1" selected="0">
            <x v="0"/>
          </reference>
          <reference field="1" count="1" selected="0">
            <x v="13"/>
          </reference>
        </references>
      </pivotArea>
    </chartFormat>
    <chartFormat chart="0" format="15">
      <pivotArea type="data" outline="0" fieldPosition="0">
        <references count="2">
          <reference field="4294967294" count="1" selected="0">
            <x v="0"/>
          </reference>
          <reference field="1" count="1" selected="0">
            <x v="14"/>
          </reference>
        </references>
      </pivotArea>
    </chartFormat>
    <chartFormat chart="0" format="16">
      <pivotArea type="data" outline="0" fieldPosition="0">
        <references count="2">
          <reference field="4294967294" count="1" selected="0">
            <x v="0"/>
          </reference>
          <reference field="1" count="1" selected="0">
            <x v="15"/>
          </reference>
        </references>
      </pivotArea>
    </chartFormat>
    <chartFormat chart="0" format="17">
      <pivotArea type="data" outline="0" fieldPosition="0">
        <references count="2">
          <reference field="4294967294" count="1" selected="0">
            <x v="0"/>
          </reference>
          <reference field="1" count="1" selected="0">
            <x v="16"/>
          </reference>
        </references>
      </pivotArea>
    </chartFormat>
    <chartFormat chart="0" format="18">
      <pivotArea type="data" outline="0" fieldPosition="0">
        <references count="2">
          <reference field="4294967294" count="1" selected="0">
            <x v="0"/>
          </reference>
          <reference field="1" count="1" selected="0">
            <x v="17"/>
          </reference>
        </references>
      </pivotArea>
    </chartFormat>
    <chartFormat chart="2" format="38" series="1">
      <pivotArea type="data" outline="0" fieldPosition="0">
        <references count="1">
          <reference field="4294967294" count="1" selected="0">
            <x v="0"/>
          </reference>
        </references>
      </pivotArea>
    </chartFormat>
    <chartFormat chart="2" format="39">
      <pivotArea type="data" outline="0" fieldPosition="0">
        <references count="2">
          <reference field="4294967294" count="1" selected="0">
            <x v="0"/>
          </reference>
          <reference field="1" count="1" selected="0">
            <x v="0"/>
          </reference>
        </references>
      </pivotArea>
    </chartFormat>
    <chartFormat chart="2" format="40">
      <pivotArea type="data" outline="0" fieldPosition="0">
        <references count="2">
          <reference field="4294967294" count="1" selected="0">
            <x v="0"/>
          </reference>
          <reference field="1" count="1" selected="0">
            <x v="1"/>
          </reference>
        </references>
      </pivotArea>
    </chartFormat>
    <chartFormat chart="2" format="41">
      <pivotArea type="data" outline="0" fieldPosition="0">
        <references count="2">
          <reference field="4294967294" count="1" selected="0">
            <x v="0"/>
          </reference>
          <reference field="1" count="1" selected="0">
            <x v="2"/>
          </reference>
        </references>
      </pivotArea>
    </chartFormat>
    <chartFormat chart="2" format="42">
      <pivotArea type="data" outline="0" fieldPosition="0">
        <references count="2">
          <reference field="4294967294" count="1" selected="0">
            <x v="0"/>
          </reference>
          <reference field="1" count="1" selected="0">
            <x v="3"/>
          </reference>
        </references>
      </pivotArea>
    </chartFormat>
    <chartFormat chart="2" format="43">
      <pivotArea type="data" outline="0" fieldPosition="0">
        <references count="2">
          <reference field="4294967294" count="1" selected="0">
            <x v="0"/>
          </reference>
          <reference field="1" count="1" selected="0">
            <x v="4"/>
          </reference>
        </references>
      </pivotArea>
    </chartFormat>
    <chartFormat chart="2" format="44">
      <pivotArea type="data" outline="0" fieldPosition="0">
        <references count="2">
          <reference field="4294967294" count="1" selected="0">
            <x v="0"/>
          </reference>
          <reference field="1" count="1" selected="0">
            <x v="5"/>
          </reference>
        </references>
      </pivotArea>
    </chartFormat>
    <chartFormat chart="2" format="45">
      <pivotArea type="data" outline="0" fieldPosition="0">
        <references count="2">
          <reference field="4294967294" count="1" selected="0">
            <x v="0"/>
          </reference>
          <reference field="1" count="1" selected="0">
            <x v="6"/>
          </reference>
        </references>
      </pivotArea>
    </chartFormat>
    <chartFormat chart="2" format="46">
      <pivotArea type="data" outline="0" fieldPosition="0">
        <references count="2">
          <reference field="4294967294" count="1" selected="0">
            <x v="0"/>
          </reference>
          <reference field="1" count="1" selected="0">
            <x v="7"/>
          </reference>
        </references>
      </pivotArea>
    </chartFormat>
    <chartFormat chart="2" format="47">
      <pivotArea type="data" outline="0" fieldPosition="0">
        <references count="2">
          <reference field="4294967294" count="1" selected="0">
            <x v="0"/>
          </reference>
          <reference field="1" count="1" selected="0">
            <x v="8"/>
          </reference>
        </references>
      </pivotArea>
    </chartFormat>
    <chartFormat chart="2" format="48">
      <pivotArea type="data" outline="0" fieldPosition="0">
        <references count="2">
          <reference field="4294967294" count="1" selected="0">
            <x v="0"/>
          </reference>
          <reference field="1" count="1" selected="0">
            <x v="9"/>
          </reference>
        </references>
      </pivotArea>
    </chartFormat>
    <chartFormat chart="2" format="49">
      <pivotArea type="data" outline="0" fieldPosition="0">
        <references count="2">
          <reference field="4294967294" count="1" selected="0">
            <x v="0"/>
          </reference>
          <reference field="1" count="1" selected="0">
            <x v="10"/>
          </reference>
        </references>
      </pivotArea>
    </chartFormat>
    <chartFormat chart="2" format="50">
      <pivotArea type="data" outline="0" fieldPosition="0">
        <references count="2">
          <reference field="4294967294" count="1" selected="0">
            <x v="0"/>
          </reference>
          <reference field="1" count="1" selected="0">
            <x v="11"/>
          </reference>
        </references>
      </pivotArea>
    </chartFormat>
    <chartFormat chart="2" format="51">
      <pivotArea type="data" outline="0" fieldPosition="0">
        <references count="2">
          <reference field="4294967294" count="1" selected="0">
            <x v="0"/>
          </reference>
          <reference field="1" count="1" selected="0">
            <x v="12"/>
          </reference>
        </references>
      </pivotArea>
    </chartFormat>
    <chartFormat chart="2" format="52">
      <pivotArea type="data" outline="0" fieldPosition="0">
        <references count="2">
          <reference field="4294967294" count="1" selected="0">
            <x v="0"/>
          </reference>
          <reference field="1" count="1" selected="0">
            <x v="13"/>
          </reference>
        </references>
      </pivotArea>
    </chartFormat>
    <chartFormat chart="2" format="53">
      <pivotArea type="data" outline="0" fieldPosition="0">
        <references count="2">
          <reference field="4294967294" count="1" selected="0">
            <x v="0"/>
          </reference>
          <reference field="1" count="1" selected="0">
            <x v="14"/>
          </reference>
        </references>
      </pivotArea>
    </chartFormat>
    <chartFormat chart="2" format="54">
      <pivotArea type="data" outline="0" fieldPosition="0">
        <references count="2">
          <reference field="4294967294" count="1" selected="0">
            <x v="0"/>
          </reference>
          <reference field="1" count="1" selected="0">
            <x v="15"/>
          </reference>
        </references>
      </pivotArea>
    </chartFormat>
    <chartFormat chart="2" format="55">
      <pivotArea type="data" outline="0" fieldPosition="0">
        <references count="2">
          <reference field="4294967294" count="1" selected="0">
            <x v="0"/>
          </reference>
          <reference field="1" count="1" selected="0">
            <x v="16"/>
          </reference>
        </references>
      </pivotArea>
    </chartFormat>
    <chartFormat chart="2" format="56">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altText="Percentage Breakdown of all Pokemon Types"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FAA23-21F3-4740-8A13-14D17FE75CB1}" name="PivotTable66"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BD9:BE123"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h="1" x="1"/>
        <item h="1" x="5"/>
        <item h="1"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3">
    <i>
      <x v="15"/>
    </i>
    <i>
      <x v="40"/>
    </i>
    <i>
      <x v="47"/>
    </i>
    <i>
      <x v="48"/>
    </i>
    <i>
      <x v="64"/>
    </i>
    <i>
      <x v="65"/>
    </i>
    <i>
      <x v="79"/>
    </i>
    <i>
      <x v="91"/>
    </i>
    <i>
      <x v="92"/>
    </i>
    <i>
      <x v="112"/>
    </i>
    <i>
      <x v="115"/>
    </i>
    <i>
      <x v="116"/>
    </i>
    <i>
      <x v="117"/>
    </i>
    <i>
      <x v="122"/>
    </i>
    <i>
      <x v="128"/>
    </i>
    <i>
      <x v="129"/>
    </i>
    <i>
      <x v="133"/>
    </i>
    <i>
      <x v="137"/>
    </i>
    <i>
      <x v="157"/>
    </i>
    <i>
      <x v="158"/>
    </i>
    <i>
      <x v="179"/>
    </i>
    <i>
      <x v="201"/>
    </i>
    <i>
      <x v="212"/>
    </i>
    <i>
      <x v="214"/>
    </i>
    <i>
      <x v="217"/>
    </i>
    <i>
      <x v="223"/>
    </i>
    <i>
      <x v="230"/>
    </i>
    <i>
      <x v="231"/>
    </i>
    <i>
      <x v="232"/>
    </i>
    <i>
      <x v="246"/>
    </i>
    <i>
      <x v="265"/>
    </i>
    <i>
      <x v="266"/>
    </i>
    <i>
      <x v="272"/>
    </i>
    <i>
      <x v="282"/>
    </i>
    <i>
      <x v="292"/>
    </i>
    <i>
      <x v="293"/>
    </i>
    <i>
      <x v="318"/>
    </i>
    <i>
      <x v="322"/>
    </i>
    <i>
      <x v="330"/>
    </i>
    <i>
      <x v="345"/>
    </i>
    <i>
      <x v="346"/>
    </i>
    <i>
      <x v="347"/>
    </i>
    <i>
      <x v="348"/>
    </i>
    <i>
      <x v="355"/>
    </i>
    <i>
      <x v="360"/>
    </i>
    <i>
      <x v="361"/>
    </i>
    <i>
      <x v="369"/>
    </i>
    <i>
      <x v="370"/>
    </i>
    <i>
      <x v="390"/>
    </i>
    <i>
      <x v="393"/>
    </i>
    <i>
      <x v="397"/>
    </i>
    <i>
      <x v="399"/>
    </i>
    <i>
      <x v="401"/>
    </i>
    <i>
      <x v="409"/>
    </i>
    <i>
      <x v="418"/>
    </i>
    <i>
      <x v="423"/>
    </i>
    <i>
      <x v="424"/>
    </i>
    <i>
      <x v="427"/>
    </i>
    <i>
      <x v="429"/>
    </i>
    <i>
      <x v="454"/>
    </i>
    <i>
      <x v="465"/>
    </i>
    <i>
      <x v="486"/>
    </i>
    <i>
      <x v="491"/>
    </i>
    <i>
      <x v="493"/>
    </i>
    <i>
      <x v="494"/>
    </i>
    <i>
      <x v="497"/>
    </i>
    <i>
      <x v="504"/>
    </i>
    <i>
      <x v="509"/>
    </i>
    <i>
      <x v="522"/>
    </i>
    <i>
      <x v="524"/>
    </i>
    <i>
      <x v="525"/>
    </i>
    <i>
      <x v="526"/>
    </i>
    <i>
      <x v="527"/>
    </i>
    <i>
      <x v="534"/>
    </i>
    <i>
      <x v="536"/>
    </i>
    <i>
      <x v="545"/>
    </i>
    <i>
      <x v="548"/>
    </i>
    <i>
      <x v="562"/>
    </i>
    <i>
      <x v="563"/>
    </i>
    <i>
      <x v="584"/>
    </i>
    <i>
      <x v="599"/>
    </i>
    <i>
      <x v="600"/>
    </i>
    <i>
      <x v="603"/>
    </i>
    <i>
      <x v="604"/>
    </i>
    <i>
      <x v="610"/>
    </i>
    <i>
      <x v="611"/>
    </i>
    <i>
      <x v="616"/>
    </i>
    <i>
      <x v="617"/>
    </i>
    <i>
      <x v="627"/>
    </i>
    <i>
      <x v="640"/>
    </i>
    <i>
      <x v="641"/>
    </i>
    <i>
      <x v="642"/>
    </i>
    <i>
      <x v="643"/>
    </i>
    <i>
      <x v="664"/>
    </i>
    <i>
      <x v="669"/>
    </i>
    <i>
      <x v="670"/>
    </i>
    <i>
      <x v="677"/>
    </i>
    <i>
      <x v="684"/>
    </i>
    <i>
      <x v="685"/>
    </i>
    <i>
      <x v="686"/>
    </i>
    <i>
      <x v="698"/>
    </i>
    <i>
      <x v="699"/>
    </i>
    <i>
      <x v="706"/>
    </i>
    <i>
      <x v="715"/>
    </i>
    <i>
      <x v="724"/>
    </i>
    <i>
      <x v="740"/>
    </i>
    <i>
      <x v="760"/>
    </i>
    <i>
      <x v="761"/>
    </i>
    <i>
      <x v="763"/>
    </i>
    <i>
      <x v="771"/>
    </i>
    <i>
      <x v="774"/>
    </i>
    <i>
      <x v="777"/>
    </i>
    <i t="grand">
      <x/>
    </i>
  </rowItems>
  <colFields count="1">
    <field x="1"/>
  </colFields>
  <colItems count="1">
    <i>
      <x v="17"/>
    </i>
  </colItems>
  <dataFields count="1">
    <dataField name="Pokemon Name" fld="4" baseField="0" baseItem="0"/>
  </dataFields>
  <formats count="20">
    <format dxfId="434">
      <pivotArea type="all" dataOnly="0" outline="0" fieldPosition="0"/>
    </format>
    <format dxfId="433">
      <pivotArea outline="0" collapsedLevelsAreSubtotals="1" fieldPosition="0"/>
    </format>
    <format dxfId="432">
      <pivotArea type="origin" dataOnly="0" labelOnly="1" outline="0" fieldPosition="0"/>
    </format>
    <format dxfId="431">
      <pivotArea field="1" type="button" dataOnly="0" labelOnly="1" outline="0" axis="axisCol" fieldPosition="0"/>
    </format>
    <format dxfId="430">
      <pivotArea field="0" type="button" dataOnly="0" labelOnly="1" outline="0" axis="axisRow" fieldPosition="0"/>
    </format>
    <format dxfId="429">
      <pivotArea dataOnly="0" labelOnly="1" fieldPosition="0">
        <references count="1">
          <reference field="0" count="50">
            <x v="15"/>
            <x v="40"/>
            <x v="47"/>
            <x v="48"/>
            <x v="64"/>
            <x v="65"/>
            <x v="79"/>
            <x v="91"/>
            <x v="92"/>
            <x v="112"/>
            <x v="115"/>
            <x v="116"/>
            <x v="117"/>
            <x v="122"/>
            <x v="128"/>
            <x v="129"/>
            <x v="133"/>
            <x v="137"/>
            <x v="157"/>
            <x v="158"/>
            <x v="179"/>
            <x v="201"/>
            <x v="212"/>
            <x v="214"/>
            <x v="217"/>
            <x v="223"/>
            <x v="230"/>
            <x v="231"/>
            <x v="232"/>
            <x v="246"/>
            <x v="265"/>
            <x v="266"/>
            <x v="272"/>
            <x v="282"/>
            <x v="292"/>
            <x v="293"/>
            <x v="318"/>
            <x v="322"/>
            <x v="330"/>
            <x v="345"/>
            <x v="346"/>
            <x v="347"/>
            <x v="348"/>
            <x v="355"/>
            <x v="360"/>
            <x v="361"/>
            <x v="369"/>
            <x v="370"/>
            <x v="390"/>
            <x v="393"/>
          </reference>
        </references>
      </pivotArea>
    </format>
    <format dxfId="428">
      <pivotArea dataOnly="0" labelOnly="1" fieldPosition="0">
        <references count="1">
          <reference field="0" count="50">
            <x v="397"/>
            <x v="399"/>
            <x v="401"/>
            <x v="409"/>
            <x v="418"/>
            <x v="423"/>
            <x v="424"/>
            <x v="427"/>
            <x v="429"/>
            <x v="454"/>
            <x v="465"/>
            <x v="486"/>
            <x v="491"/>
            <x v="493"/>
            <x v="494"/>
            <x v="497"/>
            <x v="504"/>
            <x v="509"/>
            <x v="522"/>
            <x v="524"/>
            <x v="525"/>
            <x v="526"/>
            <x v="527"/>
            <x v="534"/>
            <x v="536"/>
            <x v="545"/>
            <x v="548"/>
            <x v="562"/>
            <x v="563"/>
            <x v="584"/>
            <x v="599"/>
            <x v="600"/>
            <x v="603"/>
            <x v="604"/>
            <x v="610"/>
            <x v="611"/>
            <x v="616"/>
            <x v="617"/>
            <x v="627"/>
            <x v="640"/>
            <x v="641"/>
            <x v="642"/>
            <x v="643"/>
            <x v="664"/>
            <x v="669"/>
            <x v="670"/>
            <x v="677"/>
            <x v="684"/>
            <x v="685"/>
            <x v="686"/>
          </reference>
        </references>
      </pivotArea>
    </format>
    <format dxfId="427">
      <pivotArea dataOnly="0" labelOnly="1" fieldPosition="0">
        <references count="1">
          <reference field="0" count="12">
            <x v="698"/>
            <x v="699"/>
            <x v="706"/>
            <x v="715"/>
            <x v="724"/>
            <x v="740"/>
            <x v="760"/>
            <x v="761"/>
            <x v="763"/>
            <x v="771"/>
            <x v="774"/>
            <x v="777"/>
          </reference>
        </references>
      </pivotArea>
    </format>
    <format dxfId="426">
      <pivotArea dataOnly="0" labelOnly="1" grandRow="1" outline="0" fieldPosition="0"/>
    </format>
    <format dxfId="425">
      <pivotArea dataOnly="0" labelOnly="1" fieldPosition="0">
        <references count="1">
          <reference field="1" count="0"/>
        </references>
      </pivotArea>
    </format>
    <format dxfId="424">
      <pivotArea type="all" dataOnly="0" outline="0" fieldPosition="0"/>
    </format>
    <format dxfId="423">
      <pivotArea outline="0" collapsedLevelsAreSubtotals="1" fieldPosition="0"/>
    </format>
    <format dxfId="422">
      <pivotArea type="origin" dataOnly="0" labelOnly="1" outline="0" fieldPosition="0"/>
    </format>
    <format dxfId="421">
      <pivotArea field="1" type="button" dataOnly="0" labelOnly="1" outline="0" axis="axisCol" fieldPosition="0"/>
    </format>
    <format dxfId="420">
      <pivotArea field="0" type="button" dataOnly="0" labelOnly="1" outline="0" axis="axisRow" fieldPosition="0"/>
    </format>
    <format dxfId="419">
      <pivotArea dataOnly="0" labelOnly="1" fieldPosition="0">
        <references count="1">
          <reference field="0" count="50">
            <x v="15"/>
            <x v="40"/>
            <x v="47"/>
            <x v="48"/>
            <x v="64"/>
            <x v="65"/>
            <x v="79"/>
            <x v="91"/>
            <x v="92"/>
            <x v="112"/>
            <x v="115"/>
            <x v="116"/>
            <x v="117"/>
            <x v="122"/>
            <x v="128"/>
            <x v="129"/>
            <x v="133"/>
            <x v="137"/>
            <x v="157"/>
            <x v="158"/>
            <x v="179"/>
            <x v="201"/>
            <x v="212"/>
            <x v="214"/>
            <x v="217"/>
            <x v="223"/>
            <x v="230"/>
            <x v="231"/>
            <x v="232"/>
            <x v="246"/>
            <x v="265"/>
            <x v="266"/>
            <x v="272"/>
            <x v="282"/>
            <x v="292"/>
            <x v="293"/>
            <x v="318"/>
            <x v="322"/>
            <x v="330"/>
            <x v="345"/>
            <x v="346"/>
            <x v="347"/>
            <x v="348"/>
            <x v="355"/>
            <x v="360"/>
            <x v="361"/>
            <x v="369"/>
            <x v="370"/>
            <x v="390"/>
            <x v="393"/>
          </reference>
        </references>
      </pivotArea>
    </format>
    <format dxfId="418">
      <pivotArea dataOnly="0" labelOnly="1" fieldPosition="0">
        <references count="1">
          <reference field="0" count="50">
            <x v="397"/>
            <x v="399"/>
            <x v="401"/>
            <x v="409"/>
            <x v="418"/>
            <x v="423"/>
            <x v="424"/>
            <x v="427"/>
            <x v="429"/>
            <x v="454"/>
            <x v="465"/>
            <x v="486"/>
            <x v="491"/>
            <x v="493"/>
            <x v="494"/>
            <x v="497"/>
            <x v="504"/>
            <x v="509"/>
            <x v="522"/>
            <x v="524"/>
            <x v="525"/>
            <x v="526"/>
            <x v="527"/>
            <x v="534"/>
            <x v="536"/>
            <x v="545"/>
            <x v="548"/>
            <x v="562"/>
            <x v="563"/>
            <x v="584"/>
            <x v="599"/>
            <x v="600"/>
            <x v="603"/>
            <x v="604"/>
            <x v="610"/>
            <x v="611"/>
            <x v="616"/>
            <x v="617"/>
            <x v="627"/>
            <x v="640"/>
            <x v="641"/>
            <x v="642"/>
            <x v="643"/>
            <x v="664"/>
            <x v="669"/>
            <x v="670"/>
            <x v="677"/>
            <x v="684"/>
            <x v="685"/>
            <x v="686"/>
          </reference>
        </references>
      </pivotArea>
    </format>
    <format dxfId="417">
      <pivotArea dataOnly="0" labelOnly="1" fieldPosition="0">
        <references count="1">
          <reference field="0" count="12">
            <x v="698"/>
            <x v="699"/>
            <x v="706"/>
            <x v="715"/>
            <x v="724"/>
            <x v="740"/>
            <x v="760"/>
            <x v="761"/>
            <x v="763"/>
            <x v="771"/>
            <x v="774"/>
            <x v="777"/>
          </reference>
        </references>
      </pivotArea>
    </format>
    <format dxfId="416">
      <pivotArea dataOnly="0" labelOnly="1" grandRow="1" outline="0" fieldPosition="0"/>
    </format>
    <format dxfId="415">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B3DEB8-404E-4B92-A7A4-25B4E29F6810}" name="PivotTable59"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R9:AS35"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5">
    <i>
      <x v="33"/>
    </i>
    <i>
      <x v="37"/>
    </i>
    <i>
      <x v="51"/>
    </i>
    <i>
      <x v="59"/>
    </i>
    <i>
      <x v="139"/>
    </i>
    <i>
      <x v="140"/>
    </i>
    <i>
      <x v="151"/>
    </i>
    <i>
      <x v="233"/>
    </i>
    <i>
      <x v="256"/>
    </i>
    <i>
      <x v="257"/>
    </i>
    <i>
      <x v="258"/>
    </i>
    <i>
      <x v="336"/>
    </i>
    <i>
      <x v="417"/>
    </i>
    <i>
      <x v="518"/>
    </i>
    <i>
      <x v="558"/>
    </i>
    <i>
      <x v="601"/>
    </i>
    <i>
      <x v="647"/>
    </i>
    <i>
      <x v="651"/>
    </i>
    <i>
      <x v="658"/>
    </i>
    <i>
      <x v="688"/>
    </i>
    <i>
      <x v="737"/>
    </i>
    <i>
      <x v="738"/>
    </i>
    <i>
      <x v="739"/>
    </i>
    <i>
      <x v="762"/>
    </i>
    <i t="grand">
      <x/>
    </i>
  </rowItems>
  <colFields count="1">
    <field x="1"/>
  </colFields>
  <colItems count="1">
    <i>
      <x v="11"/>
    </i>
  </colItems>
  <dataFields count="1">
    <dataField name="Pokemon Name" fld="4" baseField="0" baseItem="0"/>
  </dataFields>
  <formats count="16">
    <format dxfId="450">
      <pivotArea type="all" dataOnly="0" outline="0" fieldPosition="0"/>
    </format>
    <format dxfId="449">
      <pivotArea outline="0" collapsedLevelsAreSubtotals="1" fieldPosition="0"/>
    </format>
    <format dxfId="448">
      <pivotArea type="origin" dataOnly="0" labelOnly="1" outline="0" fieldPosition="0"/>
    </format>
    <format dxfId="447">
      <pivotArea field="1" type="button" dataOnly="0" labelOnly="1" outline="0" axis="axisCol" fieldPosition="0"/>
    </format>
    <format dxfId="446">
      <pivotArea field="0" type="button" dataOnly="0" labelOnly="1" outline="0" axis="axisRow" fieldPosition="0"/>
    </format>
    <format dxfId="445">
      <pivotArea dataOnly="0" labelOnly="1" fieldPosition="0">
        <references count="1">
          <reference field="0" count="24">
            <x v="33"/>
            <x v="37"/>
            <x v="51"/>
            <x v="59"/>
            <x v="139"/>
            <x v="140"/>
            <x v="151"/>
            <x v="233"/>
            <x v="256"/>
            <x v="257"/>
            <x v="258"/>
            <x v="336"/>
            <x v="417"/>
            <x v="518"/>
            <x v="558"/>
            <x v="601"/>
            <x v="647"/>
            <x v="651"/>
            <x v="658"/>
            <x v="688"/>
            <x v="737"/>
            <x v="738"/>
            <x v="739"/>
            <x v="762"/>
          </reference>
        </references>
      </pivotArea>
    </format>
    <format dxfId="444">
      <pivotArea dataOnly="0" labelOnly="1" grandRow="1" outline="0" fieldPosition="0"/>
    </format>
    <format dxfId="443">
      <pivotArea dataOnly="0" labelOnly="1" fieldPosition="0">
        <references count="1">
          <reference field="1" count="0"/>
        </references>
      </pivotArea>
    </format>
    <format dxfId="442">
      <pivotArea type="all" dataOnly="0" outline="0" fieldPosition="0"/>
    </format>
    <format dxfId="441">
      <pivotArea outline="0" collapsedLevelsAreSubtotals="1" fieldPosition="0"/>
    </format>
    <format dxfId="440">
      <pivotArea type="origin" dataOnly="0" labelOnly="1" outline="0" fieldPosition="0"/>
    </format>
    <format dxfId="439">
      <pivotArea field="1" type="button" dataOnly="0" labelOnly="1" outline="0" axis="axisCol" fieldPosition="0"/>
    </format>
    <format dxfId="438">
      <pivotArea field="0" type="button" dataOnly="0" labelOnly="1" outline="0" axis="axisRow" fieldPosition="0"/>
    </format>
    <format dxfId="437">
      <pivotArea dataOnly="0" labelOnly="1" fieldPosition="0">
        <references count="1">
          <reference field="0" count="24">
            <x v="33"/>
            <x v="37"/>
            <x v="51"/>
            <x v="59"/>
            <x v="139"/>
            <x v="140"/>
            <x v="151"/>
            <x v="233"/>
            <x v="256"/>
            <x v="257"/>
            <x v="258"/>
            <x v="336"/>
            <x v="417"/>
            <x v="518"/>
            <x v="558"/>
            <x v="601"/>
            <x v="647"/>
            <x v="651"/>
            <x v="658"/>
            <x v="688"/>
            <x v="737"/>
            <x v="738"/>
            <x v="739"/>
            <x v="762"/>
          </reference>
        </references>
      </pivotArea>
    </format>
    <format dxfId="436">
      <pivotArea dataOnly="0" labelOnly="1" grandRow="1" outline="0" fieldPosition="0"/>
    </format>
    <format dxfId="435">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EF7354D-7E3F-4FCA-9965-3F81F4B06F17}" name="PivotTable56"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N9:AO81"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71">
    <i>
      <x/>
    </i>
    <i>
      <x v="1"/>
    </i>
    <i>
      <x v="20"/>
    </i>
    <i>
      <x v="50"/>
    </i>
    <i>
      <x v="57"/>
    </i>
    <i>
      <x v="58"/>
    </i>
    <i>
      <x v="75"/>
    </i>
    <i>
      <x v="78"/>
    </i>
    <i>
      <x v="80"/>
    </i>
    <i>
      <x v="85"/>
    </i>
    <i>
      <x v="86"/>
    </i>
    <i>
      <x v="90"/>
    </i>
    <i>
      <x v="105"/>
    </i>
    <i>
      <x v="106"/>
    </i>
    <i>
      <x v="107"/>
    </i>
    <i>
      <x v="108"/>
    </i>
    <i>
      <x v="109"/>
    </i>
    <i>
      <x v="130"/>
    </i>
    <i>
      <x v="207"/>
    </i>
    <i>
      <x v="208"/>
    </i>
    <i>
      <x v="215"/>
    </i>
    <i>
      <x v="216"/>
    </i>
    <i>
      <x v="227"/>
    </i>
    <i>
      <x v="262"/>
    </i>
    <i>
      <x v="263"/>
    </i>
    <i>
      <x v="284"/>
    </i>
    <i>
      <x v="287"/>
    </i>
    <i>
      <x v="317"/>
    </i>
    <i>
      <x v="329"/>
    </i>
    <i>
      <x v="335"/>
    </i>
    <i>
      <x v="377"/>
    </i>
    <i>
      <x v="385"/>
    </i>
    <i>
      <x v="425"/>
    </i>
    <i>
      <x v="436"/>
    </i>
    <i>
      <x v="485"/>
    </i>
    <i>
      <x v="487"/>
    </i>
    <i>
      <x v="498"/>
    </i>
    <i>
      <x v="506"/>
    </i>
    <i>
      <x v="547"/>
    </i>
    <i>
      <x v="571"/>
    </i>
    <i>
      <x v="572"/>
    </i>
    <i>
      <x v="591"/>
    </i>
    <i>
      <x v="592"/>
    </i>
    <i>
      <x v="602"/>
    </i>
    <i>
      <x v="606"/>
    </i>
    <i>
      <x v="607"/>
    </i>
    <i>
      <x v="612"/>
    </i>
    <i>
      <x v="613"/>
    </i>
    <i>
      <x v="620"/>
    </i>
    <i>
      <x v="622"/>
    </i>
    <i>
      <x v="628"/>
    </i>
    <i>
      <x v="631"/>
    </i>
    <i>
      <x v="632"/>
    </i>
    <i>
      <x v="649"/>
    </i>
    <i>
      <x v="652"/>
    </i>
    <i>
      <x v="678"/>
    </i>
    <i>
      <x v="679"/>
    </i>
    <i>
      <x v="694"/>
    </i>
    <i>
      <x v="695"/>
    </i>
    <i>
      <x v="714"/>
    </i>
    <i>
      <x v="719"/>
    </i>
    <i>
      <x v="721"/>
    </i>
    <i>
      <x v="723"/>
    </i>
    <i>
      <x v="744"/>
    </i>
    <i>
      <x v="745"/>
    </i>
    <i>
      <x v="749"/>
    </i>
    <i>
      <x v="751"/>
    </i>
    <i>
      <x v="752"/>
    </i>
    <i>
      <x v="767"/>
    </i>
    <i>
      <x v="769"/>
    </i>
    <i t="grand">
      <x/>
    </i>
  </rowItems>
  <colFields count="1">
    <field x="1"/>
  </colFields>
  <colItems count="1">
    <i>
      <x v="9"/>
    </i>
  </colItems>
  <dataFields count="1">
    <dataField name="Pokemon Name" fld="4" baseField="0" baseItem="0"/>
  </dataFields>
  <formats count="18">
    <format dxfId="468">
      <pivotArea type="all" dataOnly="0" outline="0" fieldPosition="0"/>
    </format>
    <format dxfId="467">
      <pivotArea outline="0" collapsedLevelsAreSubtotals="1" fieldPosition="0"/>
    </format>
    <format dxfId="466">
      <pivotArea type="origin" dataOnly="0" labelOnly="1" outline="0" fieldPosition="0"/>
    </format>
    <format dxfId="465">
      <pivotArea field="1" type="button" dataOnly="0" labelOnly="1" outline="0" axis="axisCol" fieldPosition="0"/>
    </format>
    <format dxfId="464">
      <pivotArea field="0" type="button" dataOnly="0" labelOnly="1" outline="0" axis="axisRow" fieldPosition="0"/>
    </format>
    <format dxfId="463">
      <pivotArea dataOnly="0" labelOnly="1" fieldPosition="0">
        <references count="1">
          <reference field="0" count="50">
            <x v="0"/>
            <x v="1"/>
            <x v="20"/>
            <x v="50"/>
            <x v="57"/>
            <x v="58"/>
            <x v="75"/>
            <x v="78"/>
            <x v="80"/>
            <x v="85"/>
            <x v="86"/>
            <x v="90"/>
            <x v="105"/>
            <x v="106"/>
            <x v="107"/>
            <x v="108"/>
            <x v="109"/>
            <x v="130"/>
            <x v="207"/>
            <x v="208"/>
            <x v="215"/>
            <x v="216"/>
            <x v="227"/>
            <x v="262"/>
            <x v="263"/>
            <x v="284"/>
            <x v="287"/>
            <x v="317"/>
            <x v="329"/>
            <x v="335"/>
            <x v="377"/>
            <x v="385"/>
            <x v="425"/>
            <x v="436"/>
            <x v="485"/>
            <x v="487"/>
            <x v="498"/>
            <x v="506"/>
            <x v="547"/>
            <x v="571"/>
            <x v="572"/>
            <x v="591"/>
            <x v="592"/>
            <x v="602"/>
            <x v="606"/>
            <x v="607"/>
            <x v="612"/>
            <x v="613"/>
            <x v="620"/>
            <x v="622"/>
          </reference>
        </references>
      </pivotArea>
    </format>
    <format dxfId="462">
      <pivotArea dataOnly="0" labelOnly="1" fieldPosition="0">
        <references count="1">
          <reference field="0" count="20">
            <x v="628"/>
            <x v="631"/>
            <x v="632"/>
            <x v="649"/>
            <x v="652"/>
            <x v="678"/>
            <x v="679"/>
            <x v="694"/>
            <x v="695"/>
            <x v="714"/>
            <x v="719"/>
            <x v="721"/>
            <x v="723"/>
            <x v="744"/>
            <x v="745"/>
            <x v="749"/>
            <x v="751"/>
            <x v="752"/>
            <x v="767"/>
            <x v="769"/>
          </reference>
        </references>
      </pivotArea>
    </format>
    <format dxfId="461">
      <pivotArea dataOnly="0" labelOnly="1" grandRow="1" outline="0" fieldPosition="0"/>
    </format>
    <format dxfId="460">
      <pivotArea dataOnly="0" labelOnly="1" fieldPosition="0">
        <references count="1">
          <reference field="1" count="0"/>
        </references>
      </pivotArea>
    </format>
    <format dxfId="459">
      <pivotArea type="all" dataOnly="0" outline="0" fieldPosition="0"/>
    </format>
    <format dxfId="458">
      <pivotArea outline="0" collapsedLevelsAreSubtotals="1" fieldPosition="0"/>
    </format>
    <format dxfId="457">
      <pivotArea type="origin" dataOnly="0" labelOnly="1" outline="0" fieldPosition="0"/>
    </format>
    <format dxfId="456">
      <pivotArea field="1" type="button" dataOnly="0" labelOnly="1" outline="0" axis="axisCol" fieldPosition="0"/>
    </format>
    <format dxfId="455">
      <pivotArea field="0" type="button" dataOnly="0" labelOnly="1" outline="0" axis="axisRow" fieldPosition="0"/>
    </format>
    <format dxfId="454">
      <pivotArea dataOnly="0" labelOnly="1" fieldPosition="0">
        <references count="1">
          <reference field="0" count="50">
            <x v="0"/>
            <x v="1"/>
            <x v="20"/>
            <x v="50"/>
            <x v="57"/>
            <x v="58"/>
            <x v="75"/>
            <x v="78"/>
            <x v="80"/>
            <x v="85"/>
            <x v="86"/>
            <x v="90"/>
            <x v="105"/>
            <x v="106"/>
            <x v="107"/>
            <x v="108"/>
            <x v="109"/>
            <x v="130"/>
            <x v="207"/>
            <x v="208"/>
            <x v="215"/>
            <x v="216"/>
            <x v="227"/>
            <x v="262"/>
            <x v="263"/>
            <x v="284"/>
            <x v="287"/>
            <x v="317"/>
            <x v="329"/>
            <x v="335"/>
            <x v="377"/>
            <x v="385"/>
            <x v="425"/>
            <x v="436"/>
            <x v="485"/>
            <x v="487"/>
            <x v="498"/>
            <x v="506"/>
            <x v="547"/>
            <x v="571"/>
            <x v="572"/>
            <x v="591"/>
            <x v="592"/>
            <x v="602"/>
            <x v="606"/>
            <x v="607"/>
            <x v="612"/>
            <x v="613"/>
            <x v="620"/>
            <x v="622"/>
          </reference>
        </references>
      </pivotArea>
    </format>
    <format dxfId="453">
      <pivotArea dataOnly="0" labelOnly="1" fieldPosition="0">
        <references count="1">
          <reference field="0" count="20">
            <x v="628"/>
            <x v="631"/>
            <x v="632"/>
            <x v="649"/>
            <x v="652"/>
            <x v="678"/>
            <x v="679"/>
            <x v="694"/>
            <x v="695"/>
            <x v="714"/>
            <x v="719"/>
            <x v="721"/>
            <x v="723"/>
            <x v="744"/>
            <x v="745"/>
            <x v="749"/>
            <x v="751"/>
            <x v="752"/>
            <x v="767"/>
            <x v="769"/>
          </reference>
        </references>
      </pivotArea>
    </format>
    <format dxfId="452">
      <pivotArea dataOnly="0" labelOnly="1" grandRow="1" outline="0" fieldPosition="0"/>
    </format>
    <format dxfId="451">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CD7009B-B2E9-4B2A-AAD6-E71362EAA559}" name="PivotTable62"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R39:AS68"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8">
    <i>
      <x v="24"/>
    </i>
    <i>
      <x v="135"/>
    </i>
    <i>
      <x v="136"/>
    </i>
    <i>
      <x v="169"/>
    </i>
    <i>
      <x v="172"/>
    </i>
    <i>
      <x v="192"/>
    </i>
    <i>
      <x v="240"/>
    </i>
    <i>
      <x v="264"/>
    </i>
    <i>
      <x v="283"/>
    </i>
    <i>
      <x v="290"/>
    </i>
    <i>
      <x v="354"/>
    </i>
    <i>
      <x v="466"/>
    </i>
    <i>
      <x v="472"/>
    </i>
    <i>
      <x v="473"/>
    </i>
    <i>
      <x v="474"/>
    </i>
    <i>
      <x v="475"/>
    </i>
    <i>
      <x v="476"/>
    </i>
    <i>
      <x v="608"/>
    </i>
    <i>
      <x v="634"/>
    </i>
    <i>
      <x v="635"/>
    </i>
    <i>
      <x v="636"/>
    </i>
    <i>
      <x v="675"/>
    </i>
    <i>
      <x v="683"/>
    </i>
    <i>
      <x v="716"/>
    </i>
    <i>
      <x v="722"/>
    </i>
    <i>
      <x v="768"/>
    </i>
    <i>
      <x v="796"/>
    </i>
    <i t="grand">
      <x/>
    </i>
  </rowItems>
  <colFields count="1">
    <field x="1"/>
  </colFields>
  <colItems count="1">
    <i>
      <x v="13"/>
    </i>
  </colItems>
  <dataFields count="1">
    <dataField name="Pokemon Name" fld="4" baseField="0" baseItem="0"/>
  </dataFields>
  <formats count="16">
    <format dxfId="484">
      <pivotArea type="all" dataOnly="0" outline="0" fieldPosition="0"/>
    </format>
    <format dxfId="483">
      <pivotArea outline="0" collapsedLevelsAreSubtotals="1" fieldPosition="0"/>
    </format>
    <format dxfId="482">
      <pivotArea type="origin" dataOnly="0" labelOnly="1" outline="0" fieldPosition="0"/>
    </format>
    <format dxfId="481">
      <pivotArea field="1" type="button" dataOnly="0" labelOnly="1" outline="0" axis="axisCol" fieldPosition="0"/>
    </format>
    <format dxfId="480">
      <pivotArea field="0" type="button" dataOnly="0" labelOnly="1" outline="0" axis="axisRow" fieldPosition="0"/>
    </format>
    <format dxfId="479">
      <pivotArea dataOnly="0" labelOnly="1" fieldPosition="0">
        <references count="1">
          <reference field="0" count="27">
            <x v="24"/>
            <x v="135"/>
            <x v="136"/>
            <x v="169"/>
            <x v="172"/>
            <x v="192"/>
            <x v="240"/>
            <x v="264"/>
            <x v="283"/>
            <x v="290"/>
            <x v="354"/>
            <x v="466"/>
            <x v="472"/>
            <x v="473"/>
            <x v="474"/>
            <x v="475"/>
            <x v="476"/>
            <x v="608"/>
            <x v="634"/>
            <x v="635"/>
            <x v="636"/>
            <x v="675"/>
            <x v="683"/>
            <x v="716"/>
            <x v="722"/>
            <x v="768"/>
            <x v="796"/>
          </reference>
        </references>
      </pivotArea>
    </format>
    <format dxfId="478">
      <pivotArea dataOnly="0" labelOnly="1" grandRow="1" outline="0" fieldPosition="0"/>
    </format>
    <format dxfId="477">
      <pivotArea dataOnly="0" labelOnly="1" fieldPosition="0">
        <references count="1">
          <reference field="1" count="0"/>
        </references>
      </pivotArea>
    </format>
    <format dxfId="476">
      <pivotArea type="all" dataOnly="0" outline="0" fieldPosition="0"/>
    </format>
    <format dxfId="475">
      <pivotArea outline="0" collapsedLevelsAreSubtotals="1" fieldPosition="0"/>
    </format>
    <format dxfId="474">
      <pivotArea type="origin" dataOnly="0" labelOnly="1" outline="0" fieldPosition="0"/>
    </format>
    <format dxfId="473">
      <pivotArea field="1" type="button" dataOnly="0" labelOnly="1" outline="0" axis="axisCol" fieldPosition="0"/>
    </format>
    <format dxfId="472">
      <pivotArea field="0" type="button" dataOnly="0" labelOnly="1" outline="0" axis="axisRow" fieldPosition="0"/>
    </format>
    <format dxfId="471">
      <pivotArea dataOnly="0" labelOnly="1" fieldPosition="0">
        <references count="1">
          <reference field="0" count="27">
            <x v="24"/>
            <x v="135"/>
            <x v="136"/>
            <x v="169"/>
            <x v="172"/>
            <x v="192"/>
            <x v="240"/>
            <x v="264"/>
            <x v="283"/>
            <x v="290"/>
            <x v="354"/>
            <x v="466"/>
            <x v="472"/>
            <x v="473"/>
            <x v="474"/>
            <x v="475"/>
            <x v="476"/>
            <x v="608"/>
            <x v="634"/>
            <x v="635"/>
            <x v="636"/>
            <x v="675"/>
            <x v="683"/>
            <x v="716"/>
            <x v="722"/>
            <x v="768"/>
            <x v="796"/>
          </reference>
        </references>
      </pivotArea>
    </format>
    <format dxfId="470">
      <pivotArea dataOnly="0" labelOnly="1" grandRow="1" outline="0" fieldPosition="0"/>
    </format>
    <format dxfId="469">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A3959DC-2B3A-43F1-9653-C1F5AC7956D8}" name="PivotTable64"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Z73:BA119"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h="1" x="1"/>
        <item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45">
    <i>
      <x v="8"/>
    </i>
    <i>
      <x v="9"/>
    </i>
    <i>
      <x v="18"/>
    </i>
    <i>
      <x v="23"/>
    </i>
    <i>
      <x v="27"/>
    </i>
    <i>
      <x v="28"/>
    </i>
    <i>
      <x v="30"/>
    </i>
    <i>
      <x v="36"/>
    </i>
    <i>
      <x v="46"/>
    </i>
    <i>
      <x v="49"/>
    </i>
    <i>
      <x v="62"/>
    </i>
    <i>
      <x v="70"/>
    </i>
    <i>
      <x v="71"/>
    </i>
    <i>
      <x v="89"/>
    </i>
    <i>
      <x v="131"/>
    </i>
    <i>
      <x v="132"/>
    </i>
    <i>
      <x v="160"/>
    </i>
    <i>
      <x v="161"/>
    </i>
    <i>
      <x v="250"/>
    </i>
    <i>
      <x v="252"/>
    </i>
    <i>
      <x v="267"/>
    </i>
    <i>
      <x v="281"/>
    </i>
    <i>
      <x v="337"/>
    </i>
    <i>
      <x v="338"/>
    </i>
    <i>
      <x v="372"/>
    </i>
    <i>
      <x v="384"/>
    </i>
    <i>
      <x v="400"/>
    </i>
    <i>
      <x v="483"/>
    </i>
    <i>
      <x v="488"/>
    </i>
    <i>
      <x v="489"/>
    </i>
    <i>
      <x v="490"/>
    </i>
    <i>
      <x v="535"/>
    </i>
    <i>
      <x v="541"/>
    </i>
    <i>
      <x v="552"/>
    </i>
    <i>
      <x v="560"/>
    </i>
    <i>
      <x v="570"/>
    </i>
    <i>
      <x v="619"/>
    </i>
    <i>
      <x v="655"/>
    </i>
    <i>
      <x v="676"/>
    </i>
    <i>
      <x v="701"/>
    </i>
    <i>
      <x v="727"/>
    </i>
    <i>
      <x v="728"/>
    </i>
    <i>
      <x v="729"/>
    </i>
    <i>
      <x v="731"/>
    </i>
    <i t="grand">
      <x/>
    </i>
  </rowItems>
  <colFields count="1">
    <field x="1"/>
  </colFields>
  <colItems count="1">
    <i>
      <x v="15"/>
    </i>
  </colItems>
  <dataFields count="1">
    <dataField name="Pokemon Name" fld="4" baseField="0" baseItem="0"/>
  </dataFields>
  <formats count="16">
    <format dxfId="500">
      <pivotArea type="all" dataOnly="0" outline="0" fieldPosition="0"/>
    </format>
    <format dxfId="499">
      <pivotArea outline="0" collapsedLevelsAreSubtotals="1" fieldPosition="0"/>
    </format>
    <format dxfId="498">
      <pivotArea type="origin" dataOnly="0" labelOnly="1" outline="0" fieldPosition="0"/>
    </format>
    <format dxfId="497">
      <pivotArea field="1" type="button" dataOnly="0" labelOnly="1" outline="0" axis="axisCol" fieldPosition="0"/>
    </format>
    <format dxfId="496">
      <pivotArea field="0" type="button" dataOnly="0" labelOnly="1" outline="0" axis="axisRow" fieldPosition="0"/>
    </format>
    <format dxfId="495">
      <pivotArea dataOnly="0" labelOnly="1" fieldPosition="0">
        <references count="1">
          <reference field="0" count="44">
            <x v="8"/>
            <x v="9"/>
            <x v="18"/>
            <x v="23"/>
            <x v="27"/>
            <x v="28"/>
            <x v="30"/>
            <x v="36"/>
            <x v="46"/>
            <x v="49"/>
            <x v="62"/>
            <x v="70"/>
            <x v="71"/>
            <x v="89"/>
            <x v="131"/>
            <x v="132"/>
            <x v="160"/>
            <x v="161"/>
            <x v="250"/>
            <x v="252"/>
            <x v="267"/>
            <x v="281"/>
            <x v="337"/>
            <x v="338"/>
            <x v="372"/>
            <x v="384"/>
            <x v="400"/>
            <x v="483"/>
            <x v="488"/>
            <x v="489"/>
            <x v="490"/>
            <x v="535"/>
            <x v="541"/>
            <x v="552"/>
            <x v="560"/>
            <x v="570"/>
            <x v="619"/>
            <x v="655"/>
            <x v="676"/>
            <x v="701"/>
            <x v="727"/>
            <x v="728"/>
            <x v="729"/>
            <x v="731"/>
          </reference>
        </references>
      </pivotArea>
    </format>
    <format dxfId="494">
      <pivotArea dataOnly="0" labelOnly="1" grandRow="1" outline="0" fieldPosition="0"/>
    </format>
    <format dxfId="493">
      <pivotArea dataOnly="0" labelOnly="1" fieldPosition="0">
        <references count="1">
          <reference field="1" count="0"/>
        </references>
      </pivotArea>
    </format>
    <format dxfId="492">
      <pivotArea type="all" dataOnly="0" outline="0" fieldPosition="0"/>
    </format>
    <format dxfId="491">
      <pivotArea outline="0" collapsedLevelsAreSubtotals="1" fieldPosition="0"/>
    </format>
    <format dxfId="490">
      <pivotArea type="origin" dataOnly="0" labelOnly="1" outline="0" fieldPosition="0"/>
    </format>
    <format dxfId="489">
      <pivotArea field="1" type="button" dataOnly="0" labelOnly="1" outline="0" axis="axisCol" fieldPosition="0"/>
    </format>
    <format dxfId="488">
      <pivotArea field="0" type="button" dataOnly="0" labelOnly="1" outline="0" axis="axisRow" fieldPosition="0"/>
    </format>
    <format dxfId="487">
      <pivotArea dataOnly="0" labelOnly="1" fieldPosition="0">
        <references count="1">
          <reference field="0" count="44">
            <x v="8"/>
            <x v="9"/>
            <x v="18"/>
            <x v="23"/>
            <x v="27"/>
            <x v="28"/>
            <x v="30"/>
            <x v="36"/>
            <x v="46"/>
            <x v="49"/>
            <x v="62"/>
            <x v="70"/>
            <x v="71"/>
            <x v="89"/>
            <x v="131"/>
            <x v="132"/>
            <x v="160"/>
            <x v="161"/>
            <x v="250"/>
            <x v="252"/>
            <x v="267"/>
            <x v="281"/>
            <x v="337"/>
            <x v="338"/>
            <x v="372"/>
            <x v="384"/>
            <x v="400"/>
            <x v="483"/>
            <x v="488"/>
            <x v="489"/>
            <x v="490"/>
            <x v="535"/>
            <x v="541"/>
            <x v="552"/>
            <x v="560"/>
            <x v="570"/>
            <x v="619"/>
            <x v="655"/>
            <x v="676"/>
            <x v="701"/>
            <x v="727"/>
            <x v="728"/>
            <x v="729"/>
            <x v="731"/>
          </reference>
        </references>
      </pivotArea>
    </format>
    <format dxfId="486">
      <pivotArea dataOnly="0" labelOnly="1" grandRow="1" outline="0" fieldPosition="0"/>
    </format>
    <format dxfId="485">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3538240-4B94-4433-91F7-B065D789143D}" name="PivotTable54"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J9:AK15"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
    <i>
      <x v="481"/>
    </i>
    <i>
      <x v="482"/>
    </i>
    <i>
      <x v="712"/>
    </i>
    <i>
      <x v="713"/>
    </i>
    <i t="grand">
      <x/>
    </i>
  </rowItems>
  <colFields count="1">
    <field x="1"/>
  </colFields>
  <colItems count="1">
    <i>
      <x v="7"/>
    </i>
  </colItems>
  <dataFields count="1">
    <dataField name="Pokemon Name" fld="4" baseField="0" baseItem="0"/>
  </dataFields>
  <formats count="16">
    <format dxfId="516">
      <pivotArea type="all" dataOnly="0" outline="0" fieldPosition="0"/>
    </format>
    <format dxfId="515">
      <pivotArea outline="0" collapsedLevelsAreSubtotals="1" fieldPosition="0"/>
    </format>
    <format dxfId="514">
      <pivotArea type="origin" dataOnly="0" labelOnly="1" outline="0" fieldPosition="0"/>
    </format>
    <format dxfId="513">
      <pivotArea field="1" type="button" dataOnly="0" labelOnly="1" outline="0" axis="axisCol" fieldPosition="0"/>
    </format>
    <format dxfId="512">
      <pivotArea field="0" type="button" dataOnly="0" labelOnly="1" outline="0" axis="axisRow" fieldPosition="0"/>
    </format>
    <format dxfId="511">
      <pivotArea dataOnly="0" labelOnly="1" fieldPosition="0">
        <references count="1">
          <reference field="0" count="4">
            <x v="481"/>
            <x v="482"/>
            <x v="712"/>
            <x v="713"/>
          </reference>
        </references>
      </pivotArea>
    </format>
    <format dxfId="510">
      <pivotArea dataOnly="0" labelOnly="1" grandRow="1" outline="0" fieldPosition="0"/>
    </format>
    <format dxfId="509">
      <pivotArea dataOnly="0" labelOnly="1" fieldPosition="0">
        <references count="1">
          <reference field="1" count="0"/>
        </references>
      </pivotArea>
    </format>
    <format dxfId="508">
      <pivotArea type="all" dataOnly="0" outline="0" fieldPosition="0"/>
    </format>
    <format dxfId="507">
      <pivotArea outline="0" collapsedLevelsAreSubtotals="1" fieldPosition="0"/>
    </format>
    <format dxfId="506">
      <pivotArea type="origin" dataOnly="0" labelOnly="1" outline="0" fieldPosition="0"/>
    </format>
    <format dxfId="505">
      <pivotArea field="1" type="button" dataOnly="0" labelOnly="1" outline="0" axis="axisCol" fieldPosition="0"/>
    </format>
    <format dxfId="504">
      <pivotArea field="0" type="button" dataOnly="0" labelOnly="1" outline="0" axis="axisRow" fieldPosition="0"/>
    </format>
    <format dxfId="503">
      <pivotArea dataOnly="0" labelOnly="1" fieldPosition="0">
        <references count="1">
          <reference field="0" count="4">
            <x v="481"/>
            <x v="482"/>
            <x v="712"/>
            <x v="713"/>
          </reference>
        </references>
      </pivotArea>
    </format>
    <format dxfId="502">
      <pivotArea dataOnly="0" labelOnly="1" grandRow="1" outline="0" fieldPosition="0"/>
    </format>
    <format dxfId="501">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AAF5141-2185-45D6-B107-42FA5DD2E4BE}" name="PivotTable48"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X9:Y42"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x="2"/>
        <item h="1" x="8"/>
        <item h="1"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2">
    <i>
      <x v="3"/>
    </i>
    <i>
      <x v="4"/>
    </i>
    <i>
      <x v="63"/>
    </i>
    <i>
      <x v="143"/>
    </i>
    <i>
      <x v="149"/>
    </i>
    <i>
      <x v="311"/>
    </i>
    <i>
      <x v="319"/>
    </i>
    <i>
      <x v="320"/>
    </i>
    <i>
      <x v="321"/>
    </i>
    <i>
      <x v="323"/>
    </i>
    <i>
      <x v="328"/>
    </i>
    <i>
      <x v="383"/>
    </i>
    <i>
      <x v="416"/>
    </i>
    <i>
      <x v="419"/>
    </i>
    <i>
      <x v="453"/>
    </i>
    <i>
      <x v="469"/>
    </i>
    <i>
      <x v="503"/>
    </i>
    <i>
      <x v="529"/>
    </i>
    <i>
      <x v="542"/>
    </i>
    <i>
      <x v="580"/>
    </i>
    <i>
      <x v="581"/>
    </i>
    <i>
      <x v="596"/>
    </i>
    <i>
      <x v="597"/>
    </i>
    <i>
      <x v="648"/>
    </i>
    <i>
      <x v="732"/>
    </i>
    <i>
      <x v="758"/>
    </i>
    <i>
      <x v="765"/>
    </i>
    <i>
      <x v="788"/>
    </i>
    <i>
      <x v="794"/>
    </i>
    <i>
      <x v="795"/>
    </i>
    <i>
      <x v="797"/>
    </i>
    <i t="grand">
      <x/>
    </i>
  </rowItems>
  <colFields count="1">
    <field x="1"/>
  </colFields>
  <colItems count="1">
    <i>
      <x v="1"/>
    </i>
  </colItems>
  <dataFields count="1">
    <dataField name="Pokemon Name" fld="4" baseField="0" baseItem="0"/>
  </dataFields>
  <formats count="16">
    <format dxfId="532">
      <pivotArea type="all" dataOnly="0" outline="0" fieldPosition="0"/>
    </format>
    <format dxfId="531">
      <pivotArea outline="0" collapsedLevelsAreSubtotals="1" fieldPosition="0"/>
    </format>
    <format dxfId="530">
      <pivotArea type="origin" dataOnly="0" labelOnly="1" outline="0" fieldPosition="0"/>
    </format>
    <format dxfId="529">
      <pivotArea field="1" type="button" dataOnly="0" labelOnly="1" outline="0" axis="axisCol" fieldPosition="0"/>
    </format>
    <format dxfId="528">
      <pivotArea field="0" type="button" dataOnly="0" labelOnly="1" outline="0" axis="axisRow" fieldPosition="0"/>
    </format>
    <format dxfId="527">
      <pivotArea dataOnly="0" labelOnly="1" fieldPosition="0">
        <references count="1">
          <reference field="0" count="31">
            <x v="3"/>
            <x v="4"/>
            <x v="63"/>
            <x v="143"/>
            <x v="149"/>
            <x v="311"/>
            <x v="319"/>
            <x v="320"/>
            <x v="321"/>
            <x v="323"/>
            <x v="328"/>
            <x v="383"/>
            <x v="416"/>
            <x v="419"/>
            <x v="453"/>
            <x v="469"/>
            <x v="503"/>
            <x v="529"/>
            <x v="542"/>
            <x v="580"/>
            <x v="581"/>
            <x v="596"/>
            <x v="597"/>
            <x v="648"/>
            <x v="732"/>
            <x v="758"/>
            <x v="765"/>
            <x v="788"/>
            <x v="794"/>
            <x v="795"/>
            <x v="797"/>
          </reference>
        </references>
      </pivotArea>
    </format>
    <format dxfId="526">
      <pivotArea dataOnly="0" labelOnly="1" grandRow="1" outline="0" fieldPosition="0"/>
    </format>
    <format dxfId="525">
      <pivotArea dataOnly="0" labelOnly="1" fieldPosition="0">
        <references count="1">
          <reference field="1" count="0"/>
        </references>
      </pivotArea>
    </format>
    <format dxfId="524">
      <pivotArea type="all" dataOnly="0" outline="0" fieldPosition="0"/>
    </format>
    <format dxfId="523">
      <pivotArea outline="0" collapsedLevelsAreSubtotals="1" fieldPosition="0"/>
    </format>
    <format dxfId="522">
      <pivotArea type="origin" dataOnly="0" labelOnly="1" outline="0" fieldPosition="0"/>
    </format>
    <format dxfId="521">
      <pivotArea field="1" type="button" dataOnly="0" labelOnly="1" outline="0" axis="axisCol" fieldPosition="0"/>
    </format>
    <format dxfId="520">
      <pivotArea field="0" type="button" dataOnly="0" labelOnly="1" outline="0" axis="axisRow" fieldPosition="0"/>
    </format>
    <format dxfId="519">
      <pivotArea dataOnly="0" labelOnly="1" fieldPosition="0">
        <references count="1">
          <reference field="0" count="31">
            <x v="3"/>
            <x v="4"/>
            <x v="63"/>
            <x v="143"/>
            <x v="149"/>
            <x v="311"/>
            <x v="319"/>
            <x v="320"/>
            <x v="321"/>
            <x v="323"/>
            <x v="328"/>
            <x v="383"/>
            <x v="416"/>
            <x v="419"/>
            <x v="453"/>
            <x v="469"/>
            <x v="503"/>
            <x v="529"/>
            <x v="542"/>
            <x v="580"/>
            <x v="581"/>
            <x v="596"/>
            <x v="597"/>
            <x v="648"/>
            <x v="732"/>
            <x v="758"/>
            <x v="765"/>
            <x v="788"/>
            <x v="794"/>
            <x v="795"/>
            <x v="797"/>
          </reference>
        </references>
      </pivotArea>
    </format>
    <format dxfId="518">
      <pivotArea dataOnly="0" labelOnly="1" grandRow="1" outline="0" fieldPosition="0"/>
    </format>
    <format dxfId="517">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84F5367-B2B7-4C6C-9738-76579851487B}" name="PivotTable55"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J19:AK53"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44"/>
    </i>
    <i>
      <x v="45"/>
    </i>
    <i>
      <x v="97"/>
    </i>
    <i>
      <x v="124"/>
    </i>
    <i>
      <x v="174"/>
    </i>
    <i>
      <x v="175"/>
    </i>
    <i>
      <x v="184"/>
    </i>
    <i>
      <x v="185"/>
    </i>
    <i>
      <x v="186"/>
    </i>
    <i>
      <x v="245"/>
    </i>
    <i>
      <x v="248"/>
    </i>
    <i>
      <x v="249"/>
    </i>
    <i>
      <x v="254"/>
    </i>
    <i>
      <x v="255"/>
    </i>
    <i>
      <x v="276"/>
    </i>
    <i>
      <x v="277"/>
    </i>
    <i>
      <x v="278"/>
    </i>
    <i>
      <x v="279"/>
    </i>
    <i>
      <x v="296"/>
    </i>
    <i>
      <x v="366"/>
    </i>
    <i>
      <x v="389"/>
    </i>
    <i>
      <x v="459"/>
    </i>
    <i>
      <x v="460"/>
    </i>
    <i>
      <x v="508"/>
    </i>
    <i>
      <x v="537"/>
    </i>
    <i>
      <x v="538"/>
    </i>
    <i>
      <x v="539"/>
    </i>
    <i>
      <x v="540"/>
    </i>
    <i>
      <x v="624"/>
    </i>
    <i>
      <x v="661"/>
    </i>
    <i>
      <x v="720"/>
    </i>
    <i>
      <x v="785"/>
    </i>
    <i t="grand">
      <x/>
    </i>
  </rowItems>
  <colFields count="1">
    <field x="1"/>
  </colFields>
  <colItems count="1">
    <i>
      <x v="8"/>
    </i>
  </colItems>
  <dataFields count="1">
    <dataField name="Pokemon Name" fld="4" baseField="0" baseItem="0"/>
  </dataFields>
  <formats count="16">
    <format dxfId="548">
      <pivotArea type="all" dataOnly="0" outline="0" fieldPosition="0"/>
    </format>
    <format dxfId="547">
      <pivotArea outline="0" collapsedLevelsAreSubtotals="1" fieldPosition="0"/>
    </format>
    <format dxfId="546">
      <pivotArea type="origin" dataOnly="0" labelOnly="1" outline="0" fieldPosition="0"/>
    </format>
    <format dxfId="545">
      <pivotArea field="1" type="button" dataOnly="0" labelOnly="1" outline="0" axis="axisCol" fieldPosition="0"/>
    </format>
    <format dxfId="544">
      <pivotArea field="0" type="button" dataOnly="0" labelOnly="1" outline="0" axis="axisRow" fieldPosition="0"/>
    </format>
    <format dxfId="543">
      <pivotArea dataOnly="0" labelOnly="1" fieldPosition="0">
        <references count="1">
          <reference field="0" count="32">
            <x v="44"/>
            <x v="45"/>
            <x v="97"/>
            <x v="124"/>
            <x v="174"/>
            <x v="175"/>
            <x v="184"/>
            <x v="185"/>
            <x v="186"/>
            <x v="245"/>
            <x v="248"/>
            <x v="249"/>
            <x v="254"/>
            <x v="255"/>
            <x v="276"/>
            <x v="277"/>
            <x v="278"/>
            <x v="279"/>
            <x v="296"/>
            <x v="366"/>
            <x v="389"/>
            <x v="459"/>
            <x v="460"/>
            <x v="508"/>
            <x v="537"/>
            <x v="538"/>
            <x v="539"/>
            <x v="540"/>
            <x v="624"/>
            <x v="661"/>
            <x v="720"/>
            <x v="785"/>
          </reference>
        </references>
      </pivotArea>
    </format>
    <format dxfId="542">
      <pivotArea dataOnly="0" labelOnly="1" grandRow="1" outline="0" fieldPosition="0"/>
    </format>
    <format dxfId="541">
      <pivotArea dataOnly="0" labelOnly="1" fieldPosition="0">
        <references count="1">
          <reference field="1" count="0"/>
        </references>
      </pivotArea>
    </format>
    <format dxfId="540">
      <pivotArea type="all" dataOnly="0" outline="0" fieldPosition="0"/>
    </format>
    <format dxfId="539">
      <pivotArea outline="0" collapsedLevelsAreSubtotals="1" fieldPosition="0"/>
    </format>
    <format dxfId="538">
      <pivotArea type="origin" dataOnly="0" labelOnly="1" outline="0" fieldPosition="0"/>
    </format>
    <format dxfId="537">
      <pivotArea field="1" type="button" dataOnly="0" labelOnly="1" outline="0" axis="axisCol" fieldPosition="0"/>
    </format>
    <format dxfId="536">
      <pivotArea field="0" type="button" dataOnly="0" labelOnly="1" outline="0" axis="axisRow" fieldPosition="0"/>
    </format>
    <format dxfId="535">
      <pivotArea dataOnly="0" labelOnly="1" fieldPosition="0">
        <references count="1">
          <reference field="0" count="32">
            <x v="44"/>
            <x v="45"/>
            <x v="97"/>
            <x v="124"/>
            <x v="174"/>
            <x v="175"/>
            <x v="184"/>
            <x v="185"/>
            <x v="186"/>
            <x v="245"/>
            <x v="248"/>
            <x v="249"/>
            <x v="254"/>
            <x v="255"/>
            <x v="276"/>
            <x v="277"/>
            <x v="278"/>
            <x v="279"/>
            <x v="296"/>
            <x v="366"/>
            <x v="389"/>
            <x v="459"/>
            <x v="460"/>
            <x v="508"/>
            <x v="537"/>
            <x v="538"/>
            <x v="539"/>
            <x v="540"/>
            <x v="624"/>
            <x v="661"/>
            <x v="720"/>
            <x v="785"/>
          </reference>
        </references>
      </pivotArea>
    </format>
    <format dxfId="534">
      <pivotArea dataOnly="0" labelOnly="1" grandRow="1" outline="0" fieldPosition="0"/>
    </format>
    <format dxfId="533">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E95442-08D2-4F34-8EF7-E715C56BD45C}" name="PivotTable60"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V9:AW109"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99">
    <i>
      <x v="12"/>
    </i>
    <i>
      <x v="19"/>
    </i>
    <i>
      <x v="26"/>
    </i>
    <i>
      <x v="34"/>
    </i>
    <i>
      <x v="35"/>
    </i>
    <i>
      <x v="41"/>
    </i>
    <i>
      <x v="60"/>
    </i>
    <i>
      <x v="61"/>
    </i>
    <i>
      <x v="68"/>
    </i>
    <i>
      <x v="72"/>
    </i>
    <i>
      <x v="74"/>
    </i>
    <i>
      <x v="81"/>
    </i>
    <i>
      <x v="82"/>
    </i>
    <i>
      <x v="94"/>
    </i>
    <i>
      <x v="98"/>
    </i>
    <i>
      <x v="104"/>
    </i>
    <i>
      <x v="114"/>
    </i>
    <i>
      <x v="148"/>
    </i>
    <i>
      <x v="150"/>
    </i>
    <i>
      <x v="162"/>
    </i>
    <i>
      <x v="164"/>
    </i>
    <i>
      <x v="165"/>
    </i>
    <i>
      <x v="166"/>
    </i>
    <i>
      <x v="181"/>
    </i>
    <i>
      <x v="191"/>
    </i>
    <i>
      <x v="209"/>
    </i>
    <i>
      <x v="210"/>
    </i>
    <i>
      <x v="211"/>
    </i>
    <i>
      <x v="222"/>
    </i>
    <i>
      <x v="234"/>
    </i>
    <i>
      <x v="235"/>
    </i>
    <i>
      <x v="253"/>
    </i>
    <i>
      <x v="259"/>
    </i>
    <i>
      <x v="294"/>
    </i>
    <i>
      <x v="305"/>
    </i>
    <i>
      <x v="316"/>
    </i>
    <i>
      <x v="325"/>
    </i>
    <i>
      <x v="331"/>
    </i>
    <i>
      <x v="341"/>
    </i>
    <i>
      <x v="342"/>
    </i>
    <i>
      <x v="344"/>
    </i>
    <i>
      <x v="381"/>
    </i>
    <i>
      <x v="382"/>
    </i>
    <i>
      <x v="386"/>
    </i>
    <i>
      <x v="387"/>
    </i>
    <i>
      <x v="391"/>
    </i>
    <i>
      <x v="392"/>
    </i>
    <i>
      <x v="394"/>
    </i>
    <i>
      <x v="437"/>
    </i>
    <i>
      <x v="438"/>
    </i>
    <i>
      <x v="441"/>
    </i>
    <i>
      <x v="455"/>
    </i>
    <i>
      <x v="457"/>
    </i>
    <i>
      <x v="467"/>
    </i>
    <i>
      <x v="480"/>
    </i>
    <i>
      <x v="502"/>
    </i>
    <i>
      <x v="505"/>
    </i>
    <i>
      <x v="511"/>
    </i>
    <i>
      <x v="512"/>
    </i>
    <i>
      <x v="513"/>
    </i>
    <i>
      <x v="514"/>
    </i>
    <i>
      <x v="515"/>
    </i>
    <i>
      <x v="530"/>
    </i>
    <i>
      <x v="531"/>
    </i>
    <i>
      <x v="532"/>
    </i>
    <i>
      <x v="543"/>
    </i>
    <i>
      <x v="554"/>
    </i>
    <i>
      <x v="555"/>
    </i>
    <i>
      <x v="559"/>
    </i>
    <i>
      <x v="579"/>
    </i>
    <i>
      <x v="589"/>
    </i>
    <i>
      <x v="605"/>
    </i>
    <i>
      <x v="633"/>
    </i>
    <i>
      <x v="637"/>
    </i>
    <i>
      <x v="638"/>
    </i>
    <i>
      <x v="646"/>
    </i>
    <i>
      <x v="650"/>
    </i>
    <i>
      <x v="656"/>
    </i>
    <i>
      <x v="660"/>
    </i>
    <i>
      <x v="665"/>
    </i>
    <i>
      <x v="666"/>
    </i>
    <i>
      <x v="667"/>
    </i>
    <i>
      <x v="668"/>
    </i>
    <i>
      <x v="673"/>
    </i>
    <i>
      <x v="681"/>
    </i>
    <i>
      <x v="687"/>
    </i>
    <i>
      <x v="692"/>
    </i>
    <i>
      <x v="696"/>
    </i>
    <i>
      <x v="697"/>
    </i>
    <i>
      <x v="717"/>
    </i>
    <i>
      <x v="733"/>
    </i>
    <i>
      <x v="735"/>
    </i>
    <i>
      <x v="750"/>
    </i>
    <i>
      <x v="764"/>
    </i>
    <i>
      <x v="772"/>
    </i>
    <i>
      <x v="773"/>
    </i>
    <i>
      <x v="789"/>
    </i>
    <i>
      <x v="793"/>
    </i>
    <i t="grand">
      <x/>
    </i>
  </rowItems>
  <colFields count="1">
    <field x="1"/>
  </colFields>
  <colItems count="1">
    <i>
      <x v="12"/>
    </i>
  </colItems>
  <dataFields count="1">
    <dataField name="Pokemon Name" fld="4" baseField="0" baseItem="0"/>
  </dataFields>
  <formats count="2">
    <format dxfId="550">
      <pivotArea type="all" dataOnly="0" outline="0" fieldPosition="0"/>
    </format>
    <format dxfId="549">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7DC0514-DA28-4198-9DE6-2F4DAF302916}" name="PivotTable58"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J57:AK91"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43"/>
    </i>
    <i>
      <x v="118"/>
    </i>
    <i>
      <x v="141"/>
    </i>
    <i>
      <x v="163"/>
    </i>
    <i>
      <x v="167"/>
    </i>
    <i>
      <x v="176"/>
    </i>
    <i>
      <x v="180"/>
    </i>
    <i>
      <x v="206"/>
    </i>
    <i>
      <x v="226"/>
    </i>
    <i>
      <x v="260"/>
    </i>
    <i>
      <x v="261"/>
    </i>
    <i>
      <x v="268"/>
    </i>
    <i>
      <x v="269"/>
    </i>
    <i>
      <x v="285"/>
    </i>
    <i>
      <x v="286"/>
    </i>
    <i>
      <x v="306"/>
    </i>
    <i>
      <x v="307"/>
    </i>
    <i>
      <x v="358"/>
    </i>
    <i>
      <x v="359"/>
    </i>
    <i>
      <x v="367"/>
    </i>
    <i>
      <x v="368"/>
    </i>
    <i>
      <x v="428"/>
    </i>
    <i>
      <x v="507"/>
    </i>
    <i>
      <x v="566"/>
    </i>
    <i>
      <x v="567"/>
    </i>
    <i>
      <x v="568"/>
    </i>
    <i>
      <x v="585"/>
    </i>
    <i>
      <x v="586"/>
    </i>
    <i>
      <x v="587"/>
    </i>
    <i>
      <x v="674"/>
    </i>
    <i>
      <x v="718"/>
    </i>
    <i>
      <x v="747"/>
    </i>
    <i t="grand">
      <x/>
    </i>
  </rowItems>
  <colFields count="1">
    <field x="1"/>
  </colFields>
  <colItems count="1">
    <i>
      <x v="10"/>
    </i>
  </colItems>
  <dataFields count="1">
    <dataField name="Pokemon Name" fld="4" baseField="0" baseItem="0"/>
  </dataFields>
  <formats count="16">
    <format dxfId="566">
      <pivotArea type="all" dataOnly="0" outline="0" fieldPosition="0"/>
    </format>
    <format dxfId="565">
      <pivotArea outline="0" collapsedLevelsAreSubtotals="1" fieldPosition="0"/>
    </format>
    <format dxfId="564">
      <pivotArea type="origin" dataOnly="0" labelOnly="1" outline="0" fieldPosition="0"/>
    </format>
    <format dxfId="563">
      <pivotArea field="1" type="button" dataOnly="0" labelOnly="1" outline="0" axis="axisCol" fieldPosition="0"/>
    </format>
    <format dxfId="562">
      <pivotArea field="0" type="button" dataOnly="0" labelOnly="1" outline="0" axis="axisRow" fieldPosition="0"/>
    </format>
    <format dxfId="561">
      <pivotArea dataOnly="0" labelOnly="1" fieldPosition="0">
        <references count="1">
          <reference field="0" count="32">
            <x v="43"/>
            <x v="118"/>
            <x v="141"/>
            <x v="163"/>
            <x v="167"/>
            <x v="176"/>
            <x v="180"/>
            <x v="206"/>
            <x v="226"/>
            <x v="260"/>
            <x v="261"/>
            <x v="268"/>
            <x v="269"/>
            <x v="285"/>
            <x v="286"/>
            <x v="306"/>
            <x v="307"/>
            <x v="358"/>
            <x v="359"/>
            <x v="367"/>
            <x v="368"/>
            <x v="428"/>
            <x v="507"/>
            <x v="566"/>
            <x v="567"/>
            <x v="568"/>
            <x v="585"/>
            <x v="586"/>
            <x v="587"/>
            <x v="674"/>
            <x v="718"/>
            <x v="747"/>
          </reference>
        </references>
      </pivotArea>
    </format>
    <format dxfId="560">
      <pivotArea dataOnly="0" labelOnly="1" grandRow="1" outline="0" fieldPosition="0"/>
    </format>
    <format dxfId="559">
      <pivotArea dataOnly="0" labelOnly="1" fieldPosition="0">
        <references count="1">
          <reference field="1" count="0"/>
        </references>
      </pivotArea>
    </format>
    <format dxfId="558">
      <pivotArea type="all" dataOnly="0" outline="0" fieldPosition="0"/>
    </format>
    <format dxfId="557">
      <pivotArea outline="0" collapsedLevelsAreSubtotals="1" fieldPosition="0"/>
    </format>
    <format dxfId="556">
      <pivotArea type="origin" dataOnly="0" labelOnly="1" outline="0" fieldPosition="0"/>
    </format>
    <format dxfId="555">
      <pivotArea field="1" type="button" dataOnly="0" labelOnly="1" outline="0" axis="axisCol" fieldPosition="0"/>
    </format>
    <format dxfId="554">
      <pivotArea field="0" type="button" dataOnly="0" labelOnly="1" outline="0" axis="axisRow" fieldPosition="0"/>
    </format>
    <format dxfId="553">
      <pivotArea dataOnly="0" labelOnly="1" fieldPosition="0">
        <references count="1">
          <reference field="0" count="32">
            <x v="43"/>
            <x v="118"/>
            <x v="141"/>
            <x v="163"/>
            <x v="167"/>
            <x v="176"/>
            <x v="180"/>
            <x v="206"/>
            <x v="226"/>
            <x v="260"/>
            <x v="261"/>
            <x v="268"/>
            <x v="269"/>
            <x v="285"/>
            <x v="286"/>
            <x v="306"/>
            <x v="307"/>
            <x v="358"/>
            <x v="359"/>
            <x v="367"/>
            <x v="368"/>
            <x v="428"/>
            <x v="507"/>
            <x v="566"/>
            <x v="567"/>
            <x v="568"/>
            <x v="585"/>
            <x v="586"/>
            <x v="587"/>
            <x v="674"/>
            <x v="718"/>
            <x v="747"/>
          </reference>
        </references>
      </pivotArea>
    </format>
    <format dxfId="552">
      <pivotArea dataOnly="0" labelOnly="1" grandRow="1" outline="0" fieldPosition="0"/>
    </format>
    <format dxfId="551">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35CFFEA-22B7-41FA-B831-BF2172207C75}" name="PivotTable51"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F9:AG28"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8">
    <i>
      <x v="31"/>
    </i>
    <i>
      <x v="119"/>
    </i>
    <i>
      <x v="120"/>
    </i>
    <i>
      <x v="121"/>
    </i>
    <i>
      <x v="219"/>
    </i>
    <i>
      <x v="224"/>
    </i>
    <i>
      <x v="225"/>
    </i>
    <i>
      <x v="280"/>
    </i>
    <i>
      <x v="645"/>
    </i>
    <i>
      <x v="653"/>
    </i>
    <i>
      <x v="663"/>
    </i>
    <i>
      <x v="689"/>
    </i>
    <i>
      <x v="691"/>
    </i>
    <i>
      <x v="707"/>
    </i>
    <i>
      <x v="708"/>
    </i>
    <i>
      <x v="709"/>
    </i>
    <i>
      <x v="784"/>
    </i>
    <i t="grand">
      <x/>
    </i>
  </rowItems>
  <colFields count="1">
    <field x="1"/>
  </colFields>
  <colItems count="1">
    <i>
      <x v="4"/>
    </i>
  </colItems>
  <dataFields count="1">
    <dataField name="Pokemon Name" fld="4" baseField="0" baseItem="0"/>
  </dataFields>
  <formats count="16">
    <format dxfId="582">
      <pivotArea type="all" dataOnly="0" outline="0" fieldPosition="0"/>
    </format>
    <format dxfId="581">
      <pivotArea outline="0" collapsedLevelsAreSubtotals="1" fieldPosition="0"/>
    </format>
    <format dxfId="580">
      <pivotArea type="origin" dataOnly="0" labelOnly="1" outline="0" fieldPosition="0"/>
    </format>
    <format dxfId="579">
      <pivotArea field="1" type="button" dataOnly="0" labelOnly="1" outline="0" axis="axisCol" fieldPosition="0"/>
    </format>
    <format dxfId="578">
      <pivotArea field="0" type="button" dataOnly="0" labelOnly="1" outline="0" axis="axisRow" fieldPosition="0"/>
    </format>
    <format dxfId="577">
      <pivotArea dataOnly="0" labelOnly="1" fieldPosition="0">
        <references count="1">
          <reference field="0" count="17">
            <x v="31"/>
            <x v="119"/>
            <x v="120"/>
            <x v="121"/>
            <x v="219"/>
            <x v="224"/>
            <x v="225"/>
            <x v="280"/>
            <x v="645"/>
            <x v="653"/>
            <x v="663"/>
            <x v="689"/>
            <x v="691"/>
            <x v="707"/>
            <x v="708"/>
            <x v="709"/>
            <x v="784"/>
          </reference>
        </references>
      </pivotArea>
    </format>
    <format dxfId="576">
      <pivotArea dataOnly="0" labelOnly="1" grandRow="1" outline="0" fieldPosition="0"/>
    </format>
    <format dxfId="575">
      <pivotArea dataOnly="0" labelOnly="1" fieldPosition="0">
        <references count="1">
          <reference field="1" count="0"/>
        </references>
      </pivotArea>
    </format>
    <format dxfId="574">
      <pivotArea type="all" dataOnly="0" outline="0" fieldPosition="0"/>
    </format>
    <format dxfId="573">
      <pivotArea outline="0" collapsedLevelsAreSubtotals="1" fieldPosition="0"/>
    </format>
    <format dxfId="572">
      <pivotArea type="origin" dataOnly="0" labelOnly="1" outline="0" fieldPosition="0"/>
    </format>
    <format dxfId="571">
      <pivotArea field="1" type="button" dataOnly="0" labelOnly="1" outline="0" axis="axisCol" fieldPosition="0"/>
    </format>
    <format dxfId="570">
      <pivotArea field="0" type="button" dataOnly="0" labelOnly="1" outline="0" axis="axisRow" fieldPosition="0"/>
    </format>
    <format dxfId="569">
      <pivotArea dataOnly="0" labelOnly="1" fieldPosition="0">
        <references count="1">
          <reference field="0" count="17">
            <x v="31"/>
            <x v="119"/>
            <x v="120"/>
            <x v="121"/>
            <x v="219"/>
            <x v="224"/>
            <x v="225"/>
            <x v="280"/>
            <x v="645"/>
            <x v="653"/>
            <x v="663"/>
            <x v="689"/>
            <x v="691"/>
            <x v="707"/>
            <x v="708"/>
            <x v="709"/>
            <x v="784"/>
          </reference>
        </references>
      </pivotArea>
    </format>
    <format dxfId="568">
      <pivotArea dataOnly="0" labelOnly="1" grandRow="1" outline="0" fieldPosition="0"/>
    </format>
    <format dxfId="567">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A7F01E5-8CED-498D-9BE6-9FB6DB64A17E}" name="PivotTable63"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Z9:BA68"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8">
    <i>
      <x v="2"/>
    </i>
    <i>
      <x v="13"/>
    </i>
    <i>
      <x v="14"/>
    </i>
    <i>
      <x v="39"/>
    </i>
    <i>
      <x v="55"/>
    </i>
    <i>
      <x v="96"/>
    </i>
    <i>
      <x v="111"/>
    </i>
    <i>
      <x v="113"/>
    </i>
    <i>
      <x v="134"/>
    </i>
    <i>
      <x v="153"/>
    </i>
    <i>
      <x v="154"/>
    </i>
    <i>
      <x v="155"/>
    </i>
    <i>
      <x v="156"/>
    </i>
    <i>
      <x v="177"/>
    </i>
    <i>
      <x v="182"/>
    </i>
    <i>
      <x v="198"/>
    </i>
    <i>
      <x v="204"/>
    </i>
    <i>
      <x v="205"/>
    </i>
    <i>
      <x v="237"/>
    </i>
    <i>
      <x v="238"/>
    </i>
    <i>
      <x v="243"/>
    </i>
    <i>
      <x v="244"/>
    </i>
    <i>
      <x v="273"/>
    </i>
    <i>
      <x v="274"/>
    </i>
    <i>
      <x v="275"/>
    </i>
    <i>
      <x v="289"/>
    </i>
    <i>
      <x v="314"/>
    </i>
    <i>
      <x v="315"/>
    </i>
    <i>
      <x v="324"/>
    </i>
    <i>
      <x v="339"/>
    </i>
    <i>
      <x v="349"/>
    </i>
    <i>
      <x v="398"/>
    </i>
    <i>
      <x v="439"/>
    </i>
    <i>
      <x v="440"/>
    </i>
    <i>
      <x v="442"/>
    </i>
    <i>
      <x v="447"/>
    </i>
    <i>
      <x v="448"/>
    </i>
    <i>
      <x v="449"/>
    </i>
    <i>
      <x v="450"/>
    </i>
    <i>
      <x v="456"/>
    </i>
    <i>
      <x v="464"/>
    </i>
    <i>
      <x v="468"/>
    </i>
    <i>
      <x v="470"/>
    </i>
    <i>
      <x v="471"/>
    </i>
    <i>
      <x v="551"/>
    </i>
    <i>
      <x v="565"/>
    </i>
    <i>
      <x v="625"/>
    </i>
    <i>
      <x v="654"/>
    </i>
    <i>
      <x v="662"/>
    </i>
    <i>
      <x v="690"/>
    </i>
    <i>
      <x v="734"/>
    </i>
    <i>
      <x v="736"/>
    </i>
    <i>
      <x v="748"/>
    </i>
    <i>
      <x v="775"/>
    </i>
    <i>
      <x v="776"/>
    </i>
    <i>
      <x v="782"/>
    </i>
    <i>
      <x v="783"/>
    </i>
    <i t="grand">
      <x/>
    </i>
  </rowItems>
  <colFields count="1">
    <field x="1"/>
  </colFields>
  <colItems count="1">
    <i>
      <x v="14"/>
    </i>
  </colItems>
  <dataFields count="1">
    <dataField name="Pokemon Name" fld="4" baseField="0" baseItem="0"/>
  </dataFields>
  <formats count="2">
    <format dxfId="584">
      <pivotArea type="all" dataOnly="0" outline="0" fieldPosition="0"/>
    </format>
    <format dxfId="583">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B28AA69-C594-415A-928E-4EF443218E99}" name="PivotTable53"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F32:AG86"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3">
    <i>
      <x v="25"/>
    </i>
    <i>
      <x v="66"/>
    </i>
    <i>
      <x v="67"/>
    </i>
    <i>
      <x v="73"/>
    </i>
    <i>
      <x v="87"/>
    </i>
    <i>
      <x v="88"/>
    </i>
    <i>
      <x v="99"/>
    </i>
    <i>
      <x v="100"/>
    </i>
    <i>
      <x v="101"/>
    </i>
    <i>
      <x v="102"/>
    </i>
    <i>
      <x v="103"/>
    </i>
    <i>
      <x v="110"/>
    </i>
    <i>
      <x v="126"/>
    </i>
    <i>
      <x v="142"/>
    </i>
    <i>
      <x v="144"/>
    </i>
    <i>
      <x v="145"/>
    </i>
    <i>
      <x v="146"/>
    </i>
    <i>
      <x v="152"/>
    </i>
    <i>
      <x v="199"/>
    </i>
    <i>
      <x v="202"/>
    </i>
    <i>
      <x v="213"/>
    </i>
    <i>
      <x v="220"/>
    </i>
    <i>
      <x v="221"/>
    </i>
    <i>
      <x v="288"/>
    </i>
    <i>
      <x v="299"/>
    </i>
    <i>
      <x v="300"/>
    </i>
    <i>
      <x v="313"/>
    </i>
    <i>
      <x v="327"/>
    </i>
    <i>
      <x v="388"/>
    </i>
    <i>
      <x v="407"/>
    </i>
    <i>
      <x v="408"/>
    </i>
    <i>
      <x v="410"/>
    </i>
    <i>
      <x v="411"/>
    </i>
    <i>
      <x v="461"/>
    </i>
    <i>
      <x v="462"/>
    </i>
    <i>
      <x v="478"/>
    </i>
    <i>
      <x v="484"/>
    </i>
    <i>
      <x v="499"/>
    </i>
    <i>
      <x v="516"/>
    </i>
    <i>
      <x v="528"/>
    </i>
    <i>
      <x v="544"/>
    </i>
    <i>
      <x v="546"/>
    </i>
    <i>
      <x v="553"/>
    </i>
    <i>
      <x v="629"/>
    </i>
    <i>
      <x v="644"/>
    </i>
    <i>
      <x v="693"/>
    </i>
    <i>
      <x v="700"/>
    </i>
    <i>
      <x v="710"/>
    </i>
    <i>
      <x v="711"/>
    </i>
    <i>
      <x v="726"/>
    </i>
    <i>
      <x v="755"/>
    </i>
    <i>
      <x v="759"/>
    </i>
    <i t="grand">
      <x/>
    </i>
  </rowItems>
  <colFields count="1">
    <field x="1"/>
  </colFields>
  <colItems count="1">
    <i>
      <x v="6"/>
    </i>
  </colItems>
  <dataFields count="1">
    <dataField name="Pokemon Name" fld="4" baseField="0" baseItem="0"/>
  </dataFields>
  <formats count="18">
    <format dxfId="602">
      <pivotArea type="all" dataOnly="0" outline="0" fieldPosition="0"/>
    </format>
    <format dxfId="601">
      <pivotArea outline="0" collapsedLevelsAreSubtotals="1" fieldPosition="0"/>
    </format>
    <format dxfId="600">
      <pivotArea type="origin" dataOnly="0" labelOnly="1" outline="0" fieldPosition="0"/>
    </format>
    <format dxfId="599">
      <pivotArea field="1" type="button" dataOnly="0" labelOnly="1" outline="0" axis="axisCol" fieldPosition="0"/>
    </format>
    <format dxfId="598">
      <pivotArea field="0" type="button" dataOnly="0" labelOnly="1" outline="0" axis="axisRow" fieldPosition="0"/>
    </format>
    <format dxfId="597">
      <pivotArea dataOnly="0" labelOnly="1" fieldPosition="0">
        <references count="1">
          <reference field="0" count="50">
            <x v="25"/>
            <x v="66"/>
            <x v="67"/>
            <x v="73"/>
            <x v="87"/>
            <x v="88"/>
            <x v="99"/>
            <x v="100"/>
            <x v="101"/>
            <x v="102"/>
            <x v="103"/>
            <x v="110"/>
            <x v="126"/>
            <x v="142"/>
            <x v="144"/>
            <x v="145"/>
            <x v="146"/>
            <x v="152"/>
            <x v="199"/>
            <x v="202"/>
            <x v="213"/>
            <x v="220"/>
            <x v="221"/>
            <x v="288"/>
            <x v="299"/>
            <x v="300"/>
            <x v="313"/>
            <x v="327"/>
            <x v="388"/>
            <x v="407"/>
            <x v="408"/>
            <x v="410"/>
            <x v="411"/>
            <x v="461"/>
            <x v="462"/>
            <x v="478"/>
            <x v="484"/>
            <x v="499"/>
            <x v="516"/>
            <x v="528"/>
            <x v="544"/>
            <x v="546"/>
            <x v="553"/>
            <x v="629"/>
            <x v="644"/>
            <x v="693"/>
            <x v="700"/>
            <x v="710"/>
            <x v="711"/>
            <x v="726"/>
          </reference>
        </references>
      </pivotArea>
    </format>
    <format dxfId="596">
      <pivotArea dataOnly="0" labelOnly="1" fieldPosition="0">
        <references count="1">
          <reference field="0" count="2">
            <x v="755"/>
            <x v="759"/>
          </reference>
        </references>
      </pivotArea>
    </format>
    <format dxfId="595">
      <pivotArea dataOnly="0" labelOnly="1" grandRow="1" outline="0" fieldPosition="0"/>
    </format>
    <format dxfId="594">
      <pivotArea dataOnly="0" labelOnly="1" fieldPosition="0">
        <references count="1">
          <reference field="1" count="0"/>
        </references>
      </pivotArea>
    </format>
    <format dxfId="593">
      <pivotArea type="all" dataOnly="0" outline="0" fieldPosition="0"/>
    </format>
    <format dxfId="592">
      <pivotArea outline="0" collapsedLevelsAreSubtotals="1" fieldPosition="0"/>
    </format>
    <format dxfId="591">
      <pivotArea type="origin" dataOnly="0" labelOnly="1" outline="0" fieldPosition="0"/>
    </format>
    <format dxfId="590">
      <pivotArea field="1" type="button" dataOnly="0" labelOnly="1" outline="0" axis="axisCol" fieldPosition="0"/>
    </format>
    <format dxfId="589">
      <pivotArea field="0" type="button" dataOnly="0" labelOnly="1" outline="0" axis="axisRow" fieldPosition="0"/>
    </format>
    <format dxfId="588">
      <pivotArea dataOnly="0" labelOnly="1" fieldPosition="0">
        <references count="1">
          <reference field="0" count="50">
            <x v="25"/>
            <x v="66"/>
            <x v="67"/>
            <x v="73"/>
            <x v="87"/>
            <x v="88"/>
            <x v="99"/>
            <x v="100"/>
            <x v="101"/>
            <x v="102"/>
            <x v="103"/>
            <x v="110"/>
            <x v="126"/>
            <x v="142"/>
            <x v="144"/>
            <x v="145"/>
            <x v="146"/>
            <x v="152"/>
            <x v="199"/>
            <x v="202"/>
            <x v="213"/>
            <x v="220"/>
            <x v="221"/>
            <x v="288"/>
            <x v="299"/>
            <x v="300"/>
            <x v="313"/>
            <x v="327"/>
            <x v="388"/>
            <x v="407"/>
            <x v="408"/>
            <x v="410"/>
            <x v="411"/>
            <x v="461"/>
            <x v="462"/>
            <x v="478"/>
            <x v="484"/>
            <x v="499"/>
            <x v="516"/>
            <x v="528"/>
            <x v="544"/>
            <x v="546"/>
            <x v="553"/>
            <x v="629"/>
            <x v="644"/>
            <x v="693"/>
            <x v="700"/>
            <x v="710"/>
            <x v="711"/>
            <x v="726"/>
          </reference>
        </references>
      </pivotArea>
    </format>
    <format dxfId="587">
      <pivotArea dataOnly="0" labelOnly="1" fieldPosition="0">
        <references count="1">
          <reference field="0" count="2">
            <x v="755"/>
            <x v="759"/>
          </reference>
        </references>
      </pivotArea>
    </format>
    <format dxfId="586">
      <pivotArea dataOnly="0" labelOnly="1" grandRow="1" outline="0" fieldPosition="0"/>
    </format>
    <format dxfId="585">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DCC2575-6150-4B03-9670-27D658A1BCAB}" name="PivotTable52"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B47:AC76"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8">
    <i>
      <x v="127"/>
    </i>
    <i>
      <x v="291"/>
    </i>
    <i>
      <x v="295"/>
    </i>
    <i>
      <x v="297"/>
    </i>
    <i>
      <x v="308"/>
    </i>
    <i>
      <x v="309"/>
    </i>
    <i>
      <x v="310"/>
    </i>
    <i>
      <x v="395"/>
    </i>
    <i>
      <x v="396"/>
    </i>
    <i>
      <x v="404"/>
    </i>
    <i>
      <x v="405"/>
    </i>
    <i>
      <x v="406"/>
    </i>
    <i>
      <x v="415"/>
    </i>
    <i>
      <x v="422"/>
    </i>
    <i>
      <x v="433"/>
    </i>
    <i>
      <x v="434"/>
    </i>
    <i>
      <x v="435"/>
    </i>
    <i>
      <x v="451"/>
    </i>
    <i>
      <x v="452"/>
    </i>
    <i>
      <x v="495"/>
    </i>
    <i>
      <x v="496"/>
    </i>
    <i>
      <x v="533"/>
    </i>
    <i>
      <x v="569"/>
    </i>
    <i>
      <x v="588"/>
    </i>
    <i>
      <x v="702"/>
    </i>
    <i>
      <x v="705"/>
    </i>
    <i>
      <x v="730"/>
    </i>
    <i t="grand">
      <x/>
    </i>
  </rowItems>
  <colFields count="1">
    <field x="1"/>
  </colFields>
  <colItems count="1">
    <i>
      <x v="5"/>
    </i>
  </colItems>
  <dataFields count="1">
    <dataField name="Pokemon Name" fld="4" baseField="0" baseItem="0"/>
  </dataFields>
  <formats count="16">
    <format dxfId="618">
      <pivotArea type="all" dataOnly="0" outline="0" fieldPosition="0"/>
    </format>
    <format dxfId="617">
      <pivotArea outline="0" collapsedLevelsAreSubtotals="1" fieldPosition="0"/>
    </format>
    <format dxfId="616">
      <pivotArea type="origin" dataOnly="0" labelOnly="1" outline="0" fieldPosition="0"/>
    </format>
    <format dxfId="615">
      <pivotArea field="1" type="button" dataOnly="0" labelOnly="1" outline="0" axis="axisCol" fieldPosition="0"/>
    </format>
    <format dxfId="614">
      <pivotArea field="0" type="button" dataOnly="0" labelOnly="1" outline="0" axis="axisRow" fieldPosition="0"/>
    </format>
    <format dxfId="613">
      <pivotArea dataOnly="0" labelOnly="1" fieldPosition="0">
        <references count="1">
          <reference field="0" count="27">
            <x v="127"/>
            <x v="291"/>
            <x v="295"/>
            <x v="297"/>
            <x v="308"/>
            <x v="309"/>
            <x v="310"/>
            <x v="395"/>
            <x v="396"/>
            <x v="404"/>
            <x v="405"/>
            <x v="406"/>
            <x v="415"/>
            <x v="422"/>
            <x v="433"/>
            <x v="434"/>
            <x v="435"/>
            <x v="451"/>
            <x v="452"/>
            <x v="495"/>
            <x v="496"/>
            <x v="533"/>
            <x v="569"/>
            <x v="588"/>
            <x v="702"/>
            <x v="705"/>
            <x v="730"/>
          </reference>
        </references>
      </pivotArea>
    </format>
    <format dxfId="612">
      <pivotArea dataOnly="0" labelOnly="1" grandRow="1" outline="0" fieldPosition="0"/>
    </format>
    <format dxfId="611">
      <pivotArea dataOnly="0" labelOnly="1" fieldPosition="0">
        <references count="1">
          <reference field="1" count="0"/>
        </references>
      </pivotArea>
    </format>
    <format dxfId="610">
      <pivotArea type="all" dataOnly="0" outline="0" fieldPosition="0"/>
    </format>
    <format dxfId="609">
      <pivotArea outline="0" collapsedLevelsAreSubtotals="1" fieldPosition="0"/>
    </format>
    <format dxfId="608">
      <pivotArea type="origin" dataOnly="0" labelOnly="1" outline="0" fieldPosition="0"/>
    </format>
    <format dxfId="607">
      <pivotArea field="1" type="button" dataOnly="0" labelOnly="1" outline="0" axis="axisCol" fieldPosition="0"/>
    </format>
    <format dxfId="606">
      <pivotArea field="0" type="button" dataOnly="0" labelOnly="1" outline="0" axis="axisRow" fieldPosition="0"/>
    </format>
    <format dxfId="605">
      <pivotArea dataOnly="0" labelOnly="1" fieldPosition="0">
        <references count="1">
          <reference field="0" count="27">
            <x v="127"/>
            <x v="291"/>
            <x v="295"/>
            <x v="297"/>
            <x v="308"/>
            <x v="309"/>
            <x v="310"/>
            <x v="395"/>
            <x v="396"/>
            <x v="404"/>
            <x v="405"/>
            <x v="406"/>
            <x v="415"/>
            <x v="422"/>
            <x v="433"/>
            <x v="434"/>
            <x v="435"/>
            <x v="451"/>
            <x v="452"/>
            <x v="495"/>
            <x v="496"/>
            <x v="533"/>
            <x v="569"/>
            <x v="588"/>
            <x v="702"/>
            <x v="705"/>
            <x v="730"/>
          </reference>
        </references>
      </pivotArea>
    </format>
    <format dxfId="604">
      <pivotArea dataOnly="0" labelOnly="1" grandRow="1" outline="0" fieldPosition="0"/>
    </format>
    <format dxfId="603">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DB2FA54-81C6-4672-9201-190F39EC7F62}" name="PivotTable50"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X46:Y92"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45">
    <i>
      <x v="21"/>
    </i>
    <i>
      <x v="22"/>
    </i>
    <i>
      <x v="69"/>
    </i>
    <i>
      <x v="147"/>
    </i>
    <i>
      <x v="189"/>
    </i>
    <i>
      <x v="190"/>
    </i>
    <i>
      <x v="193"/>
    </i>
    <i>
      <x v="194"/>
    </i>
    <i>
      <x v="195"/>
    </i>
    <i>
      <x v="196"/>
    </i>
    <i>
      <x v="197"/>
    </i>
    <i>
      <x v="200"/>
    </i>
    <i>
      <x v="218"/>
    </i>
    <i>
      <x v="301"/>
    </i>
    <i>
      <x v="302"/>
    </i>
    <i>
      <x v="333"/>
    </i>
    <i>
      <x v="402"/>
    </i>
    <i>
      <x v="403"/>
    </i>
    <i>
      <x v="412"/>
    </i>
    <i>
      <x v="413"/>
    </i>
    <i>
      <x v="414"/>
    </i>
    <i>
      <x v="420"/>
    </i>
    <i>
      <x v="421"/>
    </i>
    <i>
      <x v="426"/>
    </i>
    <i>
      <x v="458"/>
    </i>
    <i>
      <x v="492"/>
    </i>
    <i>
      <x v="510"/>
    </i>
    <i>
      <x v="517"/>
    </i>
    <i>
      <x v="523"/>
    </i>
    <i>
      <x v="549"/>
    </i>
    <i>
      <x v="550"/>
    </i>
    <i>
      <x v="573"/>
    </i>
    <i>
      <x v="574"/>
    </i>
    <i>
      <x v="575"/>
    </i>
    <i>
      <x v="576"/>
    </i>
    <i>
      <x v="577"/>
    </i>
    <i>
      <x v="578"/>
    </i>
    <i>
      <x v="621"/>
    </i>
    <i>
      <x v="703"/>
    </i>
    <i>
      <x v="704"/>
    </i>
    <i>
      <x v="725"/>
    </i>
    <i>
      <x v="757"/>
    </i>
    <i>
      <x v="790"/>
    </i>
    <i>
      <x v="791"/>
    </i>
    <i t="grand">
      <x/>
    </i>
  </rowItems>
  <colFields count="1">
    <field x="1"/>
  </colFields>
  <colItems count="1">
    <i>
      <x v="3"/>
    </i>
  </colItems>
  <dataFields count="1">
    <dataField name="Pokemon Name" fld="4" baseField="0" baseItem="0"/>
  </dataFields>
  <formats count="16">
    <format dxfId="634">
      <pivotArea type="all" dataOnly="0" outline="0" fieldPosition="0"/>
    </format>
    <format dxfId="633">
      <pivotArea outline="0" collapsedLevelsAreSubtotals="1" fieldPosition="0"/>
    </format>
    <format dxfId="632">
      <pivotArea type="origin" dataOnly="0" labelOnly="1" outline="0" fieldPosition="0"/>
    </format>
    <format dxfId="631">
      <pivotArea field="1" type="button" dataOnly="0" labelOnly="1" outline="0" axis="axisCol" fieldPosition="0"/>
    </format>
    <format dxfId="630">
      <pivotArea field="0" type="button" dataOnly="0" labelOnly="1" outline="0" axis="axisRow" fieldPosition="0"/>
    </format>
    <format dxfId="629">
      <pivotArea dataOnly="0" labelOnly="1" fieldPosition="0">
        <references count="1">
          <reference field="0" count="44">
            <x v="21"/>
            <x v="22"/>
            <x v="69"/>
            <x v="147"/>
            <x v="189"/>
            <x v="190"/>
            <x v="193"/>
            <x v="194"/>
            <x v="195"/>
            <x v="196"/>
            <x v="197"/>
            <x v="200"/>
            <x v="218"/>
            <x v="301"/>
            <x v="302"/>
            <x v="333"/>
            <x v="402"/>
            <x v="403"/>
            <x v="412"/>
            <x v="413"/>
            <x v="414"/>
            <x v="420"/>
            <x v="421"/>
            <x v="426"/>
            <x v="458"/>
            <x v="492"/>
            <x v="510"/>
            <x v="517"/>
            <x v="523"/>
            <x v="549"/>
            <x v="550"/>
            <x v="573"/>
            <x v="574"/>
            <x v="575"/>
            <x v="576"/>
            <x v="577"/>
            <x v="578"/>
            <x v="621"/>
            <x v="703"/>
            <x v="704"/>
            <x v="725"/>
            <x v="757"/>
            <x v="790"/>
            <x v="791"/>
          </reference>
        </references>
      </pivotArea>
    </format>
    <format dxfId="628">
      <pivotArea dataOnly="0" labelOnly="1" grandRow="1" outline="0" fieldPosition="0"/>
    </format>
    <format dxfId="627">
      <pivotArea dataOnly="0" labelOnly="1" fieldPosition="0">
        <references count="1">
          <reference field="1" count="0"/>
        </references>
      </pivotArea>
    </format>
    <format dxfId="626">
      <pivotArea type="all" dataOnly="0" outline="0" fieldPosition="0"/>
    </format>
    <format dxfId="625">
      <pivotArea outline="0" collapsedLevelsAreSubtotals="1" fieldPosition="0"/>
    </format>
    <format dxfId="624">
      <pivotArea type="origin" dataOnly="0" labelOnly="1" outline="0" fieldPosition="0"/>
    </format>
    <format dxfId="623">
      <pivotArea field="1" type="button" dataOnly="0" labelOnly="1" outline="0" axis="axisCol" fieldPosition="0"/>
    </format>
    <format dxfId="622">
      <pivotArea field="0" type="button" dataOnly="0" labelOnly="1" outline="0" axis="axisRow" fieldPosition="0"/>
    </format>
    <format dxfId="621">
      <pivotArea dataOnly="0" labelOnly="1" fieldPosition="0">
        <references count="1">
          <reference field="0" count="44">
            <x v="21"/>
            <x v="22"/>
            <x v="69"/>
            <x v="147"/>
            <x v="189"/>
            <x v="190"/>
            <x v="193"/>
            <x v="194"/>
            <x v="195"/>
            <x v="196"/>
            <x v="197"/>
            <x v="200"/>
            <x v="218"/>
            <x v="301"/>
            <x v="302"/>
            <x v="333"/>
            <x v="402"/>
            <x v="403"/>
            <x v="412"/>
            <x v="413"/>
            <x v="414"/>
            <x v="420"/>
            <x v="421"/>
            <x v="426"/>
            <x v="458"/>
            <x v="492"/>
            <x v="510"/>
            <x v="517"/>
            <x v="523"/>
            <x v="549"/>
            <x v="550"/>
            <x v="573"/>
            <x v="574"/>
            <x v="575"/>
            <x v="576"/>
            <x v="577"/>
            <x v="578"/>
            <x v="621"/>
            <x v="703"/>
            <x v="704"/>
            <x v="725"/>
            <x v="757"/>
            <x v="790"/>
            <x v="791"/>
          </reference>
        </references>
      </pivotArea>
    </format>
    <format dxfId="620">
      <pivotArea dataOnly="0" labelOnly="1" grandRow="1" outline="0" fieldPosition="0"/>
    </format>
    <format dxfId="619">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3B5818B-6212-4985-A031-3F834BE1BB0D}" name="PivotTable47"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T9:U80"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x="3"/>
        <item h="1" x="2"/>
        <item h="1" x="8"/>
        <item h="1"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70">
    <i>
      <x v="5"/>
    </i>
    <i>
      <x v="29"/>
    </i>
    <i>
      <x v="52"/>
    </i>
    <i>
      <x v="53"/>
    </i>
    <i>
      <x v="54"/>
    </i>
    <i>
      <x v="83"/>
    </i>
    <i>
      <x v="84"/>
    </i>
    <i>
      <x v="93"/>
    </i>
    <i>
      <x v="95"/>
    </i>
    <i>
      <x v="125"/>
    </i>
    <i>
      <x v="138"/>
    </i>
    <i>
      <x v="183"/>
    </i>
    <i>
      <x v="187"/>
    </i>
    <i>
      <x v="188"/>
    </i>
    <i>
      <x v="203"/>
    </i>
    <i>
      <x v="228"/>
    </i>
    <i>
      <x v="239"/>
    </i>
    <i>
      <x v="247"/>
    </i>
    <i>
      <x v="303"/>
    </i>
    <i>
      <x v="304"/>
    </i>
    <i>
      <x v="326"/>
    </i>
    <i>
      <x v="334"/>
    </i>
    <i>
      <x v="340"/>
    </i>
    <i>
      <x v="343"/>
    </i>
    <i>
      <x v="356"/>
    </i>
    <i>
      <x v="357"/>
    </i>
    <i>
      <x v="371"/>
    </i>
    <i>
      <x v="378"/>
    </i>
    <i>
      <x v="379"/>
    </i>
    <i>
      <x v="380"/>
    </i>
    <i>
      <x v="430"/>
    </i>
    <i>
      <x v="446"/>
    </i>
    <i>
      <x v="463"/>
    </i>
    <i>
      <x v="477"/>
    </i>
    <i>
      <x v="479"/>
    </i>
    <i>
      <x v="500"/>
    </i>
    <i>
      <x v="501"/>
    </i>
    <i>
      <x v="519"/>
    </i>
    <i>
      <x v="520"/>
    </i>
    <i>
      <x v="521"/>
    </i>
    <i>
      <x v="590"/>
    </i>
    <i>
      <x v="593"/>
    </i>
    <i>
      <x v="594"/>
    </i>
    <i>
      <x v="595"/>
    </i>
    <i>
      <x v="598"/>
    </i>
    <i>
      <x v="609"/>
    </i>
    <i>
      <x v="614"/>
    </i>
    <i>
      <x v="618"/>
    </i>
    <i>
      <x v="623"/>
    </i>
    <i>
      <x v="626"/>
    </i>
    <i>
      <x v="657"/>
    </i>
    <i>
      <x v="659"/>
    </i>
    <i>
      <x v="680"/>
    </i>
    <i>
      <x v="682"/>
    </i>
    <i>
      <x v="741"/>
    </i>
    <i>
      <x v="742"/>
    </i>
    <i>
      <x v="743"/>
    </i>
    <i>
      <x v="746"/>
    </i>
    <i>
      <x v="753"/>
    </i>
    <i>
      <x v="754"/>
    </i>
    <i>
      <x v="756"/>
    </i>
    <i>
      <x v="766"/>
    </i>
    <i>
      <x v="770"/>
    </i>
    <i>
      <x v="778"/>
    </i>
    <i>
      <x v="779"/>
    </i>
    <i>
      <x v="780"/>
    </i>
    <i>
      <x v="781"/>
    </i>
    <i>
      <x v="786"/>
    </i>
    <i>
      <x v="787"/>
    </i>
    <i t="grand">
      <x/>
    </i>
  </rowItems>
  <colFields count="1">
    <field x="1"/>
  </colFields>
  <colItems count="1">
    <i>
      <x/>
    </i>
  </colItems>
  <dataFields count="1">
    <dataField name="Sum of Total_Pokemon_Count" fld="4" baseField="0" baseItem="228"/>
  </dataFields>
  <formats count="18">
    <format dxfId="652">
      <pivotArea type="all" dataOnly="0" outline="0" fieldPosition="0"/>
    </format>
    <format dxfId="651">
      <pivotArea outline="0" collapsedLevelsAreSubtotals="1" fieldPosition="0"/>
    </format>
    <format dxfId="650">
      <pivotArea type="origin" dataOnly="0" labelOnly="1" outline="0" fieldPosition="0"/>
    </format>
    <format dxfId="649">
      <pivotArea field="1" type="button" dataOnly="0" labelOnly="1" outline="0" axis="axisCol" fieldPosition="0"/>
    </format>
    <format dxfId="648">
      <pivotArea field="0" type="button" dataOnly="0" labelOnly="1" outline="0" axis="axisRow" fieldPosition="0"/>
    </format>
    <format dxfId="647">
      <pivotArea dataOnly="0" labelOnly="1" fieldPosition="0">
        <references count="1">
          <reference field="0" count="50">
            <x v="5"/>
            <x v="29"/>
            <x v="52"/>
            <x v="53"/>
            <x v="54"/>
            <x v="83"/>
            <x v="84"/>
            <x v="93"/>
            <x v="95"/>
            <x v="125"/>
            <x v="138"/>
            <x v="183"/>
            <x v="187"/>
            <x v="188"/>
            <x v="203"/>
            <x v="228"/>
            <x v="239"/>
            <x v="247"/>
            <x v="303"/>
            <x v="304"/>
            <x v="326"/>
            <x v="334"/>
            <x v="340"/>
            <x v="343"/>
            <x v="356"/>
            <x v="357"/>
            <x v="371"/>
            <x v="378"/>
            <x v="379"/>
            <x v="380"/>
            <x v="430"/>
            <x v="446"/>
            <x v="463"/>
            <x v="477"/>
            <x v="479"/>
            <x v="500"/>
            <x v="501"/>
            <x v="519"/>
            <x v="520"/>
            <x v="521"/>
            <x v="590"/>
            <x v="593"/>
            <x v="594"/>
            <x v="595"/>
            <x v="598"/>
            <x v="609"/>
            <x v="614"/>
            <x v="618"/>
            <x v="623"/>
            <x v="626"/>
          </reference>
        </references>
      </pivotArea>
    </format>
    <format dxfId="646">
      <pivotArea dataOnly="0" labelOnly="1" fieldPosition="0">
        <references count="1">
          <reference field="0" count="19">
            <x v="657"/>
            <x v="659"/>
            <x v="680"/>
            <x v="682"/>
            <x v="741"/>
            <x v="742"/>
            <x v="743"/>
            <x v="746"/>
            <x v="753"/>
            <x v="754"/>
            <x v="756"/>
            <x v="766"/>
            <x v="770"/>
            <x v="778"/>
            <x v="779"/>
            <x v="780"/>
            <x v="781"/>
            <x v="786"/>
            <x v="787"/>
          </reference>
        </references>
      </pivotArea>
    </format>
    <format dxfId="645">
      <pivotArea dataOnly="0" labelOnly="1" grandRow="1" outline="0" fieldPosition="0"/>
    </format>
    <format dxfId="644">
      <pivotArea dataOnly="0" labelOnly="1" fieldPosition="0">
        <references count="1">
          <reference field="1" count="0"/>
        </references>
      </pivotArea>
    </format>
    <format dxfId="643">
      <pivotArea type="all" dataOnly="0" outline="0" fieldPosition="0"/>
    </format>
    <format dxfId="642">
      <pivotArea outline="0" collapsedLevelsAreSubtotals="1" fieldPosition="0"/>
    </format>
    <format dxfId="641">
      <pivotArea field="1" type="button" dataOnly="0" labelOnly="1" outline="0" axis="axisCol" fieldPosition="0"/>
    </format>
    <format dxfId="640">
      <pivotArea field="0" type="button" dataOnly="0" labelOnly="1" outline="0" axis="axisRow" fieldPosition="0"/>
    </format>
    <format dxfId="639">
      <pivotArea dataOnly="0" labelOnly="1" fieldPosition="0">
        <references count="1">
          <reference field="0" count="50">
            <x v="5"/>
            <x v="29"/>
            <x v="52"/>
            <x v="53"/>
            <x v="54"/>
            <x v="83"/>
            <x v="84"/>
            <x v="93"/>
            <x v="95"/>
            <x v="125"/>
            <x v="138"/>
            <x v="183"/>
            <x v="187"/>
            <x v="188"/>
            <x v="203"/>
            <x v="228"/>
            <x v="239"/>
            <x v="247"/>
            <x v="303"/>
            <x v="304"/>
            <x v="326"/>
            <x v="334"/>
            <x v="340"/>
            <x v="343"/>
            <x v="356"/>
            <x v="357"/>
            <x v="371"/>
            <x v="378"/>
            <x v="379"/>
            <x v="380"/>
            <x v="430"/>
            <x v="446"/>
            <x v="463"/>
            <x v="477"/>
            <x v="479"/>
            <x v="500"/>
            <x v="501"/>
            <x v="519"/>
            <x v="520"/>
            <x v="521"/>
            <x v="590"/>
            <x v="593"/>
            <x v="594"/>
            <x v="595"/>
            <x v="598"/>
            <x v="609"/>
            <x v="614"/>
            <x v="618"/>
            <x v="623"/>
            <x v="626"/>
          </reference>
        </references>
      </pivotArea>
    </format>
    <format dxfId="638">
      <pivotArea dataOnly="0" labelOnly="1" fieldPosition="0">
        <references count="1">
          <reference field="0" count="19">
            <x v="657"/>
            <x v="659"/>
            <x v="680"/>
            <x v="682"/>
            <x v="741"/>
            <x v="742"/>
            <x v="743"/>
            <x v="746"/>
            <x v="753"/>
            <x v="754"/>
            <x v="756"/>
            <x v="766"/>
            <x v="770"/>
            <x v="778"/>
            <x v="779"/>
            <x v="780"/>
            <x v="781"/>
            <x v="786"/>
            <x v="787"/>
          </reference>
        </references>
      </pivotArea>
    </format>
    <format dxfId="637">
      <pivotArea dataOnly="0" labelOnly="1" grandRow="1" outline="0" fieldPosition="0"/>
    </format>
    <format dxfId="636">
      <pivotArea dataOnly="0" labelOnly="1" fieldPosition="0">
        <references count="1">
          <reference field="1" count="0"/>
        </references>
      </pivotArea>
    </format>
    <format dxfId="635">
      <pivotArea field="0" type="button" dataOnly="0" labelOnly="1" outline="0" axis="axisRow"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6819E35-796F-45CE-B8D3-FA91835A7E83}" name="PivotTable36"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rowHeaderCaption="" colHeaderCaption="">
  <location ref="AA5:AC25" firstHeaderRow="1" firstDataRow="2"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13"/>
  </colFields>
  <colItems count="2">
    <i>
      <x/>
    </i>
    <i>
      <x v="1"/>
    </i>
  </colItems>
  <dataFields count="1">
    <dataField name="LEGENDARY STATUS  PER TYPE" fld="4" showDataAs="percentOfTotal" baseField="1" baseItem="7" numFmtId="10"/>
  </dataFields>
  <formats count="3">
    <format dxfId="314">
      <pivotArea type="all" dataOnly="0" outline="0" fieldPosition="0"/>
    </format>
    <format dxfId="313">
      <pivotArea type="all" dataOnly="0" outline="0" fieldPosition="0"/>
    </format>
    <format dxfId="312">
      <pivotArea type="origin" dataOnly="0" labelOnly="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892D34B-6ED6-4FE8-95B6-514B999672C7}" name="PivotTable3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OKEMON TYPE">
  <location ref="AA33:AB49" firstHeaderRow="1"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name="filter"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6">
    <i>
      <x v="1"/>
    </i>
    <i>
      <x v="2"/>
    </i>
    <i>
      <x v="3"/>
    </i>
    <i>
      <x v="4"/>
    </i>
    <i>
      <x v="6"/>
    </i>
    <i>
      <x v="7"/>
    </i>
    <i>
      <x v="8"/>
    </i>
    <i>
      <x v="9"/>
    </i>
    <i>
      <x v="10"/>
    </i>
    <i>
      <x v="11"/>
    </i>
    <i>
      <x v="12"/>
    </i>
    <i>
      <x v="14"/>
    </i>
    <i>
      <x v="15"/>
    </i>
    <i>
      <x v="16"/>
    </i>
    <i>
      <x v="17"/>
    </i>
    <i t="grand">
      <x/>
    </i>
  </rowItems>
  <colItems count="1">
    <i/>
  </colItems>
  <pageFields count="1">
    <pageField fld="13" item="1" hier="-1"/>
  </pageFields>
  <dataFields count="1">
    <dataField name="LEGENDARY" fld="4" showDataAs="percentOfTotal" baseField="1" baseItem="1" numFmtId="10"/>
  </dataFields>
  <formats count="13">
    <format dxfId="327">
      <pivotArea type="all" dataOnly="0" outline="0" fieldPosition="0"/>
    </format>
    <format dxfId="326">
      <pivotArea outline="0" collapsedLevelsAreSubtotals="1" fieldPosition="0"/>
    </format>
    <format dxfId="325">
      <pivotArea field="1" type="button" dataOnly="0" labelOnly="1" outline="0" axis="axisRow" fieldPosition="0"/>
    </format>
    <format dxfId="324">
      <pivotArea dataOnly="0" labelOnly="1" fieldPosition="0">
        <references count="1">
          <reference field="1" count="15">
            <x v="1"/>
            <x v="2"/>
            <x v="3"/>
            <x v="4"/>
            <x v="6"/>
            <x v="7"/>
            <x v="8"/>
            <x v="9"/>
            <x v="10"/>
            <x v="11"/>
            <x v="12"/>
            <x v="14"/>
            <x v="15"/>
            <x v="16"/>
            <x v="17"/>
          </reference>
        </references>
      </pivotArea>
    </format>
    <format dxfId="323">
      <pivotArea dataOnly="0" labelOnly="1" grandRow="1" outline="0" fieldPosition="0"/>
    </format>
    <format dxfId="322">
      <pivotArea dataOnly="0" labelOnly="1" outline="0" axis="axisValues" fieldPosition="0"/>
    </format>
    <format dxfId="321">
      <pivotArea type="all" dataOnly="0" outline="0" fieldPosition="0"/>
    </format>
    <format dxfId="320">
      <pivotArea outline="0" collapsedLevelsAreSubtotals="1" fieldPosition="0"/>
    </format>
    <format dxfId="319">
      <pivotArea field="1" type="button" dataOnly="0" labelOnly="1" outline="0" axis="axisRow" fieldPosition="0"/>
    </format>
    <format dxfId="318">
      <pivotArea dataOnly="0" labelOnly="1" fieldPosition="0">
        <references count="1">
          <reference field="1" count="15">
            <x v="1"/>
            <x v="2"/>
            <x v="3"/>
            <x v="4"/>
            <x v="6"/>
            <x v="7"/>
            <x v="8"/>
            <x v="9"/>
            <x v="10"/>
            <x v="11"/>
            <x v="12"/>
            <x v="14"/>
            <x v="15"/>
            <x v="16"/>
            <x v="17"/>
          </reference>
        </references>
      </pivotArea>
    </format>
    <format dxfId="317">
      <pivotArea dataOnly="0" labelOnly="1" grandRow="1" outline="0" fieldPosition="0"/>
    </format>
    <format dxfId="316">
      <pivotArea dataOnly="0" labelOnly="1" outline="0" axis="axisValues" fieldPosition="0"/>
    </format>
    <format dxfId="315">
      <pivotArea outline="0" fieldPosition="0">
        <references count="1">
          <reference field="4294967294" count="1">
            <x v="0"/>
          </reference>
        </references>
      </pivotArea>
    </format>
  </formats>
  <chartFormats count="16">
    <chartFormat chart="2" format="32" series="1">
      <pivotArea type="data" outline="0" fieldPosition="0">
        <references count="1">
          <reference field="4294967294" count="1" selected="0">
            <x v="0"/>
          </reference>
        </references>
      </pivotArea>
    </chartFormat>
    <chartFormat chart="2" format="33">
      <pivotArea type="data" outline="0" fieldPosition="0">
        <references count="2">
          <reference field="4294967294" count="1" selected="0">
            <x v="0"/>
          </reference>
          <reference field="1" count="1" selected="0">
            <x v="1"/>
          </reference>
        </references>
      </pivotArea>
    </chartFormat>
    <chartFormat chart="2" format="34">
      <pivotArea type="data" outline="0" fieldPosition="0">
        <references count="2">
          <reference field="4294967294" count="1" selected="0">
            <x v="0"/>
          </reference>
          <reference field="1" count="1" selected="0">
            <x v="2"/>
          </reference>
        </references>
      </pivotArea>
    </chartFormat>
    <chartFormat chart="2" format="35">
      <pivotArea type="data" outline="0" fieldPosition="0">
        <references count="2">
          <reference field="4294967294" count="1" selected="0">
            <x v="0"/>
          </reference>
          <reference field="1" count="1" selected="0">
            <x v="3"/>
          </reference>
        </references>
      </pivotArea>
    </chartFormat>
    <chartFormat chart="2" format="36">
      <pivotArea type="data" outline="0" fieldPosition="0">
        <references count="2">
          <reference field="4294967294" count="1" selected="0">
            <x v="0"/>
          </reference>
          <reference field="1" count="1" selected="0">
            <x v="4"/>
          </reference>
        </references>
      </pivotArea>
    </chartFormat>
    <chartFormat chart="2" format="37">
      <pivotArea type="data" outline="0" fieldPosition="0">
        <references count="2">
          <reference field="4294967294" count="1" selected="0">
            <x v="0"/>
          </reference>
          <reference field="1" count="1" selected="0">
            <x v="6"/>
          </reference>
        </references>
      </pivotArea>
    </chartFormat>
    <chartFormat chart="2" format="38">
      <pivotArea type="data" outline="0" fieldPosition="0">
        <references count="2">
          <reference field="4294967294" count="1" selected="0">
            <x v="0"/>
          </reference>
          <reference field="1" count="1" selected="0">
            <x v="7"/>
          </reference>
        </references>
      </pivotArea>
    </chartFormat>
    <chartFormat chart="2" format="39">
      <pivotArea type="data" outline="0" fieldPosition="0">
        <references count="2">
          <reference field="4294967294" count="1" selected="0">
            <x v="0"/>
          </reference>
          <reference field="1" count="1" selected="0">
            <x v="8"/>
          </reference>
        </references>
      </pivotArea>
    </chartFormat>
    <chartFormat chart="2" format="40">
      <pivotArea type="data" outline="0" fieldPosition="0">
        <references count="2">
          <reference field="4294967294" count="1" selected="0">
            <x v="0"/>
          </reference>
          <reference field="1" count="1" selected="0">
            <x v="9"/>
          </reference>
        </references>
      </pivotArea>
    </chartFormat>
    <chartFormat chart="2" format="41">
      <pivotArea type="data" outline="0" fieldPosition="0">
        <references count="2">
          <reference field="4294967294" count="1" selected="0">
            <x v="0"/>
          </reference>
          <reference field="1" count="1" selected="0">
            <x v="10"/>
          </reference>
        </references>
      </pivotArea>
    </chartFormat>
    <chartFormat chart="2" format="42">
      <pivotArea type="data" outline="0" fieldPosition="0">
        <references count="2">
          <reference field="4294967294" count="1" selected="0">
            <x v="0"/>
          </reference>
          <reference field="1" count="1" selected="0">
            <x v="11"/>
          </reference>
        </references>
      </pivotArea>
    </chartFormat>
    <chartFormat chart="2" format="43">
      <pivotArea type="data" outline="0" fieldPosition="0">
        <references count="2">
          <reference field="4294967294" count="1" selected="0">
            <x v="0"/>
          </reference>
          <reference field="1" count="1" selected="0">
            <x v="12"/>
          </reference>
        </references>
      </pivotArea>
    </chartFormat>
    <chartFormat chart="2" format="44">
      <pivotArea type="data" outline="0" fieldPosition="0">
        <references count="2">
          <reference field="4294967294" count="1" selected="0">
            <x v="0"/>
          </reference>
          <reference field="1" count="1" selected="0">
            <x v="14"/>
          </reference>
        </references>
      </pivotArea>
    </chartFormat>
    <chartFormat chart="2" format="45">
      <pivotArea type="data" outline="0" fieldPosition="0">
        <references count="2">
          <reference field="4294967294" count="1" selected="0">
            <x v="0"/>
          </reference>
          <reference field="1" count="1" selected="0">
            <x v="15"/>
          </reference>
        </references>
      </pivotArea>
    </chartFormat>
    <chartFormat chart="2" format="46">
      <pivotArea type="data" outline="0" fieldPosition="0">
        <references count="2">
          <reference field="4294967294" count="1" selected="0">
            <x v="0"/>
          </reference>
          <reference field="1" count="1" selected="0">
            <x v="16"/>
          </reference>
        </references>
      </pivotArea>
    </chartFormat>
    <chartFormat chart="2" format="47">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F41F096-E386-4C65-8146-163168203A5E}" name="PivotTable35"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 colHeaderCaption="">
  <location ref="A5:C806"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8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t="grand">
      <x/>
    </i>
  </rowItems>
  <colFields count="1">
    <field x="13"/>
  </colFields>
  <colItems count="2">
    <i>
      <x/>
    </i>
    <i>
      <x v="1"/>
    </i>
  </colItems>
  <dataFields count="1">
    <dataField name="LEGENDARY STATUS PER POKEMON" fld="4" baseField="0" baseItem="0"/>
  </dataFields>
  <formats count="4">
    <format dxfId="331">
      <pivotArea type="all" dataOnly="0" outline="0" fieldPosition="0"/>
    </format>
    <format dxfId="330">
      <pivotArea type="all" dataOnly="0" outline="0" fieldPosition="0"/>
    </format>
    <format dxfId="329">
      <pivotArea type="origin" dataOnly="0" labelOnly="1" outline="0" fieldPosition="0"/>
    </format>
    <format dxfId="328">
      <pivotArea type="origin" dataOnly="0" labelOnly="1" outline="0" fieldPosition="0"/>
    </format>
  </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717BFB1-483E-426D-BEF4-5106EB5B395F}" name="PivotTable6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74:N93" firstHeaderRow="0"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showAll="0"/>
    <pivotField showAll="0"/>
    <pivotField showAll="0"/>
    <pivotField showAll="0"/>
    <pivotField showAll="0"/>
    <pivotField showAll="0"/>
    <pivotField showAll="0"/>
    <pivotField name="Non - Legendary"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8">
    <i>
      <x/>
    </i>
    <i i="1">
      <x v="1"/>
    </i>
    <i i="2">
      <x v="2"/>
    </i>
    <i i="3">
      <x v="3"/>
    </i>
    <i i="4">
      <x v="4"/>
    </i>
    <i i="5">
      <x v="5"/>
    </i>
    <i i="6">
      <x v="6"/>
    </i>
    <i i="7">
      <x v="7"/>
    </i>
  </colItems>
  <pageFields count="1">
    <pageField fld="13" item="0" hier="-1"/>
  </pageFields>
  <dataFields count="8">
    <dataField name="Mean" fld="5" subtotal="average" baseField="1" baseItem="0"/>
    <dataField name="Standard Deviation" fld="5" subtotal="stdDevp" baseField="1" baseItem="0"/>
    <dataField name="Standard Variance" fld="5" subtotal="varp" baseField="1" baseItem="0"/>
    <dataField name="Minimum" fld="5" subtotal="min" baseField="1" baseItem="0"/>
    <dataField name="Maximum" fld="5" subtotal="max" baseField="1" baseItem="0"/>
    <dataField name="Sum" fld="5" baseField="1" baseItem="0"/>
    <dataField name="Count" fld="5" subtotal="count" baseField="1" baseItem="0"/>
    <dataField name="Median" fld="18" baseField="1" baseItem="0"/>
  </dataFields>
  <formats count="14">
    <format dxfId="345">
      <pivotArea type="all" dataOnly="0" outline="0" fieldPosition="0"/>
    </format>
    <format dxfId="344">
      <pivotArea outline="0" collapsedLevelsAreSubtotals="1" fieldPosition="0"/>
    </format>
    <format dxfId="343">
      <pivotArea field="1" type="button" dataOnly="0" labelOnly="1" outline="0" axis="axisRow" fieldPosition="0"/>
    </format>
    <format dxfId="342">
      <pivotArea dataOnly="0" labelOnly="1" fieldPosition="0">
        <references count="1">
          <reference field="1" count="0"/>
        </references>
      </pivotArea>
    </format>
    <format dxfId="341">
      <pivotArea dataOnly="0" labelOnly="1" grandRow="1" outline="0" fieldPosition="0"/>
    </format>
    <format dxfId="340">
      <pivotArea dataOnly="0" labelOnly="1" outline="0" fieldPosition="0">
        <references count="1">
          <reference field="4294967294" count="7">
            <x v="0"/>
            <x v="1"/>
            <x v="2"/>
            <x v="3"/>
            <x v="4"/>
            <x v="5"/>
            <x v="6"/>
          </reference>
        </references>
      </pivotArea>
    </format>
    <format dxfId="339">
      <pivotArea type="all" dataOnly="0" outline="0" fieldPosition="0"/>
    </format>
    <format dxfId="338">
      <pivotArea outline="0" collapsedLevelsAreSubtotals="1" fieldPosition="0"/>
    </format>
    <format dxfId="337">
      <pivotArea field="1" type="button" dataOnly="0" labelOnly="1" outline="0" axis="axisRow" fieldPosition="0"/>
    </format>
    <format dxfId="336">
      <pivotArea dataOnly="0" labelOnly="1" fieldPosition="0">
        <references count="1">
          <reference field="1" count="0"/>
        </references>
      </pivotArea>
    </format>
    <format dxfId="335">
      <pivotArea dataOnly="0" labelOnly="1" grandRow="1" outline="0" fieldPosition="0"/>
    </format>
    <format dxfId="334">
      <pivotArea dataOnly="0" labelOnly="1" outline="0" fieldPosition="0">
        <references count="1">
          <reference field="4294967294" count="7">
            <x v="0"/>
            <x v="1"/>
            <x v="2"/>
            <x v="3"/>
            <x v="4"/>
            <x v="5"/>
            <x v="6"/>
          </reference>
        </references>
      </pivotArea>
    </format>
    <format dxfId="333">
      <pivotArea field="13" type="button" dataOnly="0" labelOnly="1" outline="0" axis="axisPage" fieldPosition="0"/>
    </format>
    <format dxfId="332">
      <pivotArea field="13" type="button" dataOnly="0" labelOnly="1" outline="0" axis="axisPage"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D7616D9-9E50-45CE-9CB5-4473DCB8A7DA}" name="PivotTable3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OKEMON TYPE">
  <location ref="AA56:AB75" firstHeaderRow="1"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name="Filter"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pageFields count="1">
    <pageField fld="13" item="0" hier="-1"/>
  </pageFields>
  <dataFields count="1">
    <dataField name="NON-LEGENDARY" fld="4" showDataAs="percentOfTotal" baseField="1" baseItem="0" numFmtId="10"/>
  </dataFields>
  <formats count="13">
    <format dxfId="358">
      <pivotArea type="all" dataOnly="0" outline="0" fieldPosition="0"/>
    </format>
    <format dxfId="357">
      <pivotArea outline="0" collapsedLevelsAreSubtotals="1" fieldPosition="0"/>
    </format>
    <format dxfId="356">
      <pivotArea field="1" type="button" dataOnly="0" labelOnly="1" outline="0" axis="axisRow" fieldPosition="0"/>
    </format>
    <format dxfId="355">
      <pivotArea dataOnly="0" labelOnly="1" fieldPosition="0">
        <references count="1">
          <reference field="1" count="0"/>
        </references>
      </pivotArea>
    </format>
    <format dxfId="354">
      <pivotArea dataOnly="0" labelOnly="1" grandRow="1" outline="0" fieldPosition="0"/>
    </format>
    <format dxfId="353">
      <pivotArea dataOnly="0" labelOnly="1" outline="0" axis="axisValues" fieldPosition="0"/>
    </format>
    <format dxfId="352">
      <pivotArea type="all" dataOnly="0" outline="0" fieldPosition="0"/>
    </format>
    <format dxfId="351">
      <pivotArea outline="0" collapsedLevelsAreSubtotals="1" fieldPosition="0"/>
    </format>
    <format dxfId="350">
      <pivotArea field="1" type="button" dataOnly="0" labelOnly="1" outline="0" axis="axisRow" fieldPosition="0"/>
    </format>
    <format dxfId="349">
      <pivotArea dataOnly="0" labelOnly="1" fieldPosition="0">
        <references count="1">
          <reference field="1" count="0"/>
        </references>
      </pivotArea>
    </format>
    <format dxfId="348">
      <pivotArea dataOnly="0" labelOnly="1" grandRow="1" outline="0" fieldPosition="0"/>
    </format>
    <format dxfId="347">
      <pivotArea dataOnly="0" labelOnly="1" outline="0" axis="axisValues" fieldPosition="0"/>
    </format>
    <format dxfId="346">
      <pivotArea field="13" type="button" dataOnly="0" labelOnly="1" outline="0" axis="axisPage" fieldPosition="0"/>
    </format>
  </formats>
  <chartFormats count="19">
    <chartFormat chart="2" format="38" series="1">
      <pivotArea type="data" outline="0" fieldPosition="0">
        <references count="1">
          <reference field="4294967294" count="1" selected="0">
            <x v="0"/>
          </reference>
        </references>
      </pivotArea>
    </chartFormat>
    <chartFormat chart="2" format="39">
      <pivotArea type="data" outline="0" fieldPosition="0">
        <references count="2">
          <reference field="4294967294" count="1" selected="0">
            <x v="0"/>
          </reference>
          <reference field="1" count="1" selected="0">
            <x v="0"/>
          </reference>
        </references>
      </pivotArea>
    </chartFormat>
    <chartFormat chart="2" format="40">
      <pivotArea type="data" outline="0" fieldPosition="0">
        <references count="2">
          <reference field="4294967294" count="1" selected="0">
            <x v="0"/>
          </reference>
          <reference field="1" count="1" selected="0">
            <x v="1"/>
          </reference>
        </references>
      </pivotArea>
    </chartFormat>
    <chartFormat chart="2" format="41">
      <pivotArea type="data" outline="0" fieldPosition="0">
        <references count="2">
          <reference field="4294967294" count="1" selected="0">
            <x v="0"/>
          </reference>
          <reference field="1" count="1" selected="0">
            <x v="2"/>
          </reference>
        </references>
      </pivotArea>
    </chartFormat>
    <chartFormat chart="2" format="42">
      <pivotArea type="data" outline="0" fieldPosition="0">
        <references count="2">
          <reference field="4294967294" count="1" selected="0">
            <x v="0"/>
          </reference>
          <reference field="1" count="1" selected="0">
            <x v="3"/>
          </reference>
        </references>
      </pivotArea>
    </chartFormat>
    <chartFormat chart="2" format="43">
      <pivotArea type="data" outline="0" fieldPosition="0">
        <references count="2">
          <reference field="4294967294" count="1" selected="0">
            <x v="0"/>
          </reference>
          <reference field="1" count="1" selected="0">
            <x v="4"/>
          </reference>
        </references>
      </pivotArea>
    </chartFormat>
    <chartFormat chart="2" format="44">
      <pivotArea type="data" outline="0" fieldPosition="0">
        <references count="2">
          <reference field="4294967294" count="1" selected="0">
            <x v="0"/>
          </reference>
          <reference field="1" count="1" selected="0">
            <x v="5"/>
          </reference>
        </references>
      </pivotArea>
    </chartFormat>
    <chartFormat chart="2" format="45">
      <pivotArea type="data" outline="0" fieldPosition="0">
        <references count="2">
          <reference field="4294967294" count="1" selected="0">
            <x v="0"/>
          </reference>
          <reference field="1" count="1" selected="0">
            <x v="6"/>
          </reference>
        </references>
      </pivotArea>
    </chartFormat>
    <chartFormat chart="2" format="46">
      <pivotArea type="data" outline="0" fieldPosition="0">
        <references count="2">
          <reference field="4294967294" count="1" selected="0">
            <x v="0"/>
          </reference>
          <reference field="1" count="1" selected="0">
            <x v="7"/>
          </reference>
        </references>
      </pivotArea>
    </chartFormat>
    <chartFormat chart="2" format="47">
      <pivotArea type="data" outline="0" fieldPosition="0">
        <references count="2">
          <reference field="4294967294" count="1" selected="0">
            <x v="0"/>
          </reference>
          <reference field="1" count="1" selected="0">
            <x v="8"/>
          </reference>
        </references>
      </pivotArea>
    </chartFormat>
    <chartFormat chart="2" format="48">
      <pivotArea type="data" outline="0" fieldPosition="0">
        <references count="2">
          <reference field="4294967294" count="1" selected="0">
            <x v="0"/>
          </reference>
          <reference field="1" count="1" selected="0">
            <x v="9"/>
          </reference>
        </references>
      </pivotArea>
    </chartFormat>
    <chartFormat chart="2" format="49">
      <pivotArea type="data" outline="0" fieldPosition="0">
        <references count="2">
          <reference field="4294967294" count="1" selected="0">
            <x v="0"/>
          </reference>
          <reference field="1" count="1" selected="0">
            <x v="10"/>
          </reference>
        </references>
      </pivotArea>
    </chartFormat>
    <chartFormat chart="2" format="50">
      <pivotArea type="data" outline="0" fieldPosition="0">
        <references count="2">
          <reference field="4294967294" count="1" selected="0">
            <x v="0"/>
          </reference>
          <reference field="1" count="1" selected="0">
            <x v="11"/>
          </reference>
        </references>
      </pivotArea>
    </chartFormat>
    <chartFormat chart="2" format="51">
      <pivotArea type="data" outline="0" fieldPosition="0">
        <references count="2">
          <reference field="4294967294" count="1" selected="0">
            <x v="0"/>
          </reference>
          <reference field="1" count="1" selected="0">
            <x v="12"/>
          </reference>
        </references>
      </pivotArea>
    </chartFormat>
    <chartFormat chart="2" format="52">
      <pivotArea type="data" outline="0" fieldPosition="0">
        <references count="2">
          <reference field="4294967294" count="1" selected="0">
            <x v="0"/>
          </reference>
          <reference field="1" count="1" selected="0">
            <x v="13"/>
          </reference>
        </references>
      </pivotArea>
    </chartFormat>
    <chartFormat chart="2" format="53">
      <pivotArea type="data" outline="0" fieldPosition="0">
        <references count="2">
          <reference field="4294967294" count="1" selected="0">
            <x v="0"/>
          </reference>
          <reference field="1" count="1" selected="0">
            <x v="14"/>
          </reference>
        </references>
      </pivotArea>
    </chartFormat>
    <chartFormat chart="2" format="54">
      <pivotArea type="data" outline="0" fieldPosition="0">
        <references count="2">
          <reference field="4294967294" count="1" selected="0">
            <x v="0"/>
          </reference>
          <reference field="1" count="1" selected="0">
            <x v="15"/>
          </reference>
        </references>
      </pivotArea>
    </chartFormat>
    <chartFormat chart="2" format="55">
      <pivotArea type="data" outline="0" fieldPosition="0">
        <references count="2">
          <reference field="4294967294" count="1" selected="0">
            <x v="0"/>
          </reference>
          <reference field="1" count="1" selected="0">
            <x v="16"/>
          </reference>
        </references>
      </pivotArea>
    </chartFormat>
    <chartFormat chart="2" format="56">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D14A9B5-9053-4E66-8684-CEBCA77A5C87}" name="PivotTable6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5:N21" firstHeaderRow="0"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showAll="0"/>
    <pivotField showAll="0"/>
    <pivotField showAll="0"/>
    <pivotField showAll="0"/>
    <pivotField showAll="0"/>
    <pivotField showAll="0"/>
    <pivotField showAll="0"/>
    <pivotField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6">
    <i>
      <x v="1"/>
    </i>
    <i>
      <x v="2"/>
    </i>
    <i>
      <x v="3"/>
    </i>
    <i>
      <x v="4"/>
    </i>
    <i>
      <x v="6"/>
    </i>
    <i>
      <x v="7"/>
    </i>
    <i>
      <x v="8"/>
    </i>
    <i>
      <x v="9"/>
    </i>
    <i>
      <x v="10"/>
    </i>
    <i>
      <x v="11"/>
    </i>
    <i>
      <x v="12"/>
    </i>
    <i>
      <x v="14"/>
    </i>
    <i>
      <x v="15"/>
    </i>
    <i>
      <x v="16"/>
    </i>
    <i>
      <x v="17"/>
    </i>
    <i t="grand">
      <x/>
    </i>
  </rowItems>
  <colFields count="1">
    <field x="-2"/>
  </colFields>
  <colItems count="8">
    <i>
      <x/>
    </i>
    <i i="1">
      <x v="1"/>
    </i>
    <i i="2">
      <x v="2"/>
    </i>
    <i i="3">
      <x v="3"/>
    </i>
    <i i="4">
      <x v="4"/>
    </i>
    <i i="5">
      <x v="5"/>
    </i>
    <i i="6">
      <x v="6"/>
    </i>
    <i i="7">
      <x v="7"/>
    </i>
  </colItems>
  <pageFields count="1">
    <pageField fld="13" item="1" hier="-1"/>
  </pageFields>
  <dataFields count="8">
    <dataField name="Mean" fld="5" subtotal="average" baseField="1" baseItem="0"/>
    <dataField name="Standard Deviation" fld="5" subtotal="stdDevp" baseField="1" baseItem="0"/>
    <dataField name="Standard Variance" fld="5" subtotal="varp" baseField="1" baseItem="0"/>
    <dataField name="Minimum" fld="5" subtotal="min" baseField="1" baseItem="0"/>
    <dataField name="Maximum" fld="5" subtotal="max" baseField="1" baseItem="0"/>
    <dataField name="Sum" fld="5" baseField="1" baseItem="0"/>
    <dataField name="Count" fld="5" subtotal="count" baseField="1" baseItem="0"/>
    <dataField name="Median" fld="18" baseField="1" baseItem="0"/>
  </dataFields>
  <formats count="12">
    <format dxfId="370">
      <pivotArea type="all" dataOnly="0" outline="0" fieldPosition="0"/>
    </format>
    <format dxfId="369">
      <pivotArea outline="0" collapsedLevelsAreSubtotals="1" fieldPosition="0"/>
    </format>
    <format dxfId="368">
      <pivotArea field="1" type="button" dataOnly="0" labelOnly="1" outline="0" axis="axisRow" fieldPosition="0"/>
    </format>
    <format dxfId="367">
      <pivotArea dataOnly="0" labelOnly="1" fieldPosition="0">
        <references count="1">
          <reference field="1" count="0"/>
        </references>
      </pivotArea>
    </format>
    <format dxfId="366">
      <pivotArea dataOnly="0" labelOnly="1" grandRow="1" outline="0" fieldPosition="0"/>
    </format>
    <format dxfId="365">
      <pivotArea dataOnly="0" labelOnly="1" outline="0" fieldPosition="0">
        <references count="1">
          <reference field="4294967294" count="7">
            <x v="0"/>
            <x v="1"/>
            <x v="2"/>
            <x v="3"/>
            <x v="4"/>
            <x v="5"/>
            <x v="6"/>
          </reference>
        </references>
      </pivotArea>
    </format>
    <format dxfId="364">
      <pivotArea type="all" dataOnly="0" outline="0" fieldPosition="0"/>
    </format>
    <format dxfId="363">
      <pivotArea outline="0" collapsedLevelsAreSubtotals="1" fieldPosition="0"/>
    </format>
    <format dxfId="362">
      <pivotArea field="1" type="button" dataOnly="0" labelOnly="1" outline="0" axis="axisRow" fieldPosition="0"/>
    </format>
    <format dxfId="361">
      <pivotArea dataOnly="0" labelOnly="1" fieldPosition="0">
        <references count="1">
          <reference field="1" count="0"/>
        </references>
      </pivotArea>
    </format>
    <format dxfId="360">
      <pivotArea dataOnly="0" labelOnly="1" grandRow="1" outline="0" fieldPosition="0"/>
    </format>
    <format dxfId="359">
      <pivotArea dataOnly="0" labelOnly="1" outline="0" fieldPosition="0">
        <references count="1">
          <reference field="4294967294" count="7">
            <x v="0"/>
            <x v="1"/>
            <x v="2"/>
            <x v="3"/>
            <x v="4"/>
            <x v="5"/>
            <x v="6"/>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27CDA448-D0A0-4740-8440-87A6E724E32D}"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5:Q55" firstHeaderRow="1" firstDataRow="1" firstDataCol="1"/>
  <pivotFields count="21">
    <pivotField showAll="0"/>
    <pivotField showAll="0"/>
    <pivotField axis="axisRow" showAll="0">
      <items count="20">
        <item x="8"/>
        <item x="14"/>
        <item x="7"/>
        <item x="17"/>
        <item x="5"/>
        <item x="13"/>
        <item x="16"/>
        <item x="3"/>
        <item x="2"/>
        <item x="15"/>
        <item x="11"/>
        <item x="0"/>
        <item h="1" x="1"/>
        <item x="18"/>
        <item x="6"/>
        <item x="9"/>
        <item x="4"/>
        <item x="12"/>
        <item x="10"/>
        <item t="default"/>
      </items>
    </pivotField>
    <pivotField showAll="0"/>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2"/>
    <field x="13"/>
  </rowFields>
  <rowItems count="50">
    <i>
      <x/>
    </i>
    <i r="1">
      <x/>
    </i>
    <i>
      <x v="1"/>
    </i>
    <i r="1">
      <x/>
    </i>
    <i r="1">
      <x v="1"/>
    </i>
    <i>
      <x v="2"/>
    </i>
    <i r="1">
      <x/>
    </i>
    <i r="1">
      <x v="1"/>
    </i>
    <i>
      <x v="3"/>
    </i>
    <i r="1">
      <x/>
    </i>
    <i r="1">
      <x v="1"/>
    </i>
    <i>
      <x v="4"/>
    </i>
    <i r="1">
      <x/>
    </i>
    <i r="1">
      <x v="1"/>
    </i>
    <i>
      <x v="5"/>
    </i>
    <i r="1">
      <x/>
    </i>
    <i r="1">
      <x v="1"/>
    </i>
    <i>
      <x v="6"/>
    </i>
    <i r="1">
      <x/>
    </i>
    <i r="1">
      <x v="1"/>
    </i>
    <i>
      <x v="7"/>
    </i>
    <i r="1">
      <x/>
    </i>
    <i r="1">
      <x v="1"/>
    </i>
    <i>
      <x v="8"/>
    </i>
    <i r="1">
      <x/>
    </i>
    <i r="1">
      <x v="1"/>
    </i>
    <i>
      <x v="9"/>
    </i>
    <i r="1">
      <x/>
    </i>
    <i>
      <x v="10"/>
    </i>
    <i r="1">
      <x/>
    </i>
    <i r="1">
      <x v="1"/>
    </i>
    <i>
      <x v="11"/>
    </i>
    <i r="1">
      <x/>
    </i>
    <i r="1">
      <x v="1"/>
    </i>
    <i>
      <x v="13"/>
    </i>
    <i r="1">
      <x/>
    </i>
    <i>
      <x v="14"/>
    </i>
    <i r="1">
      <x/>
    </i>
    <i>
      <x v="15"/>
    </i>
    <i r="1">
      <x/>
    </i>
    <i r="1">
      <x v="1"/>
    </i>
    <i>
      <x v="16"/>
    </i>
    <i r="1">
      <x/>
    </i>
    <i>
      <x v="17"/>
    </i>
    <i r="1">
      <x/>
    </i>
    <i r="1">
      <x v="1"/>
    </i>
    <i>
      <x v="18"/>
    </i>
    <i r="1">
      <x/>
    </i>
    <i r="1">
      <x v="1"/>
    </i>
    <i t="grand">
      <x/>
    </i>
  </rowItems>
  <colItems count="1">
    <i/>
  </colItems>
  <dataFields count="1">
    <dataField name="Sum of Total_Pokemon_Count" fld="4" baseField="0" baseItem="0"/>
  </dataFields>
  <formats count="25">
    <format dxfId="84">
      <pivotArea type="all" dataOnly="0" outline="0" fieldPosition="0"/>
    </format>
    <format dxfId="83">
      <pivotArea outline="0" collapsedLevelsAreSubtotals="1" fieldPosition="0"/>
    </format>
    <format dxfId="82">
      <pivotArea field="2" type="button" dataOnly="0" labelOnly="1" outline="0" axis="axisRow" fieldPosition="0"/>
    </format>
    <format dxfId="81">
      <pivotArea dataOnly="0" labelOnly="1" fieldPosition="0">
        <references count="1">
          <reference field="2" count="0"/>
        </references>
      </pivotArea>
    </format>
    <format dxfId="80">
      <pivotArea dataOnly="0" labelOnly="1" grandRow="1" outline="0" fieldPosition="0"/>
    </format>
    <format dxfId="79">
      <pivotArea dataOnly="0" labelOnly="1" fieldPosition="0">
        <references count="2">
          <reference field="2" count="1" selected="0">
            <x v="0"/>
          </reference>
          <reference field="13" count="1">
            <x v="0"/>
          </reference>
        </references>
      </pivotArea>
    </format>
    <format dxfId="78">
      <pivotArea dataOnly="0" labelOnly="1" fieldPosition="0">
        <references count="2">
          <reference field="2" count="1" selected="0">
            <x v="1"/>
          </reference>
          <reference field="13" count="0"/>
        </references>
      </pivotArea>
    </format>
    <format dxfId="77">
      <pivotArea dataOnly="0" labelOnly="1" fieldPosition="0">
        <references count="2">
          <reference field="2" count="1" selected="0">
            <x v="2"/>
          </reference>
          <reference field="13" count="0"/>
        </references>
      </pivotArea>
    </format>
    <format dxfId="76">
      <pivotArea dataOnly="0" labelOnly="1" fieldPosition="0">
        <references count="2">
          <reference field="2" count="1" selected="0">
            <x v="3"/>
          </reference>
          <reference field="13" count="0"/>
        </references>
      </pivotArea>
    </format>
    <format dxfId="75">
      <pivotArea dataOnly="0" labelOnly="1" fieldPosition="0">
        <references count="2">
          <reference field="2" count="1" selected="0">
            <x v="4"/>
          </reference>
          <reference field="13" count="0"/>
        </references>
      </pivotArea>
    </format>
    <format dxfId="74">
      <pivotArea dataOnly="0" labelOnly="1" fieldPosition="0">
        <references count="2">
          <reference field="2" count="1" selected="0">
            <x v="5"/>
          </reference>
          <reference field="13" count="0"/>
        </references>
      </pivotArea>
    </format>
    <format dxfId="73">
      <pivotArea dataOnly="0" labelOnly="1" fieldPosition="0">
        <references count="2">
          <reference field="2" count="1" selected="0">
            <x v="6"/>
          </reference>
          <reference field="13" count="0"/>
        </references>
      </pivotArea>
    </format>
    <format dxfId="72">
      <pivotArea dataOnly="0" labelOnly="1" fieldPosition="0">
        <references count="2">
          <reference field="2" count="1" selected="0">
            <x v="7"/>
          </reference>
          <reference field="13" count="0"/>
        </references>
      </pivotArea>
    </format>
    <format dxfId="71">
      <pivotArea dataOnly="0" labelOnly="1" fieldPosition="0">
        <references count="2">
          <reference field="2" count="1" selected="0">
            <x v="8"/>
          </reference>
          <reference field="13" count="0"/>
        </references>
      </pivotArea>
    </format>
    <format dxfId="70">
      <pivotArea dataOnly="0" labelOnly="1" fieldPosition="0">
        <references count="2">
          <reference field="2" count="1" selected="0">
            <x v="9"/>
          </reference>
          <reference field="13" count="1">
            <x v="0"/>
          </reference>
        </references>
      </pivotArea>
    </format>
    <format dxfId="69">
      <pivotArea dataOnly="0" labelOnly="1" fieldPosition="0">
        <references count="2">
          <reference field="2" count="1" selected="0">
            <x v="10"/>
          </reference>
          <reference field="13" count="0"/>
        </references>
      </pivotArea>
    </format>
    <format dxfId="68">
      <pivotArea dataOnly="0" labelOnly="1" fieldPosition="0">
        <references count="2">
          <reference field="2" count="1" selected="0">
            <x v="11"/>
          </reference>
          <reference field="13" count="0"/>
        </references>
      </pivotArea>
    </format>
    <format dxfId="67">
      <pivotArea dataOnly="0" labelOnly="1" fieldPosition="0">
        <references count="2">
          <reference field="2" count="1" selected="0">
            <x v="12"/>
          </reference>
          <reference field="13" count="0"/>
        </references>
      </pivotArea>
    </format>
    <format dxfId="66">
      <pivotArea dataOnly="0" labelOnly="1" fieldPosition="0">
        <references count="2">
          <reference field="2" count="1" selected="0">
            <x v="13"/>
          </reference>
          <reference field="13" count="1">
            <x v="0"/>
          </reference>
        </references>
      </pivotArea>
    </format>
    <format dxfId="65">
      <pivotArea dataOnly="0" labelOnly="1" fieldPosition="0">
        <references count="2">
          <reference field="2" count="1" selected="0">
            <x v="14"/>
          </reference>
          <reference field="13" count="1">
            <x v="0"/>
          </reference>
        </references>
      </pivotArea>
    </format>
    <format dxfId="64">
      <pivotArea dataOnly="0" labelOnly="1" fieldPosition="0">
        <references count="2">
          <reference field="2" count="1" selected="0">
            <x v="15"/>
          </reference>
          <reference field="13" count="0"/>
        </references>
      </pivotArea>
    </format>
    <format dxfId="63">
      <pivotArea dataOnly="0" labelOnly="1" fieldPosition="0">
        <references count="2">
          <reference field="2" count="1" selected="0">
            <x v="16"/>
          </reference>
          <reference field="13" count="1">
            <x v="0"/>
          </reference>
        </references>
      </pivotArea>
    </format>
    <format dxfId="62">
      <pivotArea dataOnly="0" labelOnly="1" fieldPosition="0">
        <references count="2">
          <reference field="2" count="1" selected="0">
            <x v="17"/>
          </reference>
          <reference field="13" count="0"/>
        </references>
      </pivotArea>
    </format>
    <format dxfId="61">
      <pivotArea dataOnly="0" labelOnly="1" fieldPosition="0">
        <references count="2">
          <reference field="2" count="1" selected="0">
            <x v="18"/>
          </reference>
          <reference field="13" count="0"/>
        </references>
      </pivotArea>
    </format>
    <format dxfId="60">
      <pivotArea dataOnly="0" labelOnly="1" outline="0" axis="axisValues" fieldPosition="0"/>
    </format>
  </formats>
  <chartFormats count="32">
    <chartFormat chart="0" format="1" series="1">
      <pivotArea type="data" outline="0" fieldPosition="0">
        <references count="1">
          <reference field="4294967294" count="1" selected="0">
            <x v="0"/>
          </reference>
        </references>
      </pivotArea>
    </chartFormat>
    <chartFormat chart="0" format="2">
      <pivotArea type="data" outline="0" fieldPosition="0">
        <references count="3">
          <reference field="4294967294" count="1" selected="0">
            <x v="0"/>
          </reference>
          <reference field="2" count="1" selected="0">
            <x v="0"/>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0"/>
          </reference>
        </references>
      </pivotArea>
    </chartFormat>
    <chartFormat chart="0" format="4">
      <pivotArea type="data" outline="0" fieldPosition="0">
        <references count="3">
          <reference field="4294967294" count="1" selected="0">
            <x v="0"/>
          </reference>
          <reference field="2" count="1" selected="0">
            <x v="1"/>
          </reference>
          <reference field="13" count="1" selected="0">
            <x v="1"/>
          </reference>
        </references>
      </pivotArea>
    </chartFormat>
    <chartFormat chart="0" format="5">
      <pivotArea type="data" outline="0" fieldPosition="0">
        <references count="3">
          <reference field="4294967294" count="1" selected="0">
            <x v="0"/>
          </reference>
          <reference field="2" count="1" selected="0">
            <x v="2"/>
          </reference>
          <reference field="13" count="1" selected="0">
            <x v="0"/>
          </reference>
        </references>
      </pivotArea>
    </chartFormat>
    <chartFormat chart="0" format="6">
      <pivotArea type="data" outline="0" fieldPosition="0">
        <references count="3">
          <reference field="4294967294" count="1" selected="0">
            <x v="0"/>
          </reference>
          <reference field="2" count="1" selected="0">
            <x v="2"/>
          </reference>
          <reference field="13" count="1" selected="0">
            <x v="1"/>
          </reference>
        </references>
      </pivotArea>
    </chartFormat>
    <chartFormat chart="0" format="7">
      <pivotArea type="data" outline="0" fieldPosition="0">
        <references count="3">
          <reference field="4294967294" count="1" selected="0">
            <x v="0"/>
          </reference>
          <reference field="2" count="1" selected="0">
            <x v="3"/>
          </reference>
          <reference field="13" count="1" selected="0">
            <x v="0"/>
          </reference>
        </references>
      </pivotArea>
    </chartFormat>
    <chartFormat chart="0" format="8">
      <pivotArea type="data" outline="0" fieldPosition="0">
        <references count="3">
          <reference field="4294967294" count="1" selected="0">
            <x v="0"/>
          </reference>
          <reference field="2" count="1" selected="0">
            <x v="3"/>
          </reference>
          <reference field="13" count="1" selected="0">
            <x v="1"/>
          </reference>
        </references>
      </pivotArea>
    </chartFormat>
    <chartFormat chart="0" format="9">
      <pivotArea type="data" outline="0" fieldPosition="0">
        <references count="3">
          <reference field="4294967294" count="1" selected="0">
            <x v="0"/>
          </reference>
          <reference field="2" count="1" selected="0">
            <x v="4"/>
          </reference>
          <reference field="13" count="1" selected="0">
            <x v="0"/>
          </reference>
        </references>
      </pivotArea>
    </chartFormat>
    <chartFormat chart="0" format="10">
      <pivotArea type="data" outline="0" fieldPosition="0">
        <references count="3">
          <reference field="4294967294" count="1" selected="0">
            <x v="0"/>
          </reference>
          <reference field="2" count="1" selected="0">
            <x v="4"/>
          </reference>
          <reference field="13" count="1" selected="0">
            <x v="1"/>
          </reference>
        </references>
      </pivotArea>
    </chartFormat>
    <chartFormat chart="0" format="11">
      <pivotArea type="data" outline="0" fieldPosition="0">
        <references count="3">
          <reference field="4294967294" count="1" selected="0">
            <x v="0"/>
          </reference>
          <reference field="2" count="1" selected="0">
            <x v="5"/>
          </reference>
          <reference field="13" count="1" selected="0">
            <x v="0"/>
          </reference>
        </references>
      </pivotArea>
    </chartFormat>
    <chartFormat chart="0" format="12">
      <pivotArea type="data" outline="0" fieldPosition="0">
        <references count="3">
          <reference field="4294967294" count="1" selected="0">
            <x v="0"/>
          </reference>
          <reference field="2" count="1" selected="0">
            <x v="5"/>
          </reference>
          <reference field="13" count="1" selected="0">
            <x v="1"/>
          </reference>
        </references>
      </pivotArea>
    </chartFormat>
    <chartFormat chart="0" format="13">
      <pivotArea type="data" outline="0" fieldPosition="0">
        <references count="3">
          <reference field="4294967294" count="1" selected="0">
            <x v="0"/>
          </reference>
          <reference field="2" count="1" selected="0">
            <x v="6"/>
          </reference>
          <reference field="13" count="1" selected="0">
            <x v="0"/>
          </reference>
        </references>
      </pivotArea>
    </chartFormat>
    <chartFormat chart="0" format="14">
      <pivotArea type="data" outline="0" fieldPosition="0">
        <references count="3">
          <reference field="4294967294" count="1" selected="0">
            <x v="0"/>
          </reference>
          <reference field="2" count="1" selected="0">
            <x v="6"/>
          </reference>
          <reference field="13" count="1" selected="0">
            <x v="1"/>
          </reference>
        </references>
      </pivotArea>
    </chartFormat>
    <chartFormat chart="0" format="15">
      <pivotArea type="data" outline="0" fieldPosition="0">
        <references count="3">
          <reference field="4294967294" count="1" selected="0">
            <x v="0"/>
          </reference>
          <reference field="2" count="1" selected="0">
            <x v="7"/>
          </reference>
          <reference field="13" count="1" selected="0">
            <x v="0"/>
          </reference>
        </references>
      </pivotArea>
    </chartFormat>
    <chartFormat chart="0" format="16">
      <pivotArea type="data" outline="0" fieldPosition="0">
        <references count="3">
          <reference field="4294967294" count="1" selected="0">
            <x v="0"/>
          </reference>
          <reference field="2" count="1" selected="0">
            <x v="7"/>
          </reference>
          <reference field="13" count="1" selected="0">
            <x v="1"/>
          </reference>
        </references>
      </pivotArea>
    </chartFormat>
    <chartFormat chart="0" format="17">
      <pivotArea type="data" outline="0" fieldPosition="0">
        <references count="3">
          <reference field="4294967294" count="1" selected="0">
            <x v="0"/>
          </reference>
          <reference field="2" count="1" selected="0">
            <x v="8"/>
          </reference>
          <reference field="13" count="1" selected="0">
            <x v="0"/>
          </reference>
        </references>
      </pivotArea>
    </chartFormat>
    <chartFormat chart="0" format="18">
      <pivotArea type="data" outline="0" fieldPosition="0">
        <references count="3">
          <reference field="4294967294" count="1" selected="0">
            <x v="0"/>
          </reference>
          <reference field="2" count="1" selected="0">
            <x v="8"/>
          </reference>
          <reference field="13" count="1" selected="0">
            <x v="1"/>
          </reference>
        </references>
      </pivotArea>
    </chartFormat>
    <chartFormat chart="0" format="19">
      <pivotArea type="data" outline="0" fieldPosition="0">
        <references count="3">
          <reference field="4294967294" count="1" selected="0">
            <x v="0"/>
          </reference>
          <reference field="2" count="1" selected="0">
            <x v="9"/>
          </reference>
          <reference field="13" count="1" selected="0">
            <x v="0"/>
          </reference>
        </references>
      </pivotArea>
    </chartFormat>
    <chartFormat chart="0" format="20">
      <pivotArea type="data" outline="0" fieldPosition="0">
        <references count="3">
          <reference field="4294967294" count="1" selected="0">
            <x v="0"/>
          </reference>
          <reference field="2" count="1" selected="0">
            <x v="10"/>
          </reference>
          <reference field="13" count="1" selected="0">
            <x v="0"/>
          </reference>
        </references>
      </pivotArea>
    </chartFormat>
    <chartFormat chart="0" format="21">
      <pivotArea type="data" outline="0" fieldPosition="0">
        <references count="3">
          <reference field="4294967294" count="1" selected="0">
            <x v="0"/>
          </reference>
          <reference field="2" count="1" selected="0">
            <x v="10"/>
          </reference>
          <reference field="13" count="1" selected="0">
            <x v="1"/>
          </reference>
        </references>
      </pivotArea>
    </chartFormat>
    <chartFormat chart="0" format="22">
      <pivotArea type="data" outline="0" fieldPosition="0">
        <references count="3">
          <reference field="4294967294" count="1" selected="0">
            <x v="0"/>
          </reference>
          <reference field="2" count="1" selected="0">
            <x v="11"/>
          </reference>
          <reference field="13" count="1" selected="0">
            <x v="0"/>
          </reference>
        </references>
      </pivotArea>
    </chartFormat>
    <chartFormat chart="0" format="23">
      <pivotArea type="data" outline="0" fieldPosition="0">
        <references count="3">
          <reference field="4294967294" count="1" selected="0">
            <x v="0"/>
          </reference>
          <reference field="2" count="1" selected="0">
            <x v="11"/>
          </reference>
          <reference field="13" count="1" selected="0">
            <x v="1"/>
          </reference>
        </references>
      </pivotArea>
    </chartFormat>
    <chartFormat chart="0" format="24">
      <pivotArea type="data" outline="0" fieldPosition="0">
        <references count="3">
          <reference field="4294967294" count="1" selected="0">
            <x v="0"/>
          </reference>
          <reference field="2" count="1" selected="0">
            <x v="13"/>
          </reference>
          <reference field="13" count="1" selected="0">
            <x v="0"/>
          </reference>
        </references>
      </pivotArea>
    </chartFormat>
    <chartFormat chart="0" format="25">
      <pivotArea type="data" outline="0" fieldPosition="0">
        <references count="3">
          <reference field="4294967294" count="1" selected="0">
            <x v="0"/>
          </reference>
          <reference field="2" count="1" selected="0">
            <x v="14"/>
          </reference>
          <reference field="13" count="1" selected="0">
            <x v="0"/>
          </reference>
        </references>
      </pivotArea>
    </chartFormat>
    <chartFormat chart="0" format="26">
      <pivotArea type="data" outline="0" fieldPosition="0">
        <references count="3">
          <reference field="4294967294" count="1" selected="0">
            <x v="0"/>
          </reference>
          <reference field="2" count="1" selected="0">
            <x v="15"/>
          </reference>
          <reference field="13" count="1" selected="0">
            <x v="0"/>
          </reference>
        </references>
      </pivotArea>
    </chartFormat>
    <chartFormat chart="0" format="27">
      <pivotArea type="data" outline="0" fieldPosition="0">
        <references count="3">
          <reference field="4294967294" count="1" selected="0">
            <x v="0"/>
          </reference>
          <reference field="2" count="1" selected="0">
            <x v="15"/>
          </reference>
          <reference field="13" count="1" selected="0">
            <x v="1"/>
          </reference>
        </references>
      </pivotArea>
    </chartFormat>
    <chartFormat chart="0" format="28">
      <pivotArea type="data" outline="0" fieldPosition="0">
        <references count="3">
          <reference field="4294967294" count="1" selected="0">
            <x v="0"/>
          </reference>
          <reference field="2" count="1" selected="0">
            <x v="16"/>
          </reference>
          <reference field="13" count="1" selected="0">
            <x v="0"/>
          </reference>
        </references>
      </pivotArea>
    </chartFormat>
    <chartFormat chart="0" format="29">
      <pivotArea type="data" outline="0" fieldPosition="0">
        <references count="3">
          <reference field="4294967294" count="1" selected="0">
            <x v="0"/>
          </reference>
          <reference field="2" count="1" selected="0">
            <x v="17"/>
          </reference>
          <reference field="13" count="1" selected="0">
            <x v="0"/>
          </reference>
        </references>
      </pivotArea>
    </chartFormat>
    <chartFormat chart="0" format="30">
      <pivotArea type="data" outline="0" fieldPosition="0">
        <references count="3">
          <reference field="4294967294" count="1" selected="0">
            <x v="0"/>
          </reference>
          <reference field="2" count="1" selected="0">
            <x v="17"/>
          </reference>
          <reference field="13" count="1" selected="0">
            <x v="1"/>
          </reference>
        </references>
      </pivotArea>
    </chartFormat>
    <chartFormat chart="0" format="31">
      <pivotArea type="data" outline="0" fieldPosition="0">
        <references count="3">
          <reference field="4294967294" count="1" selected="0">
            <x v="0"/>
          </reference>
          <reference field="2" count="1" selected="0">
            <x v="18"/>
          </reference>
          <reference field="13" count="1" selected="0">
            <x v="0"/>
          </reference>
        </references>
      </pivotArea>
    </chartFormat>
    <chartFormat chart="0" format="32">
      <pivotArea type="data" outline="0" fieldPosition="0">
        <references count="3">
          <reference field="4294967294" count="1" selected="0">
            <x v="0"/>
          </reference>
          <reference field="2" count="1" selected="0">
            <x v="18"/>
          </reference>
          <reference field="13"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A44EC41-E8D5-4B2C-AA3B-7277903879B3}"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B4:D56" firstHeaderRow="1" firstDataRow="1" firstDataCol="2"/>
  <pivotFields count="21">
    <pivotField compact="0" outline="0" showAll="0"/>
    <pivotField axis="axisRow" compact="0" outline="0" showAll="0">
      <items count="19">
        <item x="3"/>
        <item x="2"/>
        <item x="8"/>
        <item x="9"/>
        <item x="12"/>
        <item x="16"/>
        <item x="11"/>
        <item x="17"/>
        <item x="15"/>
        <item x="0"/>
        <item x="14"/>
        <item x="13"/>
        <item x="6"/>
        <item x="10"/>
        <item x="1"/>
        <item x="5"/>
        <item x="4"/>
        <item x="7"/>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3">
        <item x="0"/>
        <item x="1"/>
        <item t="default"/>
      </items>
      <autoSortScope>
        <pivotArea dataOnly="0" outline="0" fieldPosition="0">
          <references count="1">
            <reference field="4294967294" count="1" selected="0">
              <x v="0"/>
            </reference>
          </references>
        </pivotArea>
      </autoSortScope>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2">
    <field x="1"/>
    <field x="13"/>
  </rowFields>
  <rowItems count="52">
    <i>
      <x/>
      <x/>
    </i>
    <i t="default">
      <x/>
    </i>
    <i>
      <x v="1"/>
      <x/>
    </i>
    <i r="1">
      <x v="1"/>
    </i>
    <i t="default">
      <x v="1"/>
    </i>
    <i>
      <x v="2"/>
      <x/>
    </i>
    <i r="1">
      <x v="1"/>
    </i>
    <i t="default">
      <x v="2"/>
    </i>
    <i>
      <x v="3"/>
      <x/>
    </i>
    <i r="1">
      <x v="1"/>
    </i>
    <i t="default">
      <x v="3"/>
    </i>
    <i>
      <x v="4"/>
      <x/>
    </i>
    <i r="1">
      <x v="1"/>
    </i>
    <i t="default">
      <x v="4"/>
    </i>
    <i>
      <x v="5"/>
      <x/>
    </i>
    <i t="default">
      <x v="5"/>
    </i>
    <i>
      <x v="6"/>
      <x/>
    </i>
    <i r="1">
      <x v="1"/>
    </i>
    <i t="default">
      <x v="6"/>
    </i>
    <i>
      <x v="7"/>
      <x v="1"/>
    </i>
    <i r="1">
      <x/>
    </i>
    <i t="default">
      <x v="7"/>
    </i>
    <i>
      <x v="8"/>
      <x/>
    </i>
    <i r="1">
      <x v="1"/>
    </i>
    <i t="default">
      <x v="8"/>
    </i>
    <i>
      <x v="9"/>
      <x/>
    </i>
    <i r="1">
      <x v="1"/>
    </i>
    <i t="default">
      <x v="9"/>
    </i>
    <i>
      <x v="10"/>
      <x/>
    </i>
    <i r="1">
      <x v="1"/>
    </i>
    <i t="default">
      <x v="10"/>
    </i>
    <i>
      <x v="11"/>
      <x/>
    </i>
    <i r="1">
      <x v="1"/>
    </i>
    <i t="default">
      <x v="11"/>
    </i>
    <i>
      <x v="12"/>
      <x/>
    </i>
    <i r="1">
      <x v="1"/>
    </i>
    <i t="default">
      <x v="12"/>
    </i>
    <i>
      <x v="13"/>
      <x/>
    </i>
    <i t="default">
      <x v="13"/>
    </i>
    <i>
      <x v="14"/>
      <x/>
    </i>
    <i r="1">
      <x v="1"/>
    </i>
    <i t="default">
      <x v="14"/>
    </i>
    <i>
      <x v="15"/>
      <x/>
    </i>
    <i r="1">
      <x v="1"/>
    </i>
    <i t="default">
      <x v="15"/>
    </i>
    <i>
      <x v="16"/>
      <x/>
    </i>
    <i r="1">
      <x v="1"/>
    </i>
    <i t="default">
      <x v="16"/>
    </i>
    <i>
      <x v="17"/>
      <x/>
    </i>
    <i r="1">
      <x v="1"/>
    </i>
    <i t="default">
      <x v="17"/>
    </i>
    <i t="grand">
      <x/>
    </i>
  </rowItems>
  <colItems count="1">
    <i/>
  </colItems>
  <dataFields count="1">
    <dataField name="Sum of Total_Pokemon_Count" fld="4" baseField="0" baseItem="0"/>
  </dataFields>
  <formats count="26">
    <format dxfId="110">
      <pivotArea type="all" dataOnly="0" outline="0" fieldPosition="0"/>
    </format>
    <format dxfId="109">
      <pivotArea outline="0" collapsedLevelsAreSubtotals="1" fieldPosition="0"/>
    </format>
    <format dxfId="108">
      <pivotArea field="1" type="button" dataOnly="0" labelOnly="1" outline="0" axis="axisRow" fieldPosition="0"/>
    </format>
    <format dxfId="107">
      <pivotArea field="13" type="button" dataOnly="0" labelOnly="1" outline="0" axis="axisRow" fieldPosition="1"/>
    </format>
    <format dxfId="106">
      <pivotArea dataOnly="0" labelOnly="1" outline="0" fieldPosition="0">
        <references count="1">
          <reference field="1" count="0"/>
        </references>
      </pivotArea>
    </format>
    <format dxfId="105">
      <pivotArea dataOnly="0" labelOnly="1" outline="0" fieldPosition="0">
        <references count="1">
          <reference field="1" count="0" defaultSubtotal="1"/>
        </references>
      </pivotArea>
    </format>
    <format dxfId="104">
      <pivotArea dataOnly="0" labelOnly="1" grandRow="1" outline="0" fieldPosition="0"/>
    </format>
    <format dxfId="103">
      <pivotArea dataOnly="0" labelOnly="1" outline="0" fieldPosition="0">
        <references count="2">
          <reference field="1" count="1" selected="0">
            <x v="0"/>
          </reference>
          <reference field="13" count="1">
            <x v="0"/>
          </reference>
        </references>
      </pivotArea>
    </format>
    <format dxfId="102">
      <pivotArea dataOnly="0" labelOnly="1" outline="0" fieldPosition="0">
        <references count="2">
          <reference field="1" count="1" selected="0">
            <x v="1"/>
          </reference>
          <reference field="13" count="0"/>
        </references>
      </pivotArea>
    </format>
    <format dxfId="101">
      <pivotArea dataOnly="0" labelOnly="1" outline="0" fieldPosition="0">
        <references count="2">
          <reference field="1" count="1" selected="0">
            <x v="2"/>
          </reference>
          <reference field="13" count="0"/>
        </references>
      </pivotArea>
    </format>
    <format dxfId="100">
      <pivotArea dataOnly="0" labelOnly="1" outline="0" fieldPosition="0">
        <references count="2">
          <reference field="1" count="1" selected="0">
            <x v="3"/>
          </reference>
          <reference field="13" count="0"/>
        </references>
      </pivotArea>
    </format>
    <format dxfId="99">
      <pivotArea dataOnly="0" labelOnly="1" outline="0" fieldPosition="0">
        <references count="2">
          <reference field="1" count="1" selected="0">
            <x v="4"/>
          </reference>
          <reference field="13" count="0"/>
        </references>
      </pivotArea>
    </format>
    <format dxfId="98">
      <pivotArea dataOnly="0" labelOnly="1" outline="0" fieldPosition="0">
        <references count="2">
          <reference field="1" count="1" selected="0">
            <x v="5"/>
          </reference>
          <reference field="13" count="1">
            <x v="0"/>
          </reference>
        </references>
      </pivotArea>
    </format>
    <format dxfId="97">
      <pivotArea dataOnly="0" labelOnly="1" outline="0" fieldPosition="0">
        <references count="2">
          <reference field="1" count="1" selected="0">
            <x v="6"/>
          </reference>
          <reference field="13" count="0"/>
        </references>
      </pivotArea>
    </format>
    <format dxfId="96">
      <pivotArea dataOnly="0" labelOnly="1" outline="0" fieldPosition="0">
        <references count="2">
          <reference field="1" count="1" selected="0">
            <x v="7"/>
          </reference>
          <reference field="13" count="0"/>
        </references>
      </pivotArea>
    </format>
    <format dxfId="95">
      <pivotArea dataOnly="0" labelOnly="1" outline="0" fieldPosition="0">
        <references count="2">
          <reference field="1" count="1" selected="0">
            <x v="8"/>
          </reference>
          <reference field="13" count="0"/>
        </references>
      </pivotArea>
    </format>
    <format dxfId="94">
      <pivotArea dataOnly="0" labelOnly="1" outline="0" fieldPosition="0">
        <references count="2">
          <reference field="1" count="1" selected="0">
            <x v="9"/>
          </reference>
          <reference field="13" count="0"/>
        </references>
      </pivotArea>
    </format>
    <format dxfId="93">
      <pivotArea dataOnly="0" labelOnly="1" outline="0" fieldPosition="0">
        <references count="2">
          <reference field="1" count="1" selected="0">
            <x v="10"/>
          </reference>
          <reference field="13" count="0"/>
        </references>
      </pivotArea>
    </format>
    <format dxfId="92">
      <pivotArea dataOnly="0" labelOnly="1" outline="0" fieldPosition="0">
        <references count="2">
          <reference field="1" count="1" selected="0">
            <x v="11"/>
          </reference>
          <reference field="13" count="0"/>
        </references>
      </pivotArea>
    </format>
    <format dxfId="91">
      <pivotArea dataOnly="0" labelOnly="1" outline="0" fieldPosition="0">
        <references count="2">
          <reference field="1" count="1" selected="0">
            <x v="12"/>
          </reference>
          <reference field="13" count="0"/>
        </references>
      </pivotArea>
    </format>
    <format dxfId="90">
      <pivotArea dataOnly="0" labelOnly="1" outline="0" fieldPosition="0">
        <references count="2">
          <reference field="1" count="1" selected="0">
            <x v="13"/>
          </reference>
          <reference field="13" count="1">
            <x v="0"/>
          </reference>
        </references>
      </pivotArea>
    </format>
    <format dxfId="89">
      <pivotArea dataOnly="0" labelOnly="1" outline="0" fieldPosition="0">
        <references count="2">
          <reference field="1" count="1" selected="0">
            <x v="14"/>
          </reference>
          <reference field="13" count="0"/>
        </references>
      </pivotArea>
    </format>
    <format dxfId="88">
      <pivotArea dataOnly="0" labelOnly="1" outline="0" fieldPosition="0">
        <references count="2">
          <reference field="1" count="1" selected="0">
            <x v="15"/>
          </reference>
          <reference field="13" count="0"/>
        </references>
      </pivotArea>
    </format>
    <format dxfId="87">
      <pivotArea dataOnly="0" labelOnly="1" outline="0" fieldPosition="0">
        <references count="2">
          <reference field="1" count="1" selected="0">
            <x v="16"/>
          </reference>
          <reference field="13" count="0"/>
        </references>
      </pivotArea>
    </format>
    <format dxfId="86">
      <pivotArea dataOnly="0" labelOnly="1" outline="0" fieldPosition="0">
        <references count="2">
          <reference field="1" count="1" selected="0">
            <x v="17"/>
          </reference>
          <reference field="13" count="0"/>
        </references>
      </pivotArea>
    </format>
    <format dxfId="85">
      <pivotArea dataOnly="0" labelOnly="1" outline="0" axis="axisValues" fieldPosition="0"/>
    </format>
  </formats>
  <chartFormats count="3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0"/>
          </reference>
          <reference field="13" count="1" selected="0">
            <x v="0"/>
          </reference>
        </references>
      </pivotArea>
    </chartFormat>
    <chartFormat chart="0" format="2">
      <pivotArea type="data" outline="0" fieldPosition="0">
        <references count="3">
          <reference field="4294967294" count="1" selected="0">
            <x v="0"/>
          </reference>
          <reference field="1" count="1" selected="0">
            <x v="1"/>
          </reference>
          <reference field="13" count="1" selected="0">
            <x v="0"/>
          </reference>
        </references>
      </pivotArea>
    </chartFormat>
    <chartFormat chart="0" format="3">
      <pivotArea type="data" outline="0" fieldPosition="0">
        <references count="3">
          <reference field="4294967294" count="1" selected="0">
            <x v="0"/>
          </reference>
          <reference field="1" count="1" selected="0">
            <x v="1"/>
          </reference>
          <reference field="13" count="1" selected="0">
            <x v="1"/>
          </reference>
        </references>
      </pivotArea>
    </chartFormat>
    <chartFormat chart="0" format="4">
      <pivotArea type="data" outline="0" fieldPosition="0">
        <references count="3">
          <reference field="4294967294" count="1" selected="0">
            <x v="0"/>
          </reference>
          <reference field="1" count="1" selected="0">
            <x v="2"/>
          </reference>
          <reference field="13" count="1" selected="0">
            <x v="0"/>
          </reference>
        </references>
      </pivotArea>
    </chartFormat>
    <chartFormat chart="0" format="5">
      <pivotArea type="data" outline="0" fieldPosition="0">
        <references count="3">
          <reference field="4294967294" count="1" selected="0">
            <x v="0"/>
          </reference>
          <reference field="1" count="1" selected="0">
            <x v="2"/>
          </reference>
          <reference field="13" count="1" selected="0">
            <x v="1"/>
          </reference>
        </references>
      </pivotArea>
    </chartFormat>
    <chartFormat chart="0" format="6">
      <pivotArea type="data" outline="0" fieldPosition="0">
        <references count="3">
          <reference field="4294967294" count="1" selected="0">
            <x v="0"/>
          </reference>
          <reference field="1" count="1" selected="0">
            <x v="3"/>
          </reference>
          <reference field="13" count="1" selected="0">
            <x v="0"/>
          </reference>
        </references>
      </pivotArea>
    </chartFormat>
    <chartFormat chart="0" format="7">
      <pivotArea type="data" outline="0" fieldPosition="0">
        <references count="3">
          <reference field="4294967294" count="1" selected="0">
            <x v="0"/>
          </reference>
          <reference field="1" count="1" selected="0">
            <x v="3"/>
          </reference>
          <reference field="13" count="1" selected="0">
            <x v="1"/>
          </reference>
        </references>
      </pivotArea>
    </chartFormat>
    <chartFormat chart="0" format="8">
      <pivotArea type="data" outline="0" fieldPosition="0">
        <references count="3">
          <reference field="4294967294" count="1" selected="0">
            <x v="0"/>
          </reference>
          <reference field="1" count="1" selected="0">
            <x v="4"/>
          </reference>
          <reference field="13" count="1" selected="0">
            <x v="0"/>
          </reference>
        </references>
      </pivotArea>
    </chartFormat>
    <chartFormat chart="0" format="9">
      <pivotArea type="data" outline="0" fieldPosition="0">
        <references count="3">
          <reference field="4294967294" count="1" selected="0">
            <x v="0"/>
          </reference>
          <reference field="1" count="1" selected="0">
            <x v="4"/>
          </reference>
          <reference field="13" count="1" selected="0">
            <x v="1"/>
          </reference>
        </references>
      </pivotArea>
    </chartFormat>
    <chartFormat chart="0" format="10">
      <pivotArea type="data" outline="0" fieldPosition="0">
        <references count="3">
          <reference field="4294967294" count="1" selected="0">
            <x v="0"/>
          </reference>
          <reference field="1" count="1" selected="0">
            <x v="5"/>
          </reference>
          <reference field="13" count="1" selected="0">
            <x v="0"/>
          </reference>
        </references>
      </pivotArea>
    </chartFormat>
    <chartFormat chart="0" format="11">
      <pivotArea type="data" outline="0" fieldPosition="0">
        <references count="3">
          <reference field="4294967294" count="1" selected="0">
            <x v="0"/>
          </reference>
          <reference field="1" count="1" selected="0">
            <x v="6"/>
          </reference>
          <reference field="13" count="1" selected="0">
            <x v="0"/>
          </reference>
        </references>
      </pivotArea>
    </chartFormat>
    <chartFormat chart="0" format="12">
      <pivotArea type="data" outline="0" fieldPosition="0">
        <references count="3">
          <reference field="4294967294" count="1" selected="0">
            <x v="0"/>
          </reference>
          <reference field="1" count="1" selected="0">
            <x v="6"/>
          </reference>
          <reference field="13" count="1" selected="0">
            <x v="1"/>
          </reference>
        </references>
      </pivotArea>
    </chartFormat>
    <chartFormat chart="0" format="13">
      <pivotArea type="data" outline="0" fieldPosition="0">
        <references count="3">
          <reference field="4294967294" count="1" selected="0">
            <x v="0"/>
          </reference>
          <reference field="1" count="1" selected="0">
            <x v="7"/>
          </reference>
          <reference field="13" count="1" selected="0">
            <x v="1"/>
          </reference>
        </references>
      </pivotArea>
    </chartFormat>
    <chartFormat chart="0" format="14">
      <pivotArea type="data" outline="0" fieldPosition="0">
        <references count="3">
          <reference field="4294967294" count="1" selected="0">
            <x v="0"/>
          </reference>
          <reference field="1" count="1" selected="0">
            <x v="7"/>
          </reference>
          <reference field="13" count="1" selected="0">
            <x v="0"/>
          </reference>
        </references>
      </pivotArea>
    </chartFormat>
    <chartFormat chart="0" format="15">
      <pivotArea type="data" outline="0" fieldPosition="0">
        <references count="3">
          <reference field="4294967294" count="1" selected="0">
            <x v="0"/>
          </reference>
          <reference field="1" count="1" selected="0">
            <x v="8"/>
          </reference>
          <reference field="13" count="1" selected="0">
            <x v="0"/>
          </reference>
        </references>
      </pivotArea>
    </chartFormat>
    <chartFormat chart="0" format="16">
      <pivotArea type="data" outline="0" fieldPosition="0">
        <references count="3">
          <reference field="4294967294" count="1" selected="0">
            <x v="0"/>
          </reference>
          <reference field="1" count="1" selected="0">
            <x v="8"/>
          </reference>
          <reference field="13" count="1" selected="0">
            <x v="1"/>
          </reference>
        </references>
      </pivotArea>
    </chartFormat>
    <chartFormat chart="0" format="17">
      <pivotArea type="data" outline="0" fieldPosition="0">
        <references count="3">
          <reference field="4294967294" count="1" selected="0">
            <x v="0"/>
          </reference>
          <reference field="1" count="1" selected="0">
            <x v="9"/>
          </reference>
          <reference field="13" count="1" selected="0">
            <x v="0"/>
          </reference>
        </references>
      </pivotArea>
    </chartFormat>
    <chartFormat chart="0" format="18">
      <pivotArea type="data" outline="0" fieldPosition="0">
        <references count="3">
          <reference field="4294967294" count="1" selected="0">
            <x v="0"/>
          </reference>
          <reference field="1" count="1" selected="0">
            <x v="9"/>
          </reference>
          <reference field="13" count="1" selected="0">
            <x v="1"/>
          </reference>
        </references>
      </pivotArea>
    </chartFormat>
    <chartFormat chart="0" format="19">
      <pivotArea type="data" outline="0" fieldPosition="0">
        <references count="3">
          <reference field="4294967294" count="1" selected="0">
            <x v="0"/>
          </reference>
          <reference field="1" count="1" selected="0">
            <x v="10"/>
          </reference>
          <reference field="13" count="1" selected="0">
            <x v="0"/>
          </reference>
        </references>
      </pivotArea>
    </chartFormat>
    <chartFormat chart="0" format="20">
      <pivotArea type="data" outline="0" fieldPosition="0">
        <references count="3">
          <reference field="4294967294" count="1" selected="0">
            <x v="0"/>
          </reference>
          <reference field="1" count="1" selected="0">
            <x v="10"/>
          </reference>
          <reference field="13" count="1" selected="0">
            <x v="1"/>
          </reference>
        </references>
      </pivotArea>
    </chartFormat>
    <chartFormat chart="0" format="21">
      <pivotArea type="data" outline="0" fieldPosition="0">
        <references count="3">
          <reference field="4294967294" count="1" selected="0">
            <x v="0"/>
          </reference>
          <reference field="1" count="1" selected="0">
            <x v="11"/>
          </reference>
          <reference field="13" count="1" selected="0">
            <x v="0"/>
          </reference>
        </references>
      </pivotArea>
    </chartFormat>
    <chartFormat chart="0" format="22">
      <pivotArea type="data" outline="0" fieldPosition="0">
        <references count="3">
          <reference field="4294967294" count="1" selected="0">
            <x v="0"/>
          </reference>
          <reference field="1" count="1" selected="0">
            <x v="11"/>
          </reference>
          <reference field="13" count="1" selected="0">
            <x v="1"/>
          </reference>
        </references>
      </pivotArea>
    </chartFormat>
    <chartFormat chart="0" format="23">
      <pivotArea type="data" outline="0" fieldPosition="0">
        <references count="3">
          <reference field="4294967294" count="1" selected="0">
            <x v="0"/>
          </reference>
          <reference field="1" count="1" selected="0">
            <x v="12"/>
          </reference>
          <reference field="13" count="1" selected="0">
            <x v="0"/>
          </reference>
        </references>
      </pivotArea>
    </chartFormat>
    <chartFormat chart="0" format="24">
      <pivotArea type="data" outline="0" fieldPosition="0">
        <references count="3">
          <reference field="4294967294" count="1" selected="0">
            <x v="0"/>
          </reference>
          <reference field="1" count="1" selected="0">
            <x v="12"/>
          </reference>
          <reference field="13" count="1" selected="0">
            <x v="1"/>
          </reference>
        </references>
      </pivotArea>
    </chartFormat>
    <chartFormat chart="0" format="25">
      <pivotArea type="data" outline="0" fieldPosition="0">
        <references count="3">
          <reference field="4294967294" count="1" selected="0">
            <x v="0"/>
          </reference>
          <reference field="1" count="1" selected="0">
            <x v="13"/>
          </reference>
          <reference field="13" count="1" selected="0">
            <x v="0"/>
          </reference>
        </references>
      </pivotArea>
    </chartFormat>
    <chartFormat chart="0" format="26">
      <pivotArea type="data" outline="0" fieldPosition="0">
        <references count="3">
          <reference field="4294967294" count="1" selected="0">
            <x v="0"/>
          </reference>
          <reference field="1" count="1" selected="0">
            <x v="14"/>
          </reference>
          <reference field="13" count="1" selected="0">
            <x v="0"/>
          </reference>
        </references>
      </pivotArea>
    </chartFormat>
    <chartFormat chart="0" format="27">
      <pivotArea type="data" outline="0" fieldPosition="0">
        <references count="3">
          <reference field="4294967294" count="1" selected="0">
            <x v="0"/>
          </reference>
          <reference field="1" count="1" selected="0">
            <x v="14"/>
          </reference>
          <reference field="13" count="1" selected="0">
            <x v="1"/>
          </reference>
        </references>
      </pivotArea>
    </chartFormat>
    <chartFormat chart="0" format="28">
      <pivotArea type="data" outline="0" fieldPosition="0">
        <references count="3">
          <reference field="4294967294" count="1" selected="0">
            <x v="0"/>
          </reference>
          <reference field="1" count="1" selected="0">
            <x v="15"/>
          </reference>
          <reference field="13" count="1" selected="0">
            <x v="0"/>
          </reference>
        </references>
      </pivotArea>
    </chartFormat>
    <chartFormat chart="0" format="29">
      <pivotArea type="data" outline="0" fieldPosition="0">
        <references count="3">
          <reference field="4294967294" count="1" selected="0">
            <x v="0"/>
          </reference>
          <reference field="1" count="1" selected="0">
            <x v="15"/>
          </reference>
          <reference field="13" count="1" selected="0">
            <x v="1"/>
          </reference>
        </references>
      </pivotArea>
    </chartFormat>
    <chartFormat chart="0" format="30">
      <pivotArea type="data" outline="0" fieldPosition="0">
        <references count="3">
          <reference field="4294967294" count="1" selected="0">
            <x v="0"/>
          </reference>
          <reference field="1" count="1" selected="0">
            <x v="16"/>
          </reference>
          <reference field="13" count="1" selected="0">
            <x v="0"/>
          </reference>
        </references>
      </pivotArea>
    </chartFormat>
    <chartFormat chart="0" format="31">
      <pivotArea type="data" outline="0" fieldPosition="0">
        <references count="3">
          <reference field="4294967294" count="1" selected="0">
            <x v="0"/>
          </reference>
          <reference field="1" count="1" selected="0">
            <x v="16"/>
          </reference>
          <reference field="13" count="1" selected="0">
            <x v="1"/>
          </reference>
        </references>
      </pivotArea>
    </chartFormat>
    <chartFormat chart="0" format="32">
      <pivotArea type="data" outline="0" fieldPosition="0">
        <references count="3">
          <reference field="4294967294" count="1" selected="0">
            <x v="0"/>
          </reference>
          <reference field="1" count="1" selected="0">
            <x v="17"/>
          </reference>
          <reference field="13" count="1" selected="0">
            <x v="0"/>
          </reference>
        </references>
      </pivotArea>
    </chartFormat>
    <chartFormat chart="0" format="33">
      <pivotArea type="data" outline="0" fieldPosition="0">
        <references count="3">
          <reference field="4294967294" count="1" selected="0">
            <x v="0"/>
          </reference>
          <reference field="1" count="1" selected="0">
            <x v="17"/>
          </reference>
          <reference field="13"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3EDEDE-9784-421B-B700-AD7314C59C2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C54:D61" firstHeaderRow="1" firstDataRow="1" firstDataCol="1"/>
  <pivotFields count="21">
    <pivotField showAll="0"/>
    <pivotField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axis="axisRow" showAll="0">
      <items count="7">
        <item x="1"/>
        <item x="5"/>
        <item x="2"/>
        <item x="0"/>
        <item x="3"/>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2"/>
  </rowFields>
  <rowItems count="7">
    <i>
      <x/>
    </i>
    <i>
      <x v="1"/>
    </i>
    <i>
      <x v="2"/>
    </i>
    <i>
      <x v="3"/>
    </i>
    <i>
      <x v="4"/>
    </i>
    <i>
      <x v="5"/>
    </i>
    <i t="grand">
      <x/>
    </i>
  </rowItems>
  <colItems count="1">
    <i/>
  </colItems>
  <dataFields count="1">
    <dataField name="Sum of Total_Pokemon_Count" fld="4" baseField="0" baseItem="0"/>
  </dataFields>
  <formats count="3">
    <format dxfId="52">
      <pivotArea type="all" dataOnly="0" outline="0" fieldPosition="0"/>
    </format>
    <format dxfId="53">
      <pivotArea type="all" dataOnly="0" outline="0" fieldPosition="0"/>
    </format>
    <format dxfId="54">
      <pivotArea type="all" dataOnly="0" outline="0" fieldPosition="0"/>
    </format>
  </formats>
  <chartFormats count="3">
    <chartFormat chart="17"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55DBA6-29B2-4157-BC8A-82A90E716F73}"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18:V26" firstHeaderRow="1" firstDataRow="2" firstDataCol="1"/>
  <pivotFields count="21">
    <pivotField showAll="0"/>
    <pivotField showAll="0"/>
    <pivotField axis="axisCol" showAll="0">
      <items count="20">
        <item h="1" x="1"/>
        <item x="8"/>
        <item x="14"/>
        <item x="7"/>
        <item x="17"/>
        <item x="5"/>
        <item x="13"/>
        <item x="16"/>
        <item x="3"/>
        <item x="2"/>
        <item x="15"/>
        <item x="11"/>
        <item x="0"/>
        <item x="18"/>
        <item x="6"/>
        <item x="9"/>
        <item x="4"/>
        <item x="12"/>
        <item x="10"/>
        <item t="default"/>
      </items>
    </pivotField>
    <pivotField showAll="0"/>
    <pivotField dataField="1" showAll="0"/>
    <pivotField showAll="0"/>
    <pivotField showAll="0"/>
    <pivotField showAll="0"/>
    <pivotField showAll="0"/>
    <pivotField showAll="0"/>
    <pivotField showAll="0"/>
    <pivotField showAll="0"/>
    <pivotField axis="axisRow" showAll="0">
      <items count="7">
        <item x="1"/>
        <item x="5"/>
        <item x="2"/>
        <item x="0"/>
        <item x="3"/>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2"/>
  </rowFields>
  <rowItems count="7">
    <i>
      <x/>
    </i>
    <i>
      <x v="1"/>
    </i>
    <i>
      <x v="2"/>
    </i>
    <i>
      <x v="3"/>
    </i>
    <i>
      <x v="4"/>
    </i>
    <i>
      <x v="5"/>
    </i>
    <i t="grand">
      <x/>
    </i>
  </rowItems>
  <colFields count="1">
    <field x="2"/>
  </colFields>
  <colItems count="19">
    <i>
      <x v="1"/>
    </i>
    <i>
      <x v="2"/>
    </i>
    <i>
      <x v="3"/>
    </i>
    <i>
      <x v="4"/>
    </i>
    <i>
      <x v="5"/>
    </i>
    <i>
      <x v="6"/>
    </i>
    <i>
      <x v="7"/>
    </i>
    <i>
      <x v="8"/>
    </i>
    <i>
      <x v="9"/>
    </i>
    <i>
      <x v="10"/>
    </i>
    <i>
      <x v="11"/>
    </i>
    <i>
      <x v="12"/>
    </i>
    <i>
      <x v="13"/>
    </i>
    <i>
      <x v="14"/>
    </i>
    <i>
      <x v="15"/>
    </i>
    <i>
      <x v="16"/>
    </i>
    <i>
      <x v="17"/>
    </i>
    <i>
      <x v="18"/>
    </i>
    <i t="grand">
      <x/>
    </i>
  </colItems>
  <dataFields count="1">
    <dataField name="Sum of Total_Pokemon_Count" fld="4" baseField="0" baseItem="0"/>
  </dataFields>
  <formats count="2">
    <format dxfId="56">
      <pivotArea type="all" dataOnly="0" outline="0" fieldPosition="0"/>
    </format>
    <format dxfId="55">
      <pivotArea type="all" dataOnly="0" outline="0" fieldPosition="0"/>
    </format>
  </formats>
  <chartFormats count="18">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2"/>
          </reference>
        </references>
      </pivotArea>
    </chartFormat>
    <chartFormat chart="0" format="2" series="1">
      <pivotArea type="data" outline="0" fieldPosition="0">
        <references count="2">
          <reference field="4294967294" count="1" selected="0">
            <x v="0"/>
          </reference>
          <reference field="2" count="1" selected="0">
            <x v="3"/>
          </reference>
        </references>
      </pivotArea>
    </chartFormat>
    <chartFormat chart="0" format="3" series="1">
      <pivotArea type="data" outline="0" fieldPosition="0">
        <references count="2">
          <reference field="4294967294" count="1" selected="0">
            <x v="0"/>
          </reference>
          <reference field="2" count="1" selected="0">
            <x v="4"/>
          </reference>
        </references>
      </pivotArea>
    </chartFormat>
    <chartFormat chart="0" format="4" series="1">
      <pivotArea type="data" outline="0" fieldPosition="0">
        <references count="2">
          <reference field="4294967294" count="1" selected="0">
            <x v="0"/>
          </reference>
          <reference field="2" count="1" selected="0">
            <x v="5"/>
          </reference>
        </references>
      </pivotArea>
    </chartFormat>
    <chartFormat chart="0" format="5" series="1">
      <pivotArea type="data" outline="0" fieldPosition="0">
        <references count="2">
          <reference field="4294967294" count="1" selected="0">
            <x v="0"/>
          </reference>
          <reference field="2" count="1" selected="0">
            <x v="6"/>
          </reference>
        </references>
      </pivotArea>
    </chartFormat>
    <chartFormat chart="0" format="6" series="1">
      <pivotArea type="data" outline="0" fieldPosition="0">
        <references count="2">
          <reference field="4294967294" count="1" selected="0">
            <x v="0"/>
          </reference>
          <reference field="2" count="1" selected="0">
            <x v="7"/>
          </reference>
        </references>
      </pivotArea>
    </chartFormat>
    <chartFormat chart="0" format="7" series="1">
      <pivotArea type="data" outline="0" fieldPosition="0">
        <references count="2">
          <reference field="4294967294" count="1" selected="0">
            <x v="0"/>
          </reference>
          <reference field="2" count="1" selected="0">
            <x v="8"/>
          </reference>
        </references>
      </pivotArea>
    </chartFormat>
    <chartFormat chart="0" format="8" series="1">
      <pivotArea type="data" outline="0" fieldPosition="0">
        <references count="2">
          <reference field="4294967294" count="1" selected="0">
            <x v="0"/>
          </reference>
          <reference field="2" count="1" selected="0">
            <x v="9"/>
          </reference>
        </references>
      </pivotArea>
    </chartFormat>
    <chartFormat chart="0" format="9" series="1">
      <pivotArea type="data" outline="0" fieldPosition="0">
        <references count="2">
          <reference field="4294967294" count="1" selected="0">
            <x v="0"/>
          </reference>
          <reference field="2" count="1" selected="0">
            <x v="10"/>
          </reference>
        </references>
      </pivotArea>
    </chartFormat>
    <chartFormat chart="0" format="10" series="1">
      <pivotArea type="data" outline="0" fieldPosition="0">
        <references count="2">
          <reference field="4294967294" count="1" selected="0">
            <x v="0"/>
          </reference>
          <reference field="2" count="1" selected="0">
            <x v="11"/>
          </reference>
        </references>
      </pivotArea>
    </chartFormat>
    <chartFormat chart="0" format="11" series="1">
      <pivotArea type="data" outline="0" fieldPosition="0">
        <references count="2">
          <reference field="4294967294" count="1" selected="0">
            <x v="0"/>
          </reference>
          <reference field="2" count="1" selected="0">
            <x v="12"/>
          </reference>
        </references>
      </pivotArea>
    </chartFormat>
    <chartFormat chart="0" format="12" series="1">
      <pivotArea type="data" outline="0" fieldPosition="0">
        <references count="2">
          <reference field="4294967294" count="1" selected="0">
            <x v="0"/>
          </reference>
          <reference field="2" count="1" selected="0">
            <x v="13"/>
          </reference>
        </references>
      </pivotArea>
    </chartFormat>
    <chartFormat chart="0" format="13" series="1">
      <pivotArea type="data" outline="0" fieldPosition="0">
        <references count="2">
          <reference field="4294967294" count="1" selected="0">
            <x v="0"/>
          </reference>
          <reference field="2" count="1" selected="0">
            <x v="14"/>
          </reference>
        </references>
      </pivotArea>
    </chartFormat>
    <chartFormat chart="0" format="14" series="1">
      <pivotArea type="data" outline="0" fieldPosition="0">
        <references count="2">
          <reference field="4294967294" count="1" selected="0">
            <x v="0"/>
          </reference>
          <reference field="2" count="1" selected="0">
            <x v="15"/>
          </reference>
        </references>
      </pivotArea>
    </chartFormat>
    <chartFormat chart="0" format="15" series="1">
      <pivotArea type="data" outline="0" fieldPosition="0">
        <references count="2">
          <reference field="4294967294" count="1" selected="0">
            <x v="0"/>
          </reference>
          <reference field="2" count="1" selected="0">
            <x v="16"/>
          </reference>
        </references>
      </pivotArea>
    </chartFormat>
    <chartFormat chart="0" format="16" series="1">
      <pivotArea type="data" outline="0" fieldPosition="0">
        <references count="2">
          <reference field="4294967294" count="1" selected="0">
            <x v="0"/>
          </reference>
          <reference field="2" count="1" selected="0">
            <x v="17"/>
          </reference>
        </references>
      </pivotArea>
    </chartFormat>
    <chartFormat chart="0" format="17" series="1">
      <pivotArea type="data" outline="0" fieldPosition="0">
        <references count="2">
          <reference field="4294967294" count="1" selected="0">
            <x v="0"/>
          </reference>
          <reference field="2" count="1" selected="0">
            <x v="18"/>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12130E6-5614-49EF-9B36-2EFEE6A5CF9B}"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C5:V13" firstHeaderRow="1" firstDataRow="2" firstDataCol="1"/>
  <pivotFields count="21">
    <pivotField showAll="0"/>
    <pivotField axis="axisCol"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axis="axisRow" showAll="0">
      <items count="7">
        <item x="1"/>
        <item x="5"/>
        <item x="2"/>
        <item x="0"/>
        <item x="3"/>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2"/>
  </rowFields>
  <rowItems count="7">
    <i>
      <x/>
    </i>
    <i>
      <x v="1"/>
    </i>
    <i>
      <x v="2"/>
    </i>
    <i>
      <x v="3"/>
    </i>
    <i>
      <x v="4"/>
    </i>
    <i>
      <x v="5"/>
    </i>
    <i t="grand">
      <x/>
    </i>
  </rowItems>
  <colFields count="1">
    <field x="1"/>
  </colFields>
  <colItems count="19">
    <i>
      <x/>
    </i>
    <i>
      <x v="1"/>
    </i>
    <i>
      <x v="2"/>
    </i>
    <i>
      <x v="3"/>
    </i>
    <i>
      <x v="4"/>
    </i>
    <i>
      <x v="5"/>
    </i>
    <i>
      <x v="6"/>
    </i>
    <i>
      <x v="7"/>
    </i>
    <i>
      <x v="8"/>
    </i>
    <i>
      <x v="9"/>
    </i>
    <i>
      <x v="10"/>
    </i>
    <i>
      <x v="11"/>
    </i>
    <i>
      <x v="12"/>
    </i>
    <i>
      <x v="13"/>
    </i>
    <i>
      <x v="14"/>
    </i>
    <i>
      <x v="15"/>
    </i>
    <i>
      <x v="16"/>
    </i>
    <i>
      <x v="17"/>
    </i>
    <i t="grand">
      <x/>
    </i>
  </colItems>
  <dataFields count="1">
    <dataField name="Sum of Total_Pokemon_Count" fld="4" baseField="0" baseItem="0"/>
  </dataFields>
  <formats count="3">
    <format dxfId="59">
      <pivotArea type="all" dataOnly="0" outline="0" fieldPosition="0"/>
    </format>
    <format dxfId="58">
      <pivotArea type="all" dataOnly="0" outline="0" fieldPosition="0"/>
    </format>
    <format dxfId="57">
      <pivotArea type="all" dataOnly="0" outline="0" fieldPosition="0"/>
    </format>
  </formats>
  <chartFormats count="5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1" count="1" selected="0">
            <x v="8"/>
          </reference>
        </references>
      </pivotArea>
    </chartFormat>
    <chartFormat chart="1" format="9" series="1">
      <pivotArea type="data" outline="0" fieldPosition="0">
        <references count="2">
          <reference field="4294967294" count="1" selected="0">
            <x v="0"/>
          </reference>
          <reference field="1" count="1" selected="0">
            <x v="9"/>
          </reference>
        </references>
      </pivotArea>
    </chartFormat>
    <chartFormat chart="1" format="10" series="1">
      <pivotArea type="data" outline="0" fieldPosition="0">
        <references count="2">
          <reference field="4294967294" count="1" selected="0">
            <x v="0"/>
          </reference>
          <reference field="1" count="1" selected="0">
            <x v="10"/>
          </reference>
        </references>
      </pivotArea>
    </chartFormat>
    <chartFormat chart="1" format="11" series="1">
      <pivotArea type="data" outline="0" fieldPosition="0">
        <references count="2">
          <reference field="4294967294" count="1" selected="0">
            <x v="0"/>
          </reference>
          <reference field="1" count="1" selected="0">
            <x v="11"/>
          </reference>
        </references>
      </pivotArea>
    </chartFormat>
    <chartFormat chart="1" format="12" series="1">
      <pivotArea type="data" outline="0" fieldPosition="0">
        <references count="2">
          <reference field="4294967294" count="1" selected="0">
            <x v="0"/>
          </reference>
          <reference field="1" count="1" selected="0">
            <x v="12"/>
          </reference>
        </references>
      </pivotArea>
    </chartFormat>
    <chartFormat chart="1" format="13" series="1">
      <pivotArea type="data" outline="0" fieldPosition="0">
        <references count="2">
          <reference field="4294967294" count="1" selected="0">
            <x v="0"/>
          </reference>
          <reference field="1" count="1" selected="0">
            <x v="13"/>
          </reference>
        </references>
      </pivotArea>
    </chartFormat>
    <chartFormat chart="1" format="14" series="1">
      <pivotArea type="data" outline="0" fieldPosition="0">
        <references count="2">
          <reference field="4294967294" count="1" selected="0">
            <x v="0"/>
          </reference>
          <reference field="1" count="1" selected="0">
            <x v="14"/>
          </reference>
        </references>
      </pivotArea>
    </chartFormat>
    <chartFormat chart="1" format="15" series="1">
      <pivotArea type="data" outline="0" fieldPosition="0">
        <references count="2">
          <reference field="4294967294" count="1" selected="0">
            <x v="0"/>
          </reference>
          <reference field="1" count="1" selected="0">
            <x v="15"/>
          </reference>
        </references>
      </pivotArea>
    </chartFormat>
    <chartFormat chart="1" format="16" series="1">
      <pivotArea type="data" outline="0" fieldPosition="0">
        <references count="2">
          <reference field="4294967294" count="1" selected="0">
            <x v="0"/>
          </reference>
          <reference field="1" count="1" selected="0">
            <x v="16"/>
          </reference>
        </references>
      </pivotArea>
    </chartFormat>
    <chartFormat chart="1" format="17" series="1">
      <pivotArea type="data" outline="0" fieldPosition="0">
        <references count="2">
          <reference field="4294967294" count="1" selected="0">
            <x v="0"/>
          </reference>
          <reference field="1" count="1" selected="0">
            <x v="17"/>
          </reference>
        </references>
      </pivotArea>
    </chartFormat>
    <chartFormat chart="2" format="18" series="1">
      <pivotArea type="data" outline="0" fieldPosition="0">
        <references count="2">
          <reference field="4294967294" count="1" selected="0">
            <x v="0"/>
          </reference>
          <reference field="1" count="1" selected="0">
            <x v="0"/>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2" format="20" series="1">
      <pivotArea type="data" outline="0" fieldPosition="0">
        <references count="2">
          <reference field="4294967294" count="1" selected="0">
            <x v="0"/>
          </reference>
          <reference field="1" count="1" selected="0">
            <x v="2"/>
          </reference>
        </references>
      </pivotArea>
    </chartFormat>
    <chartFormat chart="2" format="21" series="1">
      <pivotArea type="data" outline="0" fieldPosition="0">
        <references count="2">
          <reference field="4294967294" count="1" selected="0">
            <x v="0"/>
          </reference>
          <reference field="1" count="1" selected="0">
            <x v="3"/>
          </reference>
        </references>
      </pivotArea>
    </chartFormat>
    <chartFormat chart="2" format="22" series="1">
      <pivotArea type="data" outline="0" fieldPosition="0">
        <references count="2">
          <reference field="4294967294" count="1" selected="0">
            <x v="0"/>
          </reference>
          <reference field="1" count="1" selected="0">
            <x v="4"/>
          </reference>
        </references>
      </pivotArea>
    </chartFormat>
    <chartFormat chart="2" format="23" series="1">
      <pivotArea type="data" outline="0" fieldPosition="0">
        <references count="2">
          <reference field="4294967294" count="1" selected="0">
            <x v="0"/>
          </reference>
          <reference field="1" count="1" selected="0">
            <x v="5"/>
          </reference>
        </references>
      </pivotArea>
    </chartFormat>
    <chartFormat chart="2" format="24" series="1">
      <pivotArea type="data" outline="0" fieldPosition="0">
        <references count="2">
          <reference field="4294967294" count="1" selected="0">
            <x v="0"/>
          </reference>
          <reference field="1" count="1" selected="0">
            <x v="6"/>
          </reference>
        </references>
      </pivotArea>
    </chartFormat>
    <chartFormat chart="2" format="25" series="1">
      <pivotArea type="data" outline="0" fieldPosition="0">
        <references count="2">
          <reference field="4294967294" count="1" selected="0">
            <x v="0"/>
          </reference>
          <reference field="1" count="1" selected="0">
            <x v="7"/>
          </reference>
        </references>
      </pivotArea>
    </chartFormat>
    <chartFormat chart="2" format="26" series="1">
      <pivotArea type="data" outline="0" fieldPosition="0">
        <references count="2">
          <reference field="4294967294" count="1" selected="0">
            <x v="0"/>
          </reference>
          <reference field="1" count="1" selected="0">
            <x v="8"/>
          </reference>
        </references>
      </pivotArea>
    </chartFormat>
    <chartFormat chart="2" format="27" series="1">
      <pivotArea type="data" outline="0" fieldPosition="0">
        <references count="2">
          <reference field="4294967294" count="1" selected="0">
            <x v="0"/>
          </reference>
          <reference field="1" count="1" selected="0">
            <x v="9"/>
          </reference>
        </references>
      </pivotArea>
    </chartFormat>
    <chartFormat chart="2" format="28" series="1">
      <pivotArea type="data" outline="0" fieldPosition="0">
        <references count="2">
          <reference field="4294967294" count="1" selected="0">
            <x v="0"/>
          </reference>
          <reference field="1" count="1" selected="0">
            <x v="10"/>
          </reference>
        </references>
      </pivotArea>
    </chartFormat>
    <chartFormat chart="2" format="29" series="1">
      <pivotArea type="data" outline="0" fieldPosition="0">
        <references count="2">
          <reference field="4294967294" count="1" selected="0">
            <x v="0"/>
          </reference>
          <reference field="1" count="1" selected="0">
            <x v="11"/>
          </reference>
        </references>
      </pivotArea>
    </chartFormat>
    <chartFormat chart="2" format="30" series="1">
      <pivotArea type="data" outline="0" fieldPosition="0">
        <references count="2">
          <reference field="4294967294" count="1" selected="0">
            <x v="0"/>
          </reference>
          <reference field="1" count="1" selected="0">
            <x v="12"/>
          </reference>
        </references>
      </pivotArea>
    </chartFormat>
    <chartFormat chart="2" format="31" series="1">
      <pivotArea type="data" outline="0" fieldPosition="0">
        <references count="2">
          <reference field="4294967294" count="1" selected="0">
            <x v="0"/>
          </reference>
          <reference field="1" count="1" selected="0">
            <x v="13"/>
          </reference>
        </references>
      </pivotArea>
    </chartFormat>
    <chartFormat chart="2" format="32" series="1">
      <pivotArea type="data" outline="0" fieldPosition="0">
        <references count="2">
          <reference field="4294967294" count="1" selected="0">
            <x v="0"/>
          </reference>
          <reference field="1" count="1" selected="0">
            <x v="14"/>
          </reference>
        </references>
      </pivotArea>
    </chartFormat>
    <chartFormat chart="2" format="33" series="1">
      <pivotArea type="data" outline="0" fieldPosition="0">
        <references count="2">
          <reference field="4294967294" count="1" selected="0">
            <x v="0"/>
          </reference>
          <reference field="1" count="1" selected="0">
            <x v="15"/>
          </reference>
        </references>
      </pivotArea>
    </chartFormat>
    <chartFormat chart="2" format="34" series="1">
      <pivotArea type="data" outline="0" fieldPosition="0">
        <references count="2">
          <reference field="4294967294" count="1" selected="0">
            <x v="0"/>
          </reference>
          <reference field="1" count="1" selected="0">
            <x v="16"/>
          </reference>
        </references>
      </pivotArea>
    </chartFormat>
    <chartFormat chart="2" format="35" series="1">
      <pivotArea type="data" outline="0" fieldPosition="0">
        <references count="2">
          <reference field="4294967294" count="1" selected="0">
            <x v="0"/>
          </reference>
          <reference field="1" count="1" selected="0">
            <x v="17"/>
          </reference>
        </references>
      </pivotArea>
    </chartFormat>
    <chartFormat chart="3" format="36" series="1">
      <pivotArea type="data" outline="0" fieldPosition="0">
        <references count="2">
          <reference field="4294967294" count="1" selected="0">
            <x v="0"/>
          </reference>
          <reference field="1" count="1" selected="0">
            <x v="0"/>
          </reference>
        </references>
      </pivotArea>
    </chartFormat>
    <chartFormat chart="3" format="37" series="1">
      <pivotArea type="data" outline="0" fieldPosition="0">
        <references count="2">
          <reference field="4294967294" count="1" selected="0">
            <x v="0"/>
          </reference>
          <reference field="1" count="1" selected="0">
            <x v="1"/>
          </reference>
        </references>
      </pivotArea>
    </chartFormat>
    <chartFormat chart="3" format="38" series="1">
      <pivotArea type="data" outline="0" fieldPosition="0">
        <references count="2">
          <reference field="4294967294" count="1" selected="0">
            <x v="0"/>
          </reference>
          <reference field="1" count="1" selected="0">
            <x v="2"/>
          </reference>
        </references>
      </pivotArea>
    </chartFormat>
    <chartFormat chart="3" format="39" series="1">
      <pivotArea type="data" outline="0" fieldPosition="0">
        <references count="2">
          <reference field="4294967294" count="1" selected="0">
            <x v="0"/>
          </reference>
          <reference field="1" count="1" selected="0">
            <x v="3"/>
          </reference>
        </references>
      </pivotArea>
    </chartFormat>
    <chartFormat chart="3" format="40" series="1">
      <pivotArea type="data" outline="0" fieldPosition="0">
        <references count="2">
          <reference field="4294967294" count="1" selected="0">
            <x v="0"/>
          </reference>
          <reference field="1" count="1" selected="0">
            <x v="4"/>
          </reference>
        </references>
      </pivotArea>
    </chartFormat>
    <chartFormat chart="3" format="41" series="1">
      <pivotArea type="data" outline="0" fieldPosition="0">
        <references count="2">
          <reference field="4294967294" count="1" selected="0">
            <x v="0"/>
          </reference>
          <reference field="1" count="1" selected="0">
            <x v="5"/>
          </reference>
        </references>
      </pivotArea>
    </chartFormat>
    <chartFormat chart="3" format="42" series="1">
      <pivotArea type="data" outline="0" fieldPosition="0">
        <references count="2">
          <reference field="4294967294" count="1" selected="0">
            <x v="0"/>
          </reference>
          <reference field="1" count="1" selected="0">
            <x v="6"/>
          </reference>
        </references>
      </pivotArea>
    </chartFormat>
    <chartFormat chart="3" format="43" series="1">
      <pivotArea type="data" outline="0" fieldPosition="0">
        <references count="2">
          <reference field="4294967294" count="1" selected="0">
            <x v="0"/>
          </reference>
          <reference field="1" count="1" selected="0">
            <x v="7"/>
          </reference>
        </references>
      </pivotArea>
    </chartFormat>
    <chartFormat chart="3" format="44" series="1">
      <pivotArea type="data" outline="0" fieldPosition="0">
        <references count="2">
          <reference field="4294967294" count="1" selected="0">
            <x v="0"/>
          </reference>
          <reference field="1" count="1" selected="0">
            <x v="8"/>
          </reference>
        </references>
      </pivotArea>
    </chartFormat>
    <chartFormat chart="3" format="45" series="1">
      <pivotArea type="data" outline="0" fieldPosition="0">
        <references count="2">
          <reference field="4294967294" count="1" selected="0">
            <x v="0"/>
          </reference>
          <reference field="1" count="1" selected="0">
            <x v="9"/>
          </reference>
        </references>
      </pivotArea>
    </chartFormat>
    <chartFormat chart="3" format="46" series="1">
      <pivotArea type="data" outline="0" fieldPosition="0">
        <references count="2">
          <reference field="4294967294" count="1" selected="0">
            <x v="0"/>
          </reference>
          <reference field="1" count="1" selected="0">
            <x v="10"/>
          </reference>
        </references>
      </pivotArea>
    </chartFormat>
    <chartFormat chart="3" format="47" series="1">
      <pivotArea type="data" outline="0" fieldPosition="0">
        <references count="2">
          <reference field="4294967294" count="1" selected="0">
            <x v="0"/>
          </reference>
          <reference field="1" count="1" selected="0">
            <x v="11"/>
          </reference>
        </references>
      </pivotArea>
    </chartFormat>
    <chartFormat chart="3" format="48" series="1">
      <pivotArea type="data" outline="0" fieldPosition="0">
        <references count="2">
          <reference field="4294967294" count="1" selected="0">
            <x v="0"/>
          </reference>
          <reference field="1" count="1" selected="0">
            <x v="12"/>
          </reference>
        </references>
      </pivotArea>
    </chartFormat>
    <chartFormat chart="3" format="49" series="1">
      <pivotArea type="data" outline="0" fieldPosition="0">
        <references count="2">
          <reference field="4294967294" count="1" selected="0">
            <x v="0"/>
          </reference>
          <reference field="1" count="1" selected="0">
            <x v="13"/>
          </reference>
        </references>
      </pivotArea>
    </chartFormat>
    <chartFormat chart="3" format="50" series="1">
      <pivotArea type="data" outline="0" fieldPosition="0">
        <references count="2">
          <reference field="4294967294" count="1" selected="0">
            <x v="0"/>
          </reference>
          <reference field="1" count="1" selected="0">
            <x v="14"/>
          </reference>
        </references>
      </pivotArea>
    </chartFormat>
    <chartFormat chart="3" format="51" series="1">
      <pivotArea type="data" outline="0" fieldPosition="0">
        <references count="2">
          <reference field="4294967294" count="1" selected="0">
            <x v="0"/>
          </reference>
          <reference field="1" count="1" selected="0">
            <x v="15"/>
          </reference>
        </references>
      </pivotArea>
    </chartFormat>
    <chartFormat chart="3" format="52" series="1">
      <pivotArea type="data" outline="0" fieldPosition="0">
        <references count="2">
          <reference field="4294967294" count="1" selected="0">
            <x v="0"/>
          </reference>
          <reference field="1" count="1" selected="0">
            <x v="16"/>
          </reference>
        </references>
      </pivotArea>
    </chartFormat>
    <chartFormat chart="3" format="53" series="1">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02A6804-9BFF-424E-9B04-1955C5CC90B6}" name="PivotTable4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8:I47" firstHeaderRow="0" firstDataRow="1" firstDataCol="1"/>
  <pivotFields count="21">
    <pivotField showAll="0"/>
    <pivotField showAll="0"/>
    <pivotField axis="axisRow" showAll="0" sortType="descending">
      <items count="20">
        <item x="8"/>
        <item x="14"/>
        <item x="7"/>
        <item x="17"/>
        <item x="5"/>
        <item x="13"/>
        <item x="16"/>
        <item x="3"/>
        <item x="2"/>
        <item x="15"/>
        <item x="11"/>
        <item x="0"/>
        <item h="1" x="1"/>
        <item x="18"/>
        <item x="6"/>
        <item x="9"/>
        <item x="4"/>
        <item x="12"/>
        <item x="10"/>
        <item t="default"/>
      </items>
      <autoSortScope>
        <pivotArea dataOnly="0" outline="0" fieldPosition="0">
          <references count="1">
            <reference field="4294967294" count="1" selected="0">
              <x v="5"/>
            </reference>
          </references>
        </pivotArea>
      </autoSortScope>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9">
    <i>
      <x v="13"/>
    </i>
    <i>
      <x v="5"/>
    </i>
    <i>
      <x/>
    </i>
    <i>
      <x v="7"/>
    </i>
    <i>
      <x v="2"/>
    </i>
    <i>
      <x v="1"/>
    </i>
    <i>
      <x v="3"/>
    </i>
    <i>
      <x v="11"/>
    </i>
    <i>
      <x v="18"/>
    </i>
    <i>
      <x v="9"/>
    </i>
    <i>
      <x v="6"/>
    </i>
    <i>
      <x v="8"/>
    </i>
    <i>
      <x v="4"/>
    </i>
    <i>
      <x v="10"/>
    </i>
    <i>
      <x v="14"/>
    </i>
    <i>
      <x v="15"/>
    </i>
    <i>
      <x v="17"/>
    </i>
    <i>
      <x v="16"/>
    </i>
    <i t="grand">
      <x/>
    </i>
  </rowItems>
  <colFields count="1">
    <field x="-2"/>
  </colFields>
  <colItems count="6">
    <i>
      <x/>
    </i>
    <i i="1">
      <x v="1"/>
    </i>
    <i i="2">
      <x v="2"/>
    </i>
    <i i="3">
      <x v="3"/>
    </i>
    <i i="4">
      <x v="4"/>
    </i>
    <i i="5">
      <x v="5"/>
    </i>
  </colItems>
  <dataFields count="6">
    <dataField name="Min of Hit_Points" fld="5" subtotal="min" baseField="2" baseItem="0"/>
    <dataField name="Min of Attack_Points" fld="6" subtotal="min" baseField="2" baseItem="0"/>
    <dataField name="Min of Defense_Points" fld="7" subtotal="min" baseField="2" baseItem="0"/>
    <dataField name="Min of Special_Attack_Points" fld="8" subtotal="min" baseField="2" baseItem="0"/>
    <dataField name="Min of Special_Defense_Points" fld="9" subtotal="min" baseField="2" baseItem="0"/>
    <dataField name="Min of Speed_Points" fld="10" subtotal="min" baseField="2" baseItem="0"/>
  </dataFields>
  <formats count="24">
    <format dxfId="299">
      <pivotArea type="all" dataOnly="0" outline="0" fieldPosition="0"/>
    </format>
    <format dxfId="298">
      <pivotArea outline="0" collapsedLevelsAreSubtotals="1" fieldPosition="0"/>
    </format>
    <format dxfId="297">
      <pivotArea field="2" type="button" dataOnly="0" labelOnly="1" outline="0" axis="axisRow" fieldPosition="0"/>
    </format>
    <format dxfId="296">
      <pivotArea dataOnly="0" labelOnly="1" fieldPosition="0">
        <references count="1">
          <reference field="2" count="0"/>
        </references>
      </pivotArea>
    </format>
    <format dxfId="295">
      <pivotArea dataOnly="0" labelOnly="1" grandRow="1" outline="0" fieldPosition="0"/>
    </format>
    <format dxfId="294">
      <pivotArea dataOnly="0" labelOnly="1" outline="0" fieldPosition="0">
        <references count="1">
          <reference field="4294967294" count="6">
            <x v="0"/>
            <x v="1"/>
            <x v="2"/>
            <x v="3"/>
            <x v="4"/>
            <x v="5"/>
          </reference>
        </references>
      </pivotArea>
    </format>
    <format dxfId="293">
      <pivotArea type="all" dataOnly="0" outline="0" fieldPosition="0"/>
    </format>
    <format dxfId="292">
      <pivotArea outline="0" collapsedLevelsAreSubtotals="1" fieldPosition="0"/>
    </format>
    <format dxfId="291">
      <pivotArea field="2" type="button" dataOnly="0" labelOnly="1" outline="0" axis="axisRow" fieldPosition="0"/>
    </format>
    <format dxfId="290">
      <pivotArea dataOnly="0" labelOnly="1" fieldPosition="0">
        <references count="1">
          <reference field="2" count="0"/>
        </references>
      </pivotArea>
    </format>
    <format dxfId="289">
      <pivotArea dataOnly="0" labelOnly="1" grandRow="1" outline="0" fieldPosition="0"/>
    </format>
    <format dxfId="288">
      <pivotArea dataOnly="0" labelOnly="1" outline="0" fieldPosition="0">
        <references count="1">
          <reference field="4294967294" count="6">
            <x v="0"/>
            <x v="1"/>
            <x v="2"/>
            <x v="3"/>
            <x v="4"/>
            <x v="5"/>
          </reference>
        </references>
      </pivotArea>
    </format>
    <format dxfId="287">
      <pivotArea type="all" dataOnly="0" outline="0" fieldPosition="0"/>
    </format>
    <format dxfId="286">
      <pivotArea outline="0" collapsedLevelsAreSubtotals="1" fieldPosition="0"/>
    </format>
    <format dxfId="285">
      <pivotArea field="2" type="button" dataOnly="0" labelOnly="1" outline="0" axis="axisRow" fieldPosition="0"/>
    </format>
    <format dxfId="284">
      <pivotArea dataOnly="0" labelOnly="1" fieldPosition="0">
        <references count="1">
          <reference field="2" count="0"/>
        </references>
      </pivotArea>
    </format>
    <format dxfId="283">
      <pivotArea dataOnly="0" labelOnly="1" grandRow="1" outline="0" fieldPosition="0"/>
    </format>
    <format dxfId="282">
      <pivotArea dataOnly="0" labelOnly="1" outline="0" fieldPosition="0">
        <references count="1">
          <reference field="4294967294" count="6">
            <x v="0"/>
            <x v="1"/>
            <x v="2"/>
            <x v="3"/>
            <x v="4"/>
            <x v="5"/>
          </reference>
        </references>
      </pivotArea>
    </format>
    <format dxfId="281">
      <pivotArea type="all" dataOnly="0" outline="0" fieldPosition="0"/>
    </format>
    <format dxfId="280">
      <pivotArea outline="0" collapsedLevelsAreSubtotals="1" fieldPosition="0"/>
    </format>
    <format dxfId="279">
      <pivotArea field="2" type="button" dataOnly="0" labelOnly="1" outline="0" axis="axisRow" fieldPosition="0"/>
    </format>
    <format dxfId="278">
      <pivotArea dataOnly="0" labelOnly="1" fieldPosition="0">
        <references count="1">
          <reference field="2" count="0"/>
        </references>
      </pivotArea>
    </format>
    <format dxfId="277">
      <pivotArea dataOnly="0" labelOnly="1" grandRow="1" outline="0" fieldPosition="0"/>
    </format>
    <format dxfId="276">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4EBBB1A-9621-43A0-9F2D-B3489DAC7B79}" name="PivotTable4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I24" firstHeaderRow="0" firstDataRow="1" firstDataCol="1"/>
  <pivotFields count="21">
    <pivotField showAll="0"/>
    <pivotField axis="axisRow" showAll="0" sortType="ascending">
      <items count="19">
        <item x="3"/>
        <item x="2"/>
        <item x="8"/>
        <item x="9"/>
        <item x="12"/>
        <item x="16"/>
        <item x="11"/>
        <item x="17"/>
        <item x="15"/>
        <item x="0"/>
        <item x="14"/>
        <item x="13"/>
        <item x="6"/>
        <item x="10"/>
        <item x="1"/>
        <item x="5"/>
        <item x="4"/>
        <item x="7"/>
        <item t="default"/>
      </items>
      <autoSortScope>
        <pivotArea dataOnly="0" outline="0" fieldPosition="0">
          <references count="1">
            <reference field="4294967294" count="1" selected="0">
              <x v="5"/>
            </reference>
          </references>
        </pivotArea>
      </autoSortScope>
    </pivotField>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v="12"/>
    </i>
    <i>
      <x/>
    </i>
    <i>
      <x v="9"/>
    </i>
    <i>
      <x v="10"/>
    </i>
    <i>
      <x v="15"/>
    </i>
    <i>
      <x v="4"/>
    </i>
    <i>
      <x v="17"/>
    </i>
    <i>
      <x v="8"/>
    </i>
    <i>
      <x v="1"/>
    </i>
    <i>
      <x v="14"/>
    </i>
    <i>
      <x v="6"/>
    </i>
    <i>
      <x v="16"/>
    </i>
    <i>
      <x v="5"/>
    </i>
    <i>
      <x v="11"/>
    </i>
    <i>
      <x v="13"/>
    </i>
    <i>
      <x v="3"/>
    </i>
    <i>
      <x v="2"/>
    </i>
    <i>
      <x v="7"/>
    </i>
    <i t="grand">
      <x/>
    </i>
  </rowItems>
  <colFields count="1">
    <field x="-2"/>
  </colFields>
  <colItems count="6">
    <i>
      <x/>
    </i>
    <i i="1">
      <x v="1"/>
    </i>
    <i i="2">
      <x v="2"/>
    </i>
    <i i="3">
      <x v="3"/>
    </i>
    <i i="4">
      <x v="4"/>
    </i>
    <i i="5">
      <x v="5"/>
    </i>
  </colItems>
  <dataFields count="6">
    <dataField name="Min of Hit_Points" fld="5" subtotal="min" baseField="1" baseItem="0"/>
    <dataField name="Min of Attack_Points" fld="6" subtotal="min" baseField="1" baseItem="0"/>
    <dataField name="Min of Defense_Points" fld="7" subtotal="min" baseField="1" baseItem="0"/>
    <dataField name="Min of Special_Attack_Points" fld="8" subtotal="min" baseField="1" baseItem="0"/>
    <dataField name="Min of Special_Defense_Points" fld="9" subtotal="min" baseField="1" baseItem="0"/>
    <dataField name="Min of Speed_Points" fld="10" subtotal="min" baseField="1" baseItem="0"/>
  </dataFields>
  <formats count="12">
    <format dxfId="311">
      <pivotArea type="all" dataOnly="0" outline="0" fieldPosition="0"/>
    </format>
    <format dxfId="310">
      <pivotArea outline="0" collapsedLevelsAreSubtotals="1" fieldPosition="0"/>
    </format>
    <format dxfId="309">
      <pivotArea field="1" type="button" dataOnly="0" labelOnly="1" outline="0" axis="axisRow" fieldPosition="0"/>
    </format>
    <format dxfId="308">
      <pivotArea dataOnly="0" labelOnly="1" fieldPosition="0">
        <references count="1">
          <reference field="1" count="0"/>
        </references>
      </pivotArea>
    </format>
    <format dxfId="307">
      <pivotArea dataOnly="0" labelOnly="1" grandRow="1" outline="0" fieldPosition="0"/>
    </format>
    <format dxfId="306">
      <pivotArea dataOnly="0" labelOnly="1" outline="0" fieldPosition="0">
        <references count="1">
          <reference field="4294967294" count="6">
            <x v="0"/>
            <x v="1"/>
            <x v="2"/>
            <x v="3"/>
            <x v="4"/>
            <x v="5"/>
          </reference>
        </references>
      </pivotArea>
    </format>
    <format dxfId="305">
      <pivotArea type="all" dataOnly="0" outline="0" fieldPosition="0"/>
    </format>
    <format dxfId="304">
      <pivotArea outline="0" collapsedLevelsAreSubtotals="1" fieldPosition="0"/>
    </format>
    <format dxfId="303">
      <pivotArea field="1" type="button" dataOnly="0" labelOnly="1" outline="0" axis="axisRow" fieldPosition="0"/>
    </format>
    <format dxfId="302">
      <pivotArea dataOnly="0" labelOnly="1" fieldPosition="0">
        <references count="1">
          <reference field="1" count="0"/>
        </references>
      </pivotArea>
    </format>
    <format dxfId="301">
      <pivotArea dataOnly="0" labelOnly="1" grandRow="1" outline="0" fieldPosition="0"/>
    </format>
    <format dxfId="300">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6FF097-5EAA-4F1D-B82D-361A590120AA}" name="PivotTable4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I24" firstHeaderRow="0" firstDataRow="1"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6">
    <i>
      <x/>
    </i>
    <i i="1">
      <x v="1"/>
    </i>
    <i i="2">
      <x v="2"/>
    </i>
    <i i="3">
      <x v="3"/>
    </i>
    <i i="4">
      <x v="4"/>
    </i>
    <i i="5">
      <x v="5"/>
    </i>
  </colItems>
  <dataFields count="6">
    <dataField name="Max of Hit_Points" fld="5" subtotal="max" baseField="1" baseItem="0"/>
    <dataField name="Max of Attack_Points" fld="6" subtotal="max" baseField="1" baseItem="0"/>
    <dataField name="Max of Defense_Points" fld="7" subtotal="max" baseField="1" baseItem="0"/>
    <dataField name="Max of Special_Attack_Points" fld="8" subtotal="max" baseField="1" baseItem="0"/>
    <dataField name="Max of Special_Defense_Points" fld="9" subtotal="max" baseField="1" baseItem="0"/>
    <dataField name="Max of Speed_Points" fld="10" subtotal="max" baseField="1" baseItem="0"/>
  </dataFields>
  <formats count="12">
    <format dxfId="263">
      <pivotArea type="all" dataOnly="0" outline="0" fieldPosition="0"/>
    </format>
    <format dxfId="262">
      <pivotArea outline="0" collapsedLevelsAreSubtotals="1" fieldPosition="0"/>
    </format>
    <format dxfId="261">
      <pivotArea field="1" type="button" dataOnly="0" labelOnly="1" outline="0" axis="axisRow" fieldPosition="0"/>
    </format>
    <format dxfId="260">
      <pivotArea dataOnly="0" labelOnly="1" fieldPosition="0">
        <references count="1">
          <reference field="1" count="0"/>
        </references>
      </pivotArea>
    </format>
    <format dxfId="259">
      <pivotArea dataOnly="0" labelOnly="1" grandRow="1" outline="0" fieldPosition="0"/>
    </format>
    <format dxfId="258">
      <pivotArea dataOnly="0" labelOnly="1" outline="0" fieldPosition="0">
        <references count="1">
          <reference field="4294967294" count="6">
            <x v="0"/>
            <x v="1"/>
            <x v="2"/>
            <x v="3"/>
            <x v="4"/>
            <x v="5"/>
          </reference>
        </references>
      </pivotArea>
    </format>
    <format dxfId="257">
      <pivotArea type="all" dataOnly="0" outline="0" fieldPosition="0"/>
    </format>
    <format dxfId="256">
      <pivotArea outline="0" collapsedLevelsAreSubtotals="1" fieldPosition="0"/>
    </format>
    <format dxfId="255">
      <pivotArea field="1" type="button" dataOnly="0" labelOnly="1" outline="0" axis="axisRow" fieldPosition="0"/>
    </format>
    <format dxfId="254">
      <pivotArea dataOnly="0" labelOnly="1" fieldPosition="0">
        <references count="1">
          <reference field="1" count="0"/>
        </references>
      </pivotArea>
    </format>
    <format dxfId="253">
      <pivotArea dataOnly="0" labelOnly="1" grandRow="1" outline="0" fieldPosition="0"/>
    </format>
    <format dxfId="252">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68F0475-1E59-4EA5-8595-7B9C4FF0DE91}" name="PivotTable4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9:I48" firstHeaderRow="0" firstDataRow="1" firstDataCol="1"/>
  <pivotFields count="15">
    <pivotField showAll="0"/>
    <pivotField showAll="0"/>
    <pivotField axis="axisRow" showAll="0">
      <items count="20">
        <item x="8"/>
        <item x="14"/>
        <item x="7"/>
        <item x="17"/>
        <item x="5"/>
        <item x="13"/>
        <item x="16"/>
        <item x="3"/>
        <item x="2"/>
        <item x="15"/>
        <item x="11"/>
        <item x="0"/>
        <item h="1" x="1"/>
        <item x="18"/>
        <item x="6"/>
        <item x="9"/>
        <item x="4"/>
        <item x="12"/>
        <item x="10"/>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numFmtId="2" showAll="0"/>
    <pivotField showAll="0"/>
    <pivotField showAl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6">
    <i>
      <x/>
    </i>
    <i i="1">
      <x v="1"/>
    </i>
    <i i="2">
      <x v="2"/>
    </i>
    <i i="3">
      <x v="3"/>
    </i>
    <i i="4">
      <x v="4"/>
    </i>
    <i i="5">
      <x v="5"/>
    </i>
  </colItems>
  <dataFields count="6">
    <dataField name="Max of Hit_Points" fld="4" subtotal="max" baseField="2" baseItem="0"/>
    <dataField name="Max of Attack_Points" fld="5" subtotal="max" baseField="2" baseItem="0"/>
    <dataField name="Max of Defense_Points" fld="6" subtotal="max" baseField="2" baseItem="0"/>
    <dataField name="Max of Special_Attack_Points" fld="7" subtotal="max" baseField="2" baseItem="0"/>
    <dataField name="Max of Special_Defense_Points" fld="8" subtotal="max" baseField="2" baseItem="0"/>
    <dataField name="Max of Speed_Points" fld="9" subtotal="max" baseField="2" baseItem="0"/>
  </dataFields>
  <formats count="12">
    <format dxfId="275">
      <pivotArea type="all" dataOnly="0" outline="0" fieldPosition="0"/>
    </format>
    <format dxfId="274">
      <pivotArea outline="0" collapsedLevelsAreSubtotals="1" fieldPosition="0"/>
    </format>
    <format dxfId="273">
      <pivotArea field="2" type="button" dataOnly="0" labelOnly="1" outline="0" axis="axisRow" fieldPosition="0"/>
    </format>
    <format dxfId="272">
      <pivotArea dataOnly="0" labelOnly="1" fieldPosition="0">
        <references count="1">
          <reference field="2" count="0"/>
        </references>
      </pivotArea>
    </format>
    <format dxfId="271">
      <pivotArea dataOnly="0" labelOnly="1" grandRow="1" outline="0" fieldPosition="0"/>
    </format>
    <format dxfId="270">
      <pivotArea dataOnly="0" labelOnly="1" outline="0" fieldPosition="0">
        <references count="1">
          <reference field="4294967294" count="6">
            <x v="0"/>
            <x v="1"/>
            <x v="2"/>
            <x v="3"/>
            <x v="4"/>
            <x v="5"/>
          </reference>
        </references>
      </pivotArea>
    </format>
    <format dxfId="269">
      <pivotArea type="all" dataOnly="0" outline="0" fieldPosition="0"/>
    </format>
    <format dxfId="268">
      <pivotArea outline="0" collapsedLevelsAreSubtotals="1" fieldPosition="0"/>
    </format>
    <format dxfId="267">
      <pivotArea field="2" type="button" dataOnly="0" labelOnly="1" outline="0" axis="axisRow" fieldPosition="0"/>
    </format>
    <format dxfId="266">
      <pivotArea dataOnly="0" labelOnly="1" fieldPosition="0">
        <references count="1">
          <reference field="2" count="0"/>
        </references>
      </pivotArea>
    </format>
    <format dxfId="265">
      <pivotArea dataOnly="0" labelOnly="1" grandRow="1" outline="0" fieldPosition="0"/>
    </format>
    <format dxfId="264">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E494D52-E29D-482A-9719-92B8DB92FD68}"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imary Pokeomon Type">
  <location ref="C6:I25" firstHeaderRow="0" firstDataRow="1" firstDataCol="1"/>
  <pivotFields count="15">
    <pivotField showAll="0"/>
    <pivotField axis="axisRow" showAll="0" sortType="ascending">
      <items count="19">
        <item x="3"/>
        <item x="2"/>
        <item x="8"/>
        <item x="9"/>
        <item x="12"/>
        <item x="16"/>
        <item x="11"/>
        <item x="17"/>
        <item x="15"/>
        <item x="0"/>
        <item x="14"/>
        <item x="13"/>
        <item x="6"/>
        <item x="10"/>
        <item x="1"/>
        <item x="5"/>
        <item x="4"/>
        <item x="7"/>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numFmtId="2" showAll="0"/>
    <pivotField showAll="0"/>
    <pivotField showAll="0"/>
  </pivotFields>
  <rowFields count="1">
    <field x="1"/>
  </rowFields>
  <rowItems count="19">
    <i>
      <x v="7"/>
    </i>
    <i>
      <x v="4"/>
    </i>
    <i>
      <x v="11"/>
    </i>
    <i>
      <x v="16"/>
    </i>
    <i>
      <x v="13"/>
    </i>
    <i>
      <x v="5"/>
    </i>
    <i>
      <x v="8"/>
    </i>
    <i>
      <x v="1"/>
    </i>
    <i>
      <x v="10"/>
    </i>
    <i>
      <x v="3"/>
    </i>
    <i>
      <x v="2"/>
    </i>
    <i>
      <x v="15"/>
    </i>
    <i>
      <x v="6"/>
    </i>
    <i>
      <x/>
    </i>
    <i>
      <x v="14"/>
    </i>
    <i>
      <x v="9"/>
    </i>
    <i>
      <x v="12"/>
    </i>
    <i>
      <x v="17"/>
    </i>
    <i t="grand">
      <x/>
    </i>
  </rowItems>
  <colFields count="1">
    <field x="-2"/>
  </colFields>
  <colItems count="6">
    <i>
      <x/>
    </i>
    <i i="1">
      <x v="1"/>
    </i>
    <i i="2">
      <x v="2"/>
    </i>
    <i i="3">
      <x v="3"/>
    </i>
    <i i="4">
      <x v="4"/>
    </i>
    <i i="5">
      <x v="5"/>
    </i>
  </colItems>
  <dataFields count="6">
    <dataField name="Sum of Hit_Points" fld="4" baseField="0" baseItem="0"/>
    <dataField name="Sum of Attack_Points" fld="5" baseField="0" baseItem="0"/>
    <dataField name="Sum of Defense_Points" fld="6" baseField="0" baseItem="0"/>
    <dataField name="Sum of Special_Attack_Points" fld="7" baseField="0" baseItem="0"/>
    <dataField name="Sum of Special_Defense_Points" fld="8" baseField="0" baseItem="0"/>
    <dataField name="Sum of Speed_Points" fld="9" baseField="0" baseItem="0"/>
  </dataFields>
  <formats count="12">
    <format dxfId="219">
      <pivotArea type="all" dataOnly="0" outline="0" fieldPosition="0"/>
    </format>
    <format dxfId="218">
      <pivotArea outline="0" collapsedLevelsAreSubtotals="1" fieldPosition="0"/>
    </format>
    <format dxfId="217">
      <pivotArea field="1" type="button" dataOnly="0" labelOnly="1" outline="0" axis="axisRow" fieldPosition="0"/>
    </format>
    <format dxfId="216">
      <pivotArea dataOnly="0" labelOnly="1" fieldPosition="0">
        <references count="1">
          <reference field="1" count="0"/>
        </references>
      </pivotArea>
    </format>
    <format dxfId="215">
      <pivotArea dataOnly="0" labelOnly="1" grandRow="1" outline="0" fieldPosition="0"/>
    </format>
    <format dxfId="214">
      <pivotArea dataOnly="0" labelOnly="1" outline="0" fieldPosition="0">
        <references count="1">
          <reference field="4294967294" count="6">
            <x v="0"/>
            <x v="1"/>
            <x v="2"/>
            <x v="3"/>
            <x v="4"/>
            <x v="5"/>
          </reference>
        </references>
      </pivotArea>
    </format>
    <format dxfId="213">
      <pivotArea type="all" dataOnly="0" outline="0" fieldPosition="0"/>
    </format>
    <format dxfId="212">
      <pivotArea outline="0" collapsedLevelsAreSubtotals="1" fieldPosition="0"/>
    </format>
    <format dxfId="211">
      <pivotArea field="1" type="button" dataOnly="0" labelOnly="1" outline="0" axis="axisRow" fieldPosition="0"/>
    </format>
    <format dxfId="210">
      <pivotArea dataOnly="0" labelOnly="1" fieldPosition="0">
        <references count="1">
          <reference field="1" count="0"/>
        </references>
      </pivotArea>
    </format>
    <format dxfId="209">
      <pivotArea dataOnly="0" labelOnly="1" grandRow="1" outline="0" fieldPosition="0"/>
    </format>
    <format dxfId="208">
      <pivotArea dataOnly="0" labelOnly="1" outline="0" fieldPosition="0">
        <references count="1">
          <reference field="4294967294" count="6">
            <x v="0"/>
            <x v="1"/>
            <x v="2"/>
            <x v="3"/>
            <x v="4"/>
            <x v="5"/>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 chart="2" format="15" series="1">
      <pivotArea type="data" outline="0" fieldPosition="0">
        <references count="1">
          <reference field="4294967294" count="1" selected="0">
            <x v="3"/>
          </reference>
        </references>
      </pivotArea>
    </chartFormat>
    <chartFormat chart="2" format="16" series="1">
      <pivotArea type="data" outline="0" fieldPosition="0">
        <references count="1">
          <reference field="4294967294" count="1" selected="0">
            <x v="4"/>
          </reference>
        </references>
      </pivotArea>
    </chartFormat>
    <chartFormat chart="2" format="17"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3C72EC5-BD11-4001-8FD0-3F9DFCE6903C}"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Legendary">
  <location ref="C95:D98" firstHeaderRow="1" firstDataRow="1" firstDataCol="1"/>
  <pivotFields count="15">
    <pivotField showAll="0"/>
    <pivotField dataField="1"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Items count="1">
    <i/>
  </colItems>
  <dataFields count="1">
    <dataField name="Count of Primary_Type" fld="1" subtotal="count" baseField="0" baseItem="0"/>
  </dataFields>
  <formats count="12">
    <format dxfId="231">
      <pivotArea type="all" dataOnly="0" outline="0" fieldPosition="0"/>
    </format>
    <format dxfId="230">
      <pivotArea outline="0" collapsedLevelsAreSubtotals="1" fieldPosition="0"/>
    </format>
    <format dxfId="229">
      <pivotArea field="11" type="button" dataOnly="0" labelOnly="1" outline="0" axis="axisRow" fieldPosition="0"/>
    </format>
    <format dxfId="228">
      <pivotArea dataOnly="0" labelOnly="1" fieldPosition="0">
        <references count="1">
          <reference field="11" count="0"/>
        </references>
      </pivotArea>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field="11" type="button" dataOnly="0" labelOnly="1" outline="0" axis="axisRow" fieldPosition="0"/>
    </format>
    <format dxfId="222">
      <pivotArea dataOnly="0" labelOnly="1" fieldPosition="0">
        <references count="1">
          <reference field="11" count="0"/>
        </references>
      </pivotArea>
    </format>
    <format dxfId="221">
      <pivotArea dataOnly="0" labelOnly="1" grandRow="1" outline="0" fieldPosition="0"/>
    </format>
    <format dxfId="220">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27F1E8BB-DBF5-4C03-9A45-C73B47176616}"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egendary" colHeaderCaption="primary Pokemon Type">
  <location ref="C87:V91" firstHeaderRow="1" firstDataRow="2" firstDataCol="1"/>
  <pivotFields count="15">
    <pivotField showAll="0"/>
    <pivotField axis="axisCol" dataField="1" showAll="0">
      <items count="19">
        <item x="3"/>
        <item x="2"/>
        <item x="8"/>
        <item x="9"/>
        <item x="12"/>
        <item x="16"/>
        <item x="11"/>
        <item x="17"/>
        <item x="15"/>
        <item x="0"/>
        <item x="14"/>
        <item x="13"/>
        <item x="6"/>
        <item x="10"/>
        <item x="1"/>
        <item x="5"/>
        <item x="4"/>
        <item x="7"/>
        <item t="default"/>
      </items>
    </pivotField>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Fields count="1">
    <field x="1"/>
  </colFields>
  <colItems count="19">
    <i>
      <x/>
    </i>
    <i>
      <x v="1"/>
    </i>
    <i>
      <x v="2"/>
    </i>
    <i>
      <x v="3"/>
    </i>
    <i>
      <x v="4"/>
    </i>
    <i>
      <x v="5"/>
    </i>
    <i>
      <x v="6"/>
    </i>
    <i>
      <x v="7"/>
    </i>
    <i>
      <x v="8"/>
    </i>
    <i>
      <x v="9"/>
    </i>
    <i>
      <x v="10"/>
    </i>
    <i>
      <x v="11"/>
    </i>
    <i>
      <x v="12"/>
    </i>
    <i>
      <x v="13"/>
    </i>
    <i>
      <x v="14"/>
    </i>
    <i>
      <x v="15"/>
    </i>
    <i>
      <x v="16"/>
    </i>
    <i>
      <x v="17"/>
    </i>
    <i t="grand">
      <x/>
    </i>
  </colItems>
  <dataFields count="1">
    <dataField name="." fld="1" subtotal="count" baseField="0" baseItem="0"/>
  </dataFields>
  <formats count="4">
    <format dxfId="235">
      <pivotArea type="all" dataOnly="0" outline="0" fieldPosition="0"/>
    </format>
    <format dxfId="234">
      <pivotArea type="all" dataOnly="0" outline="0" fieldPosition="0"/>
    </format>
    <format dxfId="233">
      <pivotArea type="all" dataOnly="0" outline="0" fieldPosition="0"/>
    </format>
    <format dxfId="232">
      <pivotArea type="origin" dataOnly="0" labelOnly="1" outline="0" fieldPosition="0"/>
    </format>
  </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7A0F6CFA-15C8-4513-9E76-B9FDE38AE8A3}"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Generation" colHeaderCaption="Primary Pokemon Type">
  <location ref="C52:V60" firstHeaderRow="1" firstDataRow="2" firstDataCol="1"/>
  <pivotFields count="15">
    <pivotField showAll="0"/>
    <pivotField axis="axisCol" dataField="1" showAll="0">
      <items count="19">
        <item x="3"/>
        <item x="2"/>
        <item x="8"/>
        <item x="9"/>
        <item x="12"/>
        <item x="16"/>
        <item x="11"/>
        <item x="17"/>
        <item x="15"/>
        <item x="0"/>
        <item x="14"/>
        <item x="13"/>
        <item x="6"/>
        <item x="10"/>
        <item x="1"/>
        <item x="5"/>
        <item x="4"/>
        <item x="7"/>
        <item t="default"/>
      </items>
    </pivotField>
    <pivotField showAll="0"/>
    <pivotField showAll="0"/>
    <pivotField showAll="0"/>
    <pivotField showAll="0"/>
    <pivotField showAll="0"/>
    <pivotField showAll="0"/>
    <pivotField showAll="0"/>
    <pivotField showAll="0"/>
    <pivotField axis="axisRow" showAll="0" sortType="ascending">
      <items count="7">
        <item x="1"/>
        <item x="5"/>
        <item x="2"/>
        <item x="0"/>
        <item x="3"/>
        <item x="4"/>
        <item t="default"/>
      </items>
    </pivotField>
    <pivotField showAll="0"/>
    <pivotField numFmtId="2" showAll="0"/>
    <pivotField showAll="0"/>
    <pivotField showAll="0"/>
  </pivotFields>
  <rowFields count="1">
    <field x="10"/>
  </rowFields>
  <rowItems count="7">
    <i>
      <x/>
    </i>
    <i>
      <x v="1"/>
    </i>
    <i>
      <x v="2"/>
    </i>
    <i>
      <x v="3"/>
    </i>
    <i>
      <x v="4"/>
    </i>
    <i>
      <x v="5"/>
    </i>
    <i t="grand">
      <x/>
    </i>
  </rowItems>
  <colFields count="1">
    <field x="1"/>
  </colFields>
  <colItems count="19">
    <i>
      <x/>
    </i>
    <i>
      <x v="1"/>
    </i>
    <i>
      <x v="2"/>
    </i>
    <i>
      <x v="3"/>
    </i>
    <i>
      <x v="4"/>
    </i>
    <i>
      <x v="5"/>
    </i>
    <i>
      <x v="6"/>
    </i>
    <i>
      <x v="7"/>
    </i>
    <i>
      <x v="8"/>
    </i>
    <i>
      <x v="9"/>
    </i>
    <i>
      <x v="10"/>
    </i>
    <i>
      <x v="11"/>
    </i>
    <i>
      <x v="12"/>
    </i>
    <i>
      <x v="13"/>
    </i>
    <i>
      <x v="14"/>
    </i>
    <i>
      <x v="15"/>
    </i>
    <i>
      <x v="16"/>
    </i>
    <i>
      <x v="17"/>
    </i>
    <i t="grand">
      <x/>
    </i>
  </colItems>
  <dataFields count="1">
    <dataField name="." fld="1" subtotal="count" baseField="0" baseItem="0"/>
  </dataFields>
  <formats count="3">
    <format dxfId="238">
      <pivotArea type="all" dataOnly="0" outline="0" fieldPosition="0"/>
    </format>
    <format dxfId="237">
      <pivotArea type="all" dataOnly="0" outline="0" fieldPosition="0"/>
    </format>
    <format dxfId="236">
      <pivotArea type="origin" dataOnly="0" labelOnly="1" outline="0" fieldPosition="0"/>
    </format>
  </format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28D6ACE-FD56-43D6-AD56-B8626917818D}"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rimary Pokemon Type">
  <location ref="C29:F48" firstHeaderRow="0" firstDataRow="1" firstDataCol="1"/>
  <pivotFields count="15">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showAll="0"/>
    <pivotField showAll="0"/>
    <pivotField showAll="0"/>
    <pivotField showAll="0"/>
    <pivotField showAll="0"/>
    <pivotField showAll="0"/>
    <pivotField showAll="0"/>
    <pivotField dataField="1" numFmtId="2" showAll="0"/>
    <pivotField dataField="1" showAll="0"/>
    <pivotField dataField="1" showAl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Sum of Mean" fld="12" baseField="0" baseItem="0"/>
    <dataField name="Sum of Std.deviation" fld="13" baseField="0" baseItem="0"/>
    <dataField name="Sum of Variance" fld="14" baseField="0" baseItem="0"/>
  </dataFields>
  <formats count="13">
    <format dxfId="251">
      <pivotArea type="all" dataOnly="0" outline="0" fieldPosition="0"/>
    </format>
    <format dxfId="250">
      <pivotArea outline="0" collapsedLevelsAreSubtotals="1" fieldPosition="0"/>
    </format>
    <format dxfId="249">
      <pivotArea field="1" type="button" dataOnly="0" labelOnly="1" outline="0" axis="axisRow" fieldPosition="0"/>
    </format>
    <format dxfId="248">
      <pivotArea dataOnly="0" labelOnly="1" fieldPosition="0">
        <references count="1">
          <reference field="1" count="0"/>
        </references>
      </pivotArea>
    </format>
    <format dxfId="247">
      <pivotArea dataOnly="0" labelOnly="1" grandRow="1" outline="0" fieldPosition="0"/>
    </format>
    <format dxfId="246">
      <pivotArea dataOnly="0" labelOnly="1" outline="0" fieldPosition="0">
        <references count="1">
          <reference field="4294967294" count="3">
            <x v="0"/>
            <x v="1"/>
            <x v="2"/>
          </reference>
        </references>
      </pivotArea>
    </format>
    <format dxfId="245">
      <pivotArea type="all" dataOnly="0" outline="0" fieldPosition="0"/>
    </format>
    <format dxfId="244">
      <pivotArea outline="0" collapsedLevelsAreSubtotals="1" fieldPosition="0"/>
    </format>
    <format dxfId="243">
      <pivotArea field="1" type="button" dataOnly="0" labelOnly="1" outline="0" axis="axisRow" fieldPosition="0"/>
    </format>
    <format dxfId="242">
      <pivotArea dataOnly="0" labelOnly="1" fieldPosition="0">
        <references count="1">
          <reference field="1" count="0"/>
        </references>
      </pivotArea>
    </format>
    <format dxfId="241">
      <pivotArea dataOnly="0" labelOnly="1" grandRow="1" outline="0" fieldPosition="0"/>
    </format>
    <format dxfId="240">
      <pivotArea dataOnly="0" labelOnly="1" outline="0" fieldPosition="0">
        <references count="1">
          <reference field="4294967294" count="3">
            <x v="0"/>
            <x v="1"/>
            <x v="2"/>
          </reference>
        </references>
      </pivotArea>
    </format>
    <format dxfId="239">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F029713-D621-4C4E-B826-86E1FBDD6A38}" name="PivotTable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52:V60" firstHeaderRow="1" firstDataRow="2" firstDataCol="1"/>
  <pivotFields count="15">
    <pivotField showAll="0"/>
    <pivotField showAll="0"/>
    <pivotField axis="axisCol" dataField="1" showAll="0">
      <items count="20">
        <item x="8"/>
        <item x="14"/>
        <item x="7"/>
        <item x="17"/>
        <item x="5"/>
        <item x="13"/>
        <item x="16"/>
        <item x="3"/>
        <item x="2"/>
        <item x="15"/>
        <item x="11"/>
        <item x="0"/>
        <item h="1" x="1"/>
        <item x="18"/>
        <item x="6"/>
        <item x="9"/>
        <item x="4"/>
        <item x="12"/>
        <item x="10"/>
        <item t="default"/>
      </items>
    </pivotField>
    <pivotField showAll="0"/>
    <pivotField showAll="0"/>
    <pivotField showAll="0"/>
    <pivotField showAll="0"/>
    <pivotField showAll="0"/>
    <pivotField showAll="0"/>
    <pivotField showAll="0"/>
    <pivotField axis="axisRow" showAll="0">
      <items count="7">
        <item x="1"/>
        <item x="5"/>
        <item x="2"/>
        <item x="0"/>
        <item x="3"/>
        <item x="4"/>
        <item t="default"/>
      </items>
    </pivotField>
    <pivotField showAll="0"/>
    <pivotField numFmtId="2" showAll="0"/>
    <pivotField showAll="0"/>
    <pivotField showAll="0"/>
  </pivotFields>
  <rowFields count="1">
    <field x="10"/>
  </rowFields>
  <rowItems count="7">
    <i>
      <x/>
    </i>
    <i>
      <x v="1"/>
    </i>
    <i>
      <x v="2"/>
    </i>
    <i>
      <x v="3"/>
    </i>
    <i>
      <x v="4"/>
    </i>
    <i>
      <x v="5"/>
    </i>
    <i t="grand">
      <x/>
    </i>
  </rowItems>
  <colFields count="1">
    <field x="2"/>
  </colFields>
  <colItems count="19">
    <i>
      <x/>
    </i>
    <i>
      <x v="1"/>
    </i>
    <i>
      <x v="2"/>
    </i>
    <i>
      <x v="3"/>
    </i>
    <i>
      <x v="4"/>
    </i>
    <i>
      <x v="5"/>
    </i>
    <i>
      <x v="6"/>
    </i>
    <i>
      <x v="7"/>
    </i>
    <i>
      <x v="8"/>
    </i>
    <i>
      <x v="9"/>
    </i>
    <i>
      <x v="10"/>
    </i>
    <i>
      <x v="11"/>
    </i>
    <i>
      <x v="13"/>
    </i>
    <i>
      <x v="14"/>
    </i>
    <i>
      <x v="15"/>
    </i>
    <i>
      <x v="16"/>
    </i>
    <i>
      <x v="17"/>
    </i>
    <i>
      <x v="18"/>
    </i>
    <i t="grand">
      <x/>
    </i>
  </colItems>
  <dataFields count="1">
    <dataField name="Count of Secondary_Type" fld="2" subtotal="count" baseField="0" baseItem="0"/>
  </dataFields>
  <formats count="2">
    <format dxfId="138">
      <pivotArea type="all" dataOnly="0" outline="0" fieldPosition="0"/>
    </format>
    <format dxfId="137">
      <pivotArea type="all" dataOnly="0" outline="0" fieldPosition="0"/>
    </format>
  </formats>
  <chartFormats count="3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3"/>
          </reference>
        </references>
      </pivotArea>
    </chartFormat>
    <chartFormat chart="0" format="13" series="1">
      <pivotArea type="data" outline="0" fieldPosition="0">
        <references count="2">
          <reference field="4294967294" count="1" selected="0">
            <x v="0"/>
          </reference>
          <reference field="2" count="1" selected="0">
            <x v="14"/>
          </reference>
        </references>
      </pivotArea>
    </chartFormat>
    <chartFormat chart="0" format="14" series="1">
      <pivotArea type="data" outline="0" fieldPosition="0">
        <references count="2">
          <reference field="4294967294" count="1" selected="0">
            <x v="0"/>
          </reference>
          <reference field="2" count="1" selected="0">
            <x v="15"/>
          </reference>
        </references>
      </pivotArea>
    </chartFormat>
    <chartFormat chart="0" format="15" series="1">
      <pivotArea type="data" outline="0" fieldPosition="0">
        <references count="2">
          <reference field="4294967294" count="1" selected="0">
            <x v="0"/>
          </reference>
          <reference field="2" count="1" selected="0">
            <x v="16"/>
          </reference>
        </references>
      </pivotArea>
    </chartFormat>
    <chartFormat chart="0" format="16" series="1">
      <pivotArea type="data" outline="0" fieldPosition="0">
        <references count="2">
          <reference field="4294967294" count="1" selected="0">
            <x v="0"/>
          </reference>
          <reference field="2" count="1" selected="0">
            <x v="17"/>
          </reference>
        </references>
      </pivotArea>
    </chartFormat>
    <chartFormat chart="0" format="17" series="1">
      <pivotArea type="data" outline="0" fieldPosition="0">
        <references count="2">
          <reference field="4294967294" count="1" selected="0">
            <x v="0"/>
          </reference>
          <reference field="2" count="1" selected="0">
            <x v="18"/>
          </reference>
        </references>
      </pivotArea>
    </chartFormat>
    <chartFormat chart="2" format="36" series="1">
      <pivotArea type="data" outline="0" fieldPosition="0">
        <references count="2">
          <reference field="4294967294" count="1" selected="0">
            <x v="0"/>
          </reference>
          <reference field="2" count="1" selected="0">
            <x v="0"/>
          </reference>
        </references>
      </pivotArea>
    </chartFormat>
    <chartFormat chart="2" format="37" series="1">
      <pivotArea type="data" outline="0" fieldPosition="0">
        <references count="2">
          <reference field="4294967294" count="1" selected="0">
            <x v="0"/>
          </reference>
          <reference field="2" count="1" selected="0">
            <x v="1"/>
          </reference>
        </references>
      </pivotArea>
    </chartFormat>
    <chartFormat chart="2" format="38" series="1">
      <pivotArea type="data" outline="0" fieldPosition="0">
        <references count="2">
          <reference field="4294967294" count="1" selected="0">
            <x v="0"/>
          </reference>
          <reference field="2" count="1" selected="0">
            <x v="2"/>
          </reference>
        </references>
      </pivotArea>
    </chartFormat>
    <chartFormat chart="2" format="39" series="1">
      <pivotArea type="data" outline="0" fieldPosition="0">
        <references count="2">
          <reference field="4294967294" count="1" selected="0">
            <x v="0"/>
          </reference>
          <reference field="2" count="1" selected="0">
            <x v="3"/>
          </reference>
        </references>
      </pivotArea>
    </chartFormat>
    <chartFormat chart="2" format="40" series="1">
      <pivotArea type="data" outline="0" fieldPosition="0">
        <references count="2">
          <reference field="4294967294" count="1" selected="0">
            <x v="0"/>
          </reference>
          <reference field="2" count="1" selected="0">
            <x v="4"/>
          </reference>
        </references>
      </pivotArea>
    </chartFormat>
    <chartFormat chart="2" format="41" series="1">
      <pivotArea type="data" outline="0" fieldPosition="0">
        <references count="2">
          <reference field="4294967294" count="1" selected="0">
            <x v="0"/>
          </reference>
          <reference field="2" count="1" selected="0">
            <x v="5"/>
          </reference>
        </references>
      </pivotArea>
    </chartFormat>
    <chartFormat chart="2" format="42" series="1">
      <pivotArea type="data" outline="0" fieldPosition="0">
        <references count="2">
          <reference field="4294967294" count="1" selected="0">
            <x v="0"/>
          </reference>
          <reference field="2" count="1" selected="0">
            <x v="6"/>
          </reference>
        </references>
      </pivotArea>
    </chartFormat>
    <chartFormat chart="2" format="43" series="1">
      <pivotArea type="data" outline="0" fieldPosition="0">
        <references count="2">
          <reference field="4294967294" count="1" selected="0">
            <x v="0"/>
          </reference>
          <reference field="2" count="1" selected="0">
            <x v="7"/>
          </reference>
        </references>
      </pivotArea>
    </chartFormat>
    <chartFormat chart="2" format="44" series="1">
      <pivotArea type="data" outline="0" fieldPosition="0">
        <references count="2">
          <reference field="4294967294" count="1" selected="0">
            <x v="0"/>
          </reference>
          <reference field="2" count="1" selected="0">
            <x v="8"/>
          </reference>
        </references>
      </pivotArea>
    </chartFormat>
    <chartFormat chart="2" format="45" series="1">
      <pivotArea type="data" outline="0" fieldPosition="0">
        <references count="2">
          <reference field="4294967294" count="1" selected="0">
            <x v="0"/>
          </reference>
          <reference field="2" count="1" selected="0">
            <x v="9"/>
          </reference>
        </references>
      </pivotArea>
    </chartFormat>
    <chartFormat chart="2" format="46" series="1">
      <pivotArea type="data" outline="0" fieldPosition="0">
        <references count="2">
          <reference field="4294967294" count="1" selected="0">
            <x v="0"/>
          </reference>
          <reference field="2" count="1" selected="0">
            <x v="10"/>
          </reference>
        </references>
      </pivotArea>
    </chartFormat>
    <chartFormat chart="2" format="47" series="1">
      <pivotArea type="data" outline="0" fieldPosition="0">
        <references count="2">
          <reference field="4294967294" count="1" selected="0">
            <x v="0"/>
          </reference>
          <reference field="2" count="1" selected="0">
            <x v="11"/>
          </reference>
        </references>
      </pivotArea>
    </chartFormat>
    <chartFormat chart="2" format="48" series="1">
      <pivotArea type="data" outline="0" fieldPosition="0">
        <references count="2">
          <reference field="4294967294" count="1" selected="0">
            <x v="0"/>
          </reference>
          <reference field="2" count="1" selected="0">
            <x v="13"/>
          </reference>
        </references>
      </pivotArea>
    </chartFormat>
    <chartFormat chart="2" format="49" series="1">
      <pivotArea type="data" outline="0" fieldPosition="0">
        <references count="2">
          <reference field="4294967294" count="1" selected="0">
            <x v="0"/>
          </reference>
          <reference field="2" count="1" selected="0">
            <x v="14"/>
          </reference>
        </references>
      </pivotArea>
    </chartFormat>
    <chartFormat chart="2" format="50" series="1">
      <pivotArea type="data" outline="0" fieldPosition="0">
        <references count="2">
          <reference field="4294967294" count="1" selected="0">
            <x v="0"/>
          </reference>
          <reference field="2" count="1" selected="0">
            <x v="15"/>
          </reference>
        </references>
      </pivotArea>
    </chartFormat>
    <chartFormat chart="2" format="51" series="1">
      <pivotArea type="data" outline="0" fieldPosition="0">
        <references count="2">
          <reference field="4294967294" count="1" selected="0">
            <x v="0"/>
          </reference>
          <reference field="2" count="1" selected="0">
            <x v="16"/>
          </reference>
        </references>
      </pivotArea>
    </chartFormat>
    <chartFormat chart="2" format="52" series="1">
      <pivotArea type="data" outline="0" fieldPosition="0">
        <references count="2">
          <reference field="4294967294" count="1" selected="0">
            <x v="0"/>
          </reference>
          <reference field="2" count="1" selected="0">
            <x v="17"/>
          </reference>
        </references>
      </pivotArea>
    </chartFormat>
    <chartFormat chart="2" format="53" series="1">
      <pivotArea type="data" outline="0" fieldPosition="0">
        <references count="2">
          <reference field="4294967294" count="1" selected="0">
            <x v="0"/>
          </reference>
          <reference field="2" count="1" selected="0">
            <x v="18"/>
          </reference>
        </references>
      </pivotArea>
    </chartFormat>
    <chartFormat chart="2" format="54">
      <pivotArea type="data" outline="0" fieldPosition="0">
        <references count="3">
          <reference field="4294967294" count="1" selected="0">
            <x v="0"/>
          </reference>
          <reference field="2" count="1" selected="0">
            <x v="18"/>
          </reference>
          <reference field="10" count="1" selected="0">
            <x v="0"/>
          </reference>
        </references>
      </pivotArea>
    </chartFormat>
    <chartFormat chart="2" format="55">
      <pivotArea type="data" outline="0" fieldPosition="0">
        <references count="3">
          <reference field="4294967294" count="1" selected="0">
            <x v="0"/>
          </reference>
          <reference field="2" count="1" selected="0">
            <x v="6"/>
          </reference>
          <reference field="10" count="1" selected="0">
            <x v="2"/>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C882D3D-DE3C-4B73-ABFD-A3D2EB0E3409}"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econdary Pokemon Type">
  <location ref="C28:F47" firstHeaderRow="0" firstDataRow="1" firstDataCol="1"/>
  <pivotFields count="15">
    <pivotField showAll="0"/>
    <pivotField showAll="0">
      <items count="19">
        <item x="3"/>
        <item x="2"/>
        <item x="8"/>
        <item x="9"/>
        <item x="12"/>
        <item x="16"/>
        <item x="11"/>
        <item x="17"/>
        <item x="15"/>
        <item x="0"/>
        <item x="14"/>
        <item x="13"/>
        <item x="6"/>
        <item x="10"/>
        <item x="1"/>
        <item x="5"/>
        <item x="4"/>
        <item x="7"/>
        <item t="default"/>
      </items>
    </pivotField>
    <pivotField axis="axisRow" showAll="0">
      <items count="20">
        <item x="8"/>
        <item x="14"/>
        <item x="7"/>
        <item x="17"/>
        <item x="5"/>
        <item x="13"/>
        <item x="16"/>
        <item x="3"/>
        <item x="2"/>
        <item x="15"/>
        <item x="11"/>
        <item x="0"/>
        <item h="1" x="1"/>
        <item x="18"/>
        <item x="6"/>
        <item x="9"/>
        <item x="4"/>
        <item x="12"/>
        <item x="10"/>
        <item t="default"/>
      </items>
    </pivotField>
    <pivotField showAll="0"/>
    <pivotField showAll="0"/>
    <pivotField showAll="0"/>
    <pivotField showAll="0"/>
    <pivotField showAll="0"/>
    <pivotField showAll="0"/>
    <pivotField showAll="0"/>
    <pivotField showAll="0"/>
    <pivotField showAll="0"/>
    <pivotField dataField="1" numFmtId="2" showAll="0"/>
    <pivotField dataField="1" showAll="0"/>
    <pivotField dataField="1" showAl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3">
    <i>
      <x/>
    </i>
    <i i="1">
      <x v="1"/>
    </i>
    <i i="2">
      <x v="2"/>
    </i>
  </colItems>
  <dataFields count="3">
    <dataField name="Sum of Mean" fld="12" baseField="0" baseItem="0"/>
    <dataField name="Sum of Std.deviation" fld="13" baseField="0" baseItem="0"/>
    <dataField name="Sum of Variance" fld="14" baseField="0" baseItem="0"/>
  </dataFields>
  <formats count="11">
    <format dxfId="149">
      <pivotArea type="all" dataOnly="0" outline="0" fieldPosition="0"/>
    </format>
    <format dxfId="148">
      <pivotArea outline="0" collapsedLevelsAreSubtotals="1" fieldPosition="0"/>
    </format>
    <format dxfId="147">
      <pivotArea field="1" type="button" dataOnly="0" labelOnly="1" outline="0"/>
    </format>
    <format dxfId="146">
      <pivotArea dataOnly="0" labelOnly="1" grandRow="1" outline="0" fieldPosition="0"/>
    </format>
    <format dxfId="145">
      <pivotArea dataOnly="0" labelOnly="1" outline="0" fieldPosition="0">
        <references count="1">
          <reference field="4294967294" count="3">
            <x v="0"/>
            <x v="1"/>
            <x v="2"/>
          </reference>
        </references>
      </pivotArea>
    </format>
    <format dxfId="144">
      <pivotArea type="all" dataOnly="0" outline="0" fieldPosition="0"/>
    </format>
    <format dxfId="143">
      <pivotArea outline="0" collapsedLevelsAreSubtotals="1" fieldPosition="0"/>
    </format>
    <format dxfId="142">
      <pivotArea field="1" type="button" dataOnly="0" labelOnly="1" outline="0"/>
    </format>
    <format dxfId="141">
      <pivotArea dataOnly="0" labelOnly="1" grandRow="1" outline="0" fieldPosition="0"/>
    </format>
    <format dxfId="140">
      <pivotArea dataOnly="0" labelOnly="1" outline="0" fieldPosition="0">
        <references count="1">
          <reference field="4294967294" count="3">
            <x v="0"/>
            <x v="1"/>
            <x v="2"/>
          </reference>
        </references>
      </pivotArea>
    </format>
    <format dxfId="139">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5768462-7AD3-4360-BE2D-C2651E280E9B}" name="PivotTable4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96:D99" firstHeaderRow="1" firstDataRow="1" firstDataCol="1"/>
  <pivotFields count="15">
    <pivotField showAll="0"/>
    <pivotField showAll="0"/>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Items count="1">
    <i/>
  </colItems>
  <dataFields count="1">
    <dataField name="Count of Secondary_Type" fld="2" subtotal="count" baseField="0" baseItem="0"/>
  </dataFields>
  <formats count="18">
    <format dxfId="167">
      <pivotArea type="all" dataOnly="0" outline="0" fieldPosition="0"/>
    </format>
    <format dxfId="166">
      <pivotArea outline="0" collapsedLevelsAreSubtotals="1" fieldPosition="0"/>
    </format>
    <format dxfId="165">
      <pivotArea field="11" type="button" dataOnly="0" labelOnly="1" outline="0" axis="axisRow" fieldPosition="0"/>
    </format>
    <format dxfId="164">
      <pivotArea dataOnly="0" labelOnly="1" fieldPosition="0">
        <references count="1">
          <reference field="11" count="0"/>
        </references>
      </pivotArea>
    </format>
    <format dxfId="163">
      <pivotArea dataOnly="0" labelOnly="1" grandRow="1" outline="0" fieldPosition="0"/>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field="11" type="button" dataOnly="0" labelOnly="1" outline="0" axis="axisRow" fieldPosition="0"/>
    </format>
    <format dxfId="158">
      <pivotArea dataOnly="0" labelOnly="1" fieldPosition="0">
        <references count="1">
          <reference field="11" count="0"/>
        </references>
      </pivotArea>
    </format>
    <format dxfId="157">
      <pivotArea dataOnly="0" labelOnly="1" grandRow="1" outline="0" fieldPosition="0"/>
    </format>
    <format dxfId="156">
      <pivotArea dataOnly="0" labelOnly="1" outline="0" axis="axisValues" fieldPosition="0"/>
    </format>
    <format dxfId="155">
      <pivotArea type="all" dataOnly="0" outline="0" fieldPosition="0"/>
    </format>
    <format dxfId="154">
      <pivotArea outline="0" collapsedLevelsAreSubtotals="1" fieldPosition="0"/>
    </format>
    <format dxfId="153">
      <pivotArea field="11" type="button" dataOnly="0" labelOnly="1" outline="0" axis="axisRow" fieldPosition="0"/>
    </format>
    <format dxfId="152">
      <pivotArea dataOnly="0" labelOnly="1" fieldPosition="0">
        <references count="1">
          <reference field="11" count="0"/>
        </references>
      </pivotArea>
    </format>
    <format dxfId="151">
      <pivotArea dataOnly="0" labelOnly="1" grandRow="1" outline="0" fieldPosition="0"/>
    </format>
    <format dxfId="150">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49804539-14B8-4CB4-B7AF-CA733FF3248F}"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9:V93" firstHeaderRow="1" firstDataRow="2" firstDataCol="1"/>
  <pivotFields count="15">
    <pivotField showAll="0"/>
    <pivotField showAll="0"/>
    <pivotField axis="axisCol" dataField="1" showAll="0">
      <items count="20">
        <item x="8"/>
        <item x="14"/>
        <item x="7"/>
        <item x="17"/>
        <item x="5"/>
        <item x="13"/>
        <item x="16"/>
        <item x="3"/>
        <item x="2"/>
        <item x="15"/>
        <item x="11"/>
        <item x="0"/>
        <item h="1" x="1"/>
        <item x="18"/>
        <item x="6"/>
        <item x="9"/>
        <item x="4"/>
        <item x="12"/>
        <item x="10"/>
        <item t="default"/>
      </items>
    </pivotField>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Fields count="1">
    <field x="2"/>
  </colFields>
  <colItems count="19">
    <i>
      <x/>
    </i>
    <i>
      <x v="1"/>
    </i>
    <i>
      <x v="2"/>
    </i>
    <i>
      <x v="3"/>
    </i>
    <i>
      <x v="4"/>
    </i>
    <i>
      <x v="5"/>
    </i>
    <i>
      <x v="6"/>
    </i>
    <i>
      <x v="7"/>
    </i>
    <i>
      <x v="8"/>
    </i>
    <i>
      <x v="9"/>
    </i>
    <i>
      <x v="10"/>
    </i>
    <i>
      <x v="11"/>
    </i>
    <i>
      <x v="13"/>
    </i>
    <i>
      <x v="14"/>
    </i>
    <i>
      <x v="15"/>
    </i>
    <i>
      <x v="16"/>
    </i>
    <i>
      <x v="17"/>
    </i>
    <i>
      <x v="18"/>
    </i>
    <i t="grand">
      <x/>
    </i>
  </colItems>
  <dataFields count="1">
    <dataField name="Count of Secondary_Type" fld="2" subtotal="count" baseField="0" baseItem="0"/>
  </dataFields>
  <formats count="30">
    <format dxfId="197">
      <pivotArea type="all" dataOnly="0" outline="0" fieldPosition="0"/>
    </format>
    <format dxfId="196">
      <pivotArea outline="0" collapsedLevelsAreSubtotals="1" fieldPosition="0"/>
    </format>
    <format dxfId="195">
      <pivotArea type="origin" dataOnly="0" labelOnly="1" outline="0" fieldPosition="0"/>
    </format>
    <format dxfId="194">
      <pivotArea field="2" type="button" dataOnly="0" labelOnly="1" outline="0" axis="axisCol" fieldPosition="0"/>
    </format>
    <format dxfId="193">
      <pivotArea type="topRight" dataOnly="0" labelOnly="1" outline="0" fieldPosition="0"/>
    </format>
    <format dxfId="192">
      <pivotArea field="11" type="button" dataOnly="0" labelOnly="1" outline="0" axis="axisRow" fieldPosition="0"/>
    </format>
    <format dxfId="191">
      <pivotArea dataOnly="0" labelOnly="1" fieldPosition="0">
        <references count="1">
          <reference field="11" count="0"/>
        </references>
      </pivotArea>
    </format>
    <format dxfId="190">
      <pivotArea dataOnly="0" labelOnly="1" grandRow="1" outline="0" fieldPosition="0"/>
    </format>
    <format dxfId="189">
      <pivotArea dataOnly="0" labelOnly="1" fieldPosition="0">
        <references count="1">
          <reference field="2" count="0"/>
        </references>
      </pivotArea>
    </format>
    <format dxfId="188">
      <pivotArea dataOnly="0" labelOnly="1" grandCol="1" outline="0" fieldPosition="0"/>
    </format>
    <format dxfId="187">
      <pivotArea type="all" dataOnly="0" outline="0" fieldPosition="0"/>
    </format>
    <format dxfId="186">
      <pivotArea outline="0" collapsedLevelsAreSubtotals="1" fieldPosition="0"/>
    </format>
    <format dxfId="185">
      <pivotArea type="origin" dataOnly="0" labelOnly="1" outline="0" fieldPosition="0"/>
    </format>
    <format dxfId="184">
      <pivotArea field="2" type="button" dataOnly="0" labelOnly="1" outline="0" axis="axisCol" fieldPosition="0"/>
    </format>
    <format dxfId="183">
      <pivotArea type="topRight" dataOnly="0" labelOnly="1" outline="0" fieldPosition="0"/>
    </format>
    <format dxfId="182">
      <pivotArea field="11" type="button" dataOnly="0" labelOnly="1" outline="0" axis="axisRow" fieldPosition="0"/>
    </format>
    <format dxfId="181">
      <pivotArea dataOnly="0" labelOnly="1" fieldPosition="0">
        <references count="1">
          <reference field="11" count="0"/>
        </references>
      </pivotArea>
    </format>
    <format dxfId="180">
      <pivotArea dataOnly="0" labelOnly="1" grandRow="1" outline="0" fieldPosition="0"/>
    </format>
    <format dxfId="179">
      <pivotArea dataOnly="0" labelOnly="1" fieldPosition="0">
        <references count="1">
          <reference field="2" count="0"/>
        </references>
      </pivotArea>
    </format>
    <format dxfId="178">
      <pivotArea dataOnly="0" labelOnly="1" grandCol="1" outline="0" fieldPosition="0"/>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2" type="button" dataOnly="0" labelOnly="1" outline="0" axis="axisCol" fieldPosition="0"/>
    </format>
    <format dxfId="173">
      <pivotArea type="topRight" dataOnly="0" labelOnly="1" outline="0" fieldPosition="0"/>
    </format>
    <format dxfId="172">
      <pivotArea field="11" type="button" dataOnly="0" labelOnly="1" outline="0" axis="axisRow" fieldPosition="0"/>
    </format>
    <format dxfId="171">
      <pivotArea dataOnly="0" labelOnly="1" fieldPosition="0">
        <references count="1">
          <reference field="11" count="0"/>
        </references>
      </pivotArea>
    </format>
    <format dxfId="170">
      <pivotArea dataOnly="0" labelOnly="1" grandRow="1" outline="0" fieldPosition="0"/>
    </format>
    <format dxfId="169">
      <pivotArea dataOnly="0" labelOnly="1" fieldPosition="0">
        <references count="1">
          <reference field="2" count="0"/>
        </references>
      </pivotArea>
    </format>
    <format dxfId="168">
      <pivotArea dataOnly="0" labelOnly="1" grandCol="1" outline="0" fieldPosition="0"/>
    </format>
  </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F6380BF3-2B70-413A-B597-64C5E52F8324}"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econdary Pokemon Type">
  <location ref="C4:I23" firstHeaderRow="0" firstDataRow="1" firstDataCol="1"/>
  <pivotFields count="15">
    <pivotField showAll="0"/>
    <pivotField showAll="0" sortType="ascending">
      <items count="19">
        <item x="3"/>
        <item x="2"/>
        <item x="8"/>
        <item x="9"/>
        <item x="12"/>
        <item x="16"/>
        <item x="11"/>
        <item x="17"/>
        <item x="15"/>
        <item x="0"/>
        <item x="14"/>
        <item x="13"/>
        <item x="6"/>
        <item x="10"/>
        <item x="1"/>
        <item x="5"/>
        <item x="4"/>
        <item x="7"/>
        <item t="default"/>
      </items>
      <autoSortScope>
        <pivotArea dataOnly="0" outline="0" fieldPosition="0">
          <references count="1">
            <reference field="4294967294" count="1" selected="0">
              <x v="0"/>
            </reference>
          </references>
        </pivotArea>
      </autoSortScope>
    </pivotField>
    <pivotField axis="axisRow" showAll="0">
      <items count="20">
        <item x="8"/>
        <item x="14"/>
        <item x="7"/>
        <item x="17"/>
        <item x="5"/>
        <item x="13"/>
        <item x="16"/>
        <item x="3"/>
        <item x="2"/>
        <item x="15"/>
        <item x="11"/>
        <item x="0"/>
        <item h="1" x="1"/>
        <item x="18"/>
        <item x="6"/>
        <item x="9"/>
        <item x="4"/>
        <item x="12"/>
        <item x="10"/>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numFmtId="2" showAll="0"/>
    <pivotField showAll="0"/>
    <pivotField showAl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6">
    <i>
      <x/>
    </i>
    <i i="1">
      <x v="1"/>
    </i>
    <i i="2">
      <x v="2"/>
    </i>
    <i i="3">
      <x v="3"/>
    </i>
    <i i="4">
      <x v="4"/>
    </i>
    <i i="5">
      <x v="5"/>
    </i>
  </colItems>
  <dataFields count="6">
    <dataField name="Sum of Hit_Points" fld="4" baseField="0" baseItem="0"/>
    <dataField name="Sum of Attack_Points" fld="5" baseField="0" baseItem="0"/>
    <dataField name="Sum of Defense_Points" fld="6" baseField="0" baseItem="0"/>
    <dataField name="Sum of Special_Attack_Points" fld="7" baseField="0" baseItem="0"/>
    <dataField name="Sum of Special_Defense_Points" fld="8" baseField="0" baseItem="0"/>
    <dataField name="Sum of Speed_Points" fld="9" baseField="0" baseItem="0"/>
  </dataFields>
  <formats count="10">
    <format dxfId="207">
      <pivotArea type="all" dataOnly="0" outline="0" fieldPosition="0"/>
    </format>
    <format dxfId="206">
      <pivotArea outline="0" collapsedLevelsAreSubtotals="1" fieldPosition="0"/>
    </format>
    <format dxfId="205">
      <pivotArea field="1" type="button" dataOnly="0" labelOnly="1" outline="0"/>
    </format>
    <format dxfId="204">
      <pivotArea dataOnly="0" labelOnly="1" grandRow="1" outline="0" fieldPosition="0"/>
    </format>
    <format dxfId="203">
      <pivotArea dataOnly="0" labelOnly="1" outline="0" fieldPosition="0">
        <references count="1">
          <reference field="4294967294" count="6">
            <x v="0"/>
            <x v="1"/>
            <x v="2"/>
            <x v="3"/>
            <x v="4"/>
            <x v="5"/>
          </reference>
        </references>
      </pivotArea>
    </format>
    <format dxfId="202">
      <pivotArea type="all" dataOnly="0" outline="0" fieldPosition="0"/>
    </format>
    <format dxfId="201">
      <pivotArea outline="0" collapsedLevelsAreSubtotals="1" fieldPosition="0"/>
    </format>
    <format dxfId="200">
      <pivotArea field="1" type="button" dataOnly="0" labelOnly="1" outline="0"/>
    </format>
    <format dxfId="199">
      <pivotArea dataOnly="0" labelOnly="1" grandRow="1" outline="0" fieldPosition="0"/>
    </format>
    <format dxfId="198">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8AC86FBB-2FC4-4E44-BC1E-B6F4CA8B8C56}"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Z24" firstHeaderRow="0" firstDataRow="1"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colItems>
  <dataFields count="24">
    <dataField name="Sum of Hit_Points" fld="5" baseField="0" baseItem="0"/>
    <dataField name="Sum of Attack_Points" fld="6" baseField="1" baseItem="0"/>
    <dataField name="Sum of Defense_Points" fld="7" baseField="1" baseItem="0"/>
    <dataField name="Sum of Special_Attack_Points" fld="8" baseField="1" baseItem="0"/>
    <dataField name="Sum of Special_Defense_Points" fld="9" baseField="1" baseItem="0"/>
    <dataField name="Sum of Speed_Points" fld="10" baseField="1" baseItem="0"/>
    <dataField name="Mean of Hit_Points" fld="5" subtotal="average" baseField="1" baseItem="0" numFmtId="2"/>
    <dataField name="Mean of Attack_Points" fld="6" subtotal="average" baseField="1" baseItem="0" numFmtId="2"/>
    <dataField name="Mean of Defense_Points" fld="7" subtotal="average" baseField="1" baseItem="0" numFmtId="2"/>
    <dataField name="Mean of Special_Attack_Points" fld="8" subtotal="average" baseField="1" baseItem="0" numFmtId="2"/>
    <dataField name="Mean of Special_Defense_Points" fld="9" subtotal="average" baseField="1" baseItem="0" numFmtId="2"/>
    <dataField name="Mean of Speed_Points" fld="10" subtotal="average" baseField="1" baseItem="0" numFmtId="2"/>
    <dataField name="StdDev of Hit_Points" fld="5" subtotal="stdDev" baseField="1" baseItem="0" numFmtId="2"/>
    <dataField name="StdDev of Attack_Points" fld="6" subtotal="stdDev" baseField="1" baseItem="2" numFmtId="2"/>
    <dataField name="StdDev of Defense_Points" fld="7" subtotal="stdDev" baseField="1" baseItem="0" numFmtId="2"/>
    <dataField name="StdDev of Special_Attack_Points" fld="8" subtotal="stdDev" baseField="1" baseItem="2" numFmtId="2"/>
    <dataField name="StdDev of Special_Defense_Points" fld="9" subtotal="stdDev" baseField="1" baseItem="0" numFmtId="2"/>
    <dataField name="StdDev of Speed_Points" fld="10" subtotal="stdDev" baseField="1" baseItem="0" numFmtId="2"/>
    <dataField name="Var of Hit_Points" fld="5" subtotal="var" baseField="1" baseItem="0" numFmtId="2"/>
    <dataField name="Var of Attack_Points" fld="6" subtotal="var" baseField="1" baseItem="0" numFmtId="2"/>
    <dataField name="Var of Defense_Points" fld="7" subtotal="var" baseField="1" baseItem="0" numFmtId="2"/>
    <dataField name="Var of Special_Attack_Points" fld="8" subtotal="var" baseField="1" baseItem="0" numFmtId="2"/>
    <dataField name="Var of Special_Defense_Points" fld="9" subtotal="var" baseField="1" baseItem="0" numFmtId="2"/>
    <dataField name="Var of Speed_Points" fld="10" subtotal="var" baseField="1" baseItem="0" numFmtId="2"/>
  </dataFields>
  <formats count="13">
    <format dxfId="136">
      <pivotArea type="all" dataOnly="0" outline="0" fieldPosition="0"/>
    </format>
    <format dxfId="135">
      <pivotArea outline="0" collapsedLevelsAreSubtotals="1" fieldPosition="0"/>
    </format>
    <format dxfId="134">
      <pivotArea field="1" type="button" dataOnly="0" labelOnly="1" outline="0" axis="axisRow" fieldPosition="0"/>
    </format>
    <format dxfId="133">
      <pivotArea dataOnly="0" labelOnly="1" fieldPosition="0">
        <references count="1">
          <reference field="1" count="0"/>
        </references>
      </pivotArea>
    </format>
    <format dxfId="132">
      <pivotArea dataOnly="0" labelOnly="1" grandRow="1" outline="0" fieldPosition="0"/>
    </format>
    <format dxfId="131">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130">
      <pivotArea type="all" dataOnly="0" outline="0" fieldPosition="0"/>
    </format>
    <format dxfId="129">
      <pivotArea outline="0" collapsedLevelsAreSubtotals="1" fieldPosition="0"/>
    </format>
    <format dxfId="128">
      <pivotArea field="1" type="button" dataOnly="0" labelOnly="1" outline="0" axis="axisRow" fieldPosition="0"/>
    </format>
    <format dxfId="127">
      <pivotArea dataOnly="0" labelOnly="1" fieldPosition="0">
        <references count="1">
          <reference field="1" count="0"/>
        </references>
      </pivotArea>
    </format>
    <format dxfId="126">
      <pivotArea dataOnly="0" labelOnly="1" grandRow="1" outline="0" fieldPosition="0"/>
    </format>
    <format dxfId="125">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124">
      <pivotArea outline="0" collapsedLevelsAreSubtotals="1" fieldPosition="0">
        <references count="1">
          <reference field="4294967294" count="18" selected="0">
            <x v="6"/>
            <x v="7"/>
            <x v="8"/>
            <x v="9"/>
            <x v="10"/>
            <x v="11"/>
            <x v="12"/>
            <x v="13"/>
            <x v="14"/>
            <x v="15"/>
            <x v="16"/>
            <x v="17"/>
            <x v="18"/>
            <x v="19"/>
            <x v="20"/>
            <x v="21"/>
            <x v="22"/>
            <x v="23"/>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1">
          <reference field="4294967294" count="1" selected="0">
            <x v="20"/>
          </reference>
        </references>
      </pivotArea>
    </chartFormat>
    <chartFormat chart="0" format="21" series="1">
      <pivotArea type="data" outline="0" fieldPosition="0">
        <references count="1">
          <reference field="4294967294" count="1" selected="0">
            <x v="21"/>
          </reference>
        </references>
      </pivotArea>
    </chartFormat>
    <chartFormat chart="0" format="22" series="1">
      <pivotArea type="data" outline="0" fieldPosition="0">
        <references count="1">
          <reference field="4294967294" count="1" selected="0">
            <x v="22"/>
          </reference>
        </references>
      </pivotArea>
    </chartFormat>
    <chartFormat chart="0" format="23" series="1">
      <pivotArea type="data" outline="0" fieldPosition="0">
        <references count="1">
          <reference field="4294967294" count="1" selected="0">
            <x v="23"/>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4BDFFFFF-05C4-4F5F-8B8A-E135A9C943F6}"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Z24" firstHeaderRow="0" firstDataRow="1" firstDataCol="1"/>
  <pivotFields count="21">
    <pivotField showAll="0"/>
    <pivotField showAll="0"/>
    <pivotField axis="axisRow" showAll="0">
      <items count="20">
        <item x="8"/>
        <item x="14"/>
        <item x="7"/>
        <item x="17"/>
        <item x="5"/>
        <item x="13"/>
        <item x="16"/>
        <item x="3"/>
        <item x="2"/>
        <item x="15"/>
        <item x="11"/>
        <item x="0"/>
        <item h="1" x="1"/>
        <item x="18"/>
        <item x="6"/>
        <item x="9"/>
        <item x="4"/>
        <item x="12"/>
        <item x="10"/>
        <item t="default"/>
      </items>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colItems>
  <dataFields count="24">
    <dataField name="Sum of Hit_Points" fld="5" baseField="2" baseItem="0"/>
    <dataField name="Sum of Attack_Points" fld="6" baseField="2" baseItem="0"/>
    <dataField name="Sum of Defense_Points" fld="7" baseField="2" baseItem="0"/>
    <dataField name="Sum of Special_Attack_Points" fld="8" baseField="2" baseItem="0"/>
    <dataField name="Sum of Special_Defense_Points" fld="9" baseField="2" baseItem="0"/>
    <dataField name="Sum of Speed_Points" fld="10" baseField="2" baseItem="0"/>
    <dataField name="Mean of Hit_Points" fld="5" subtotal="average" baseField="2" baseItem="0" numFmtId="2"/>
    <dataField name="Mean of Attack_Points" fld="6" subtotal="average" baseField="2" baseItem="0" numFmtId="2"/>
    <dataField name="Mean of Defense_Points" fld="7" subtotal="average" baseField="2" baseItem="0" numFmtId="2"/>
    <dataField name="Mean of Special_Attack_Points" fld="8" subtotal="average" baseField="2" baseItem="0" numFmtId="2"/>
    <dataField name="Mean of Special_Defense_Points" fld="9" subtotal="average" baseField="2" baseItem="0" numFmtId="2"/>
    <dataField name="Mean of Speed_Points" fld="10" subtotal="average" baseField="2" baseItem="0" numFmtId="2"/>
    <dataField name="StdDev of Hit_Points" fld="5" subtotal="stdDev" baseField="2" baseItem="0" numFmtId="2"/>
    <dataField name="StdDev of Attack_Points" fld="6" subtotal="stdDev" baseField="2" baseItem="0" numFmtId="2"/>
    <dataField name="StdDev of Defense_Points" fld="7" subtotal="stdDev" baseField="2" baseItem="0" numFmtId="2"/>
    <dataField name="StdDev of Special_Attack_Points" fld="8" subtotal="stdDev" baseField="2" baseItem="0" numFmtId="2"/>
    <dataField name="StdDev of Special_Defense_Points" fld="9" subtotal="stdDev" baseField="2" baseItem="0" numFmtId="2"/>
    <dataField name="StdDev of Speed_Points" fld="10" subtotal="stdDev" baseField="2" baseItem="0" numFmtId="2"/>
    <dataField name="Var of Hit_Points" fld="5" subtotal="var" baseField="2" baseItem="0" numFmtId="2"/>
    <dataField name="Var of Attack_Points" fld="6" subtotal="var" baseField="2" baseItem="0" numFmtId="2"/>
    <dataField name="Var of Defense_Points" fld="7" subtotal="var" baseField="2" baseItem="0" numFmtId="2"/>
    <dataField name="Var of Special_Attack_Points" fld="8" subtotal="var" baseField="2" baseItem="0" numFmtId="2"/>
    <dataField name="Var of Special_Defense_Points" fld="9" subtotal="var" baseField="2" baseItem="0" numFmtId="2"/>
    <dataField name="Var of Speed_Points" fld="10" subtotal="var" baseField="2" baseItem="0" numFmtId="2"/>
  </dataFields>
  <formats count="13">
    <format dxfId="123">
      <pivotArea type="all" dataOnly="0" outline="0" fieldPosition="0"/>
    </format>
    <format dxfId="122">
      <pivotArea outline="0" collapsedLevelsAreSubtotals="1" fieldPosition="0"/>
    </format>
    <format dxfId="121">
      <pivotArea field="2" type="button" dataOnly="0" labelOnly="1" outline="0" axis="axisRow" fieldPosition="0"/>
    </format>
    <format dxfId="120">
      <pivotArea dataOnly="0" labelOnly="1" fieldPosition="0">
        <references count="1">
          <reference field="2" count="0"/>
        </references>
      </pivotArea>
    </format>
    <format dxfId="119">
      <pivotArea dataOnly="0" labelOnly="1" grandRow="1" outline="0" fieldPosition="0"/>
    </format>
    <format dxfId="118">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117">
      <pivotArea type="all" dataOnly="0" outline="0" fieldPosition="0"/>
    </format>
    <format dxfId="116">
      <pivotArea outline="0" collapsedLevelsAreSubtotals="1" fieldPosition="0"/>
    </format>
    <format dxfId="115">
      <pivotArea field="2" type="button" dataOnly="0" labelOnly="1" outline="0" axis="axisRow" fieldPosition="0"/>
    </format>
    <format dxfId="114">
      <pivotArea dataOnly="0" labelOnly="1" fieldPosition="0">
        <references count="1">
          <reference field="2" count="0"/>
        </references>
      </pivotArea>
    </format>
    <format dxfId="113">
      <pivotArea dataOnly="0" labelOnly="1" grandRow="1" outline="0" fieldPosition="0"/>
    </format>
    <format dxfId="112">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111">
      <pivotArea outline="0" collapsedLevelsAreSubtotals="1" fieldPosition="0">
        <references count="1">
          <reference field="4294967294" count="18" selected="0">
            <x v="6"/>
            <x v="7"/>
            <x v="8"/>
            <x v="9"/>
            <x v="10"/>
            <x v="11"/>
            <x v="12"/>
            <x v="13"/>
            <x v="14"/>
            <x v="15"/>
            <x v="16"/>
            <x v="17"/>
            <x v="18"/>
            <x v="19"/>
            <x v="20"/>
            <x v="21"/>
            <x v="22"/>
            <x v="23"/>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1">
          <reference field="4294967294" count="1" selected="0">
            <x v="20"/>
          </reference>
        </references>
      </pivotArea>
    </chartFormat>
    <chartFormat chart="0" format="21" series="1">
      <pivotArea type="data" outline="0" fieldPosition="0">
        <references count="1">
          <reference field="4294967294" count="1" selected="0">
            <x v="21"/>
          </reference>
        </references>
      </pivotArea>
    </chartFormat>
    <chartFormat chart="0" format="22" series="1">
      <pivotArea type="data" outline="0" fieldPosition="0">
        <references count="1">
          <reference field="4294967294" count="1" selected="0">
            <x v="22"/>
          </reference>
        </references>
      </pivotArea>
    </chartFormat>
    <chartFormat chart="0" format="23" series="1">
      <pivotArea type="data" outline="0" fieldPosition="0">
        <references count="1">
          <reference field="4294967294" count="1" selected="0">
            <x v="23"/>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43B3B3-CABE-4EEA-A90F-7FA169809C91}" autoFormatId="16" applyNumberFormats="0" applyBorderFormats="0" applyFontFormats="0" applyPatternFormats="0" applyAlignmentFormats="0" applyWidthHeightFormats="0">
  <queryTableRefresh nextId="30">
    <queryTableFields count="14">
      <queryTableField id="15" name="Pokemon_Name" tableColumnId="15"/>
      <queryTableField id="3" name="Primary_Type" tableColumnId="3"/>
      <queryTableField id="16" name="Secondary_Type" tableColumnId="2"/>
      <queryTableField id="27" dataBound="0" tableColumnId="1"/>
      <queryTableField id="17" name="Total_Pokemon_Count" tableColumnId="17"/>
      <queryTableField id="18" name="Hit_Points" tableColumnId="18"/>
      <queryTableField id="19" name="Attack_Points" tableColumnId="19"/>
      <queryTableField id="20" name="Defense_Points" tableColumnId="20"/>
      <queryTableField id="21" name="Special_Attack_Points" tableColumnId="21"/>
      <queryTableField id="22" name="Special_Defense_Points" tableColumnId="22"/>
      <queryTableField id="23" name="Speed_Points" tableColumnId="23"/>
      <queryTableField id="29" dataBound="0" tableColumnId="6"/>
      <queryTableField id="24" name="Generation" tableColumnId="24"/>
      <queryTableField id="25" name="Legendary" tableColumnId="2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1338B83-6953-4C01-9732-3CB4F95AD840}" autoFormatId="16" applyNumberFormats="0" applyBorderFormats="0" applyFontFormats="0" applyPatternFormats="0" applyAlignmentFormats="0" applyWidthHeightFormats="0">
  <queryTableRefresh nextId="30" unboundColumnsRight="3">
    <queryTableFields count="15">
      <queryTableField id="15" name="Pokemon_Name" tableColumnId="15"/>
      <queryTableField id="3" name="Primary_Type" tableColumnId="3"/>
      <queryTableField id="16" name="Secondary_Type" tableColumnId="16"/>
      <queryTableField id="17" name="Total_Pokemon_Count" tableColumnId="17"/>
      <queryTableField id="18" name="Hit_Points" tableColumnId="18"/>
      <queryTableField id="19" name="Attack_Points" tableColumnId="19"/>
      <queryTableField id="20" name="Defense_Points" tableColumnId="20"/>
      <queryTableField id="21" name="Special_Attack_Points" tableColumnId="21"/>
      <queryTableField id="22" name="Special_Defense_Points" tableColumnId="22"/>
      <queryTableField id="23" name="Speed_Points" tableColumnId="23"/>
      <queryTableField id="24" name="Generation" tableColumnId="24"/>
      <queryTableField id="25" name="Legendary" tableColumnId="25"/>
      <queryTableField id="27" dataBound="0" tableColumnId="26"/>
      <queryTableField id="28" dataBound="0" tableColumnId="27"/>
      <queryTableField id="29" dataBound="0" tableColumnId="28"/>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Type" xr10:uid="{37FBFAB8-A302-4CAF-A9DE-B77BAFD7CB3E}" sourceName="Primary_Type">
  <pivotTables>
    <pivotTable tabId="21" name="PivotTable4"/>
    <pivotTable tabId="23" name="PivotTable5"/>
  </pivotTables>
  <data>
    <tabular pivotCacheId="1510389637">
      <items count="18">
        <i x="3"/>
        <i x="2"/>
        <i x="8"/>
        <i x="9"/>
        <i x="12"/>
        <i x="16"/>
        <i x="11" s="1"/>
        <i x="17"/>
        <i x="15"/>
        <i x="0"/>
        <i x="14"/>
        <i x="13"/>
        <i x="6"/>
        <i x="10"/>
        <i x="1"/>
        <i x="5"/>
        <i x="4"/>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ondary_Type" xr10:uid="{BFEB9395-8D4B-4054-8708-71EDB7F5D2CE}" sourceName="Secondary_Type">
  <pivotTables>
    <pivotTable tabId="21" name="PivotTable4"/>
    <pivotTable tabId="23" name="PivotTable5"/>
  </pivotTables>
  <data>
    <tabular pivotCacheId="1510389637">
      <items count="19">
        <i x="7" s="1"/>
        <i x="13" s="1"/>
        <i x="3" s="1"/>
        <i x="11" s="1"/>
        <i x="1" s="1"/>
        <i x="18" s="1"/>
        <i x="9" s="1"/>
        <i x="4" s="1"/>
        <i x="8" s="1" nd="1"/>
        <i x="14" s="1" nd="1"/>
        <i x="17" s="1" nd="1"/>
        <i x="5" s="1" nd="1"/>
        <i x="16" s="1" nd="1"/>
        <i x="2" s="1" nd="1"/>
        <i x="15" s="1" nd="1"/>
        <i x="0" s="1" nd="1"/>
        <i x="6" s="1" nd="1"/>
        <i x="12" s="1" nd="1"/>
        <i x="1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20205F49-40AE-438B-B9C0-FA7852D229D4}" sourceName="Generation">
  <pivotTables>
    <pivotTable tabId="23" name="PivotTable5"/>
    <pivotTable tabId="25" name="PivotTable9"/>
    <pivotTable tabId="21" name="PivotTable4"/>
  </pivotTables>
  <data>
    <tabular pivotCacheId="1510389637">
      <items count="6">
        <i x="1" s="1"/>
        <i x="5" s="1"/>
        <i x="2" s="1"/>
        <i x="0"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ary" xr10:uid="{98FC62A4-7893-44B0-A388-0C1812209691}" sourceName="Legendary">
  <pivotTables>
    <pivotTable tabId="25" name="PivotTable9"/>
    <pivotTable tabId="23" name="PivotTable5"/>
    <pivotTable tabId="21" name="PivotTable4"/>
  </pivotTables>
  <data>
    <tabular pivotCacheId="1510389637">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_Type" xr10:uid="{930C8E05-8402-440A-960D-503CDA46A101}" cache="Slicer_Primary_Type" caption="Primary_Type" columnCount="4" rowHeight="432000"/>
  <slicer name="Secondary_Type" xr10:uid="{2679B6A5-1ECA-43CB-92E8-A936B47FE549}" cache="Slicer_Secondary_Type" caption="Secondary_Type" columnCount="4" rowHeight="468000"/>
  <slicer name="Generation" xr10:uid="{98A7ED08-18E8-44C5-8C3F-462D1AEF2AB3}" cache="Slicer_Generation" caption="Generation" columnCount="6" rowHeight="288000"/>
  <slicer name="Legendary" xr10:uid="{4C474FE9-F74C-47FE-AEC3-5DE56108E702}" cache="Slicer_Legendary" caption="Legendary" columnCount="2"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2521B7-3067-4CC1-BDC3-428F3F643FCF}" name="Pokemon" displayName="Pokemon" ref="B4:O804" tableType="queryTable" totalsRowShown="0">
  <autoFilter ref="B4:O804" xr:uid="{452521B7-3067-4CC1-BDC3-428F3F643FCF}">
    <filterColumn colId="2">
      <filters>
        <filter val="Bug"/>
        <filter val="Dark"/>
        <filter val="Dragon"/>
        <filter val="Electric"/>
        <filter val="Fairy"/>
        <filter val="Fighting"/>
        <filter val="Fire"/>
        <filter val="Flying"/>
        <filter val="Ghost"/>
        <filter val="Grass"/>
        <filter val="Ground"/>
        <filter val="Ice"/>
        <filter val="Normal"/>
        <filter val="Poison"/>
        <filter val="Psychic"/>
        <filter val="Rock"/>
        <filter val="Steel"/>
        <filter val="Water"/>
      </filters>
    </filterColumn>
  </autoFilter>
  <tableColumns count="14">
    <tableColumn id="15" xr3:uid="{1CDC00C2-0A7C-49D7-9811-02CAD5F574A3}" uniqueName="15" name="Pokemon_Name" queryTableFieldId="15" dataDxfId="691"/>
    <tableColumn id="3" xr3:uid="{913BD005-D8AD-4FDC-87EA-3A92CB6B9A48}" uniqueName="3" name="Primary_Type" queryTableFieldId="3" dataDxfId="690"/>
    <tableColumn id="2" xr3:uid="{E01A94E4-4618-4E00-BE8F-809B910B1E4E}" uniqueName="2" name="Secondary_Type" queryTableFieldId="16"/>
    <tableColumn id="1" xr3:uid="{BF193044-6701-4D55-A569-DD629B31F8F7}" uniqueName="1" name="Primary_Type_Num" queryTableFieldId="27" dataDxfId="689">
      <calculatedColumnFormula>_xlfn.XLOOKUP(Pokemon[[#This Row],[Primary_Type]],Table4[Type],Table4[Type_Encoded_Num],0,0,1)</calculatedColumnFormula>
    </tableColumn>
    <tableColumn id="17" xr3:uid="{798573E9-94BC-4EB6-AB9B-95E0A1EDF855}" uniqueName="17" name="Total_Pokemon_Count" queryTableFieldId="17"/>
    <tableColumn id="18" xr3:uid="{607814E4-BA0F-4EAB-85D6-7A47F889348C}" uniqueName="18" name="Hit_Points" queryTableFieldId="18"/>
    <tableColumn id="19" xr3:uid="{69D599B9-5387-4F95-939A-2CC83BC654D1}" uniqueName="19" name="Attack_Points" queryTableFieldId="19"/>
    <tableColumn id="20" xr3:uid="{D7B5F4EC-544E-473E-8B59-75B123424B49}" uniqueName="20" name="Defense_Points" queryTableFieldId="20"/>
    <tableColumn id="21" xr3:uid="{BEB3FE7A-1392-45BC-8A46-17D3FAF1B7E9}" uniqueName="21" name="Special_Attack_Points" queryTableFieldId="21"/>
    <tableColumn id="22" xr3:uid="{0628D64A-4777-4DFA-BDE0-3DE39A5F3633}" uniqueName="22" name="Special_Defense_Points" queryTableFieldId="22"/>
    <tableColumn id="23" xr3:uid="{A9BD24A5-0B1D-4EDC-9A47-2D800665C04C}" uniqueName="23" name="Speed_Points" queryTableFieldId="23"/>
    <tableColumn id="6" xr3:uid="{80F2B131-9B3D-472E-A73E-518B6499D4B3}" uniqueName="6" name="Total_Points" queryTableFieldId="29" dataDxfId="688">
      <calculatedColumnFormula>SUM(Pokemon[[#This Row],[Hit_Points]:[Speed_Points]])</calculatedColumnFormula>
    </tableColumn>
    <tableColumn id="24" xr3:uid="{F6988153-440C-4D13-9D16-7364DEA1ABCC}" uniqueName="24" name="Generation" queryTableFieldId="24"/>
    <tableColumn id="25" xr3:uid="{BBE9ED67-D2DF-4A4D-B772-96668C22EA8C}" uniqueName="25" name="Legendary" queryTableFieldId="25"/>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872F61-3523-4633-A719-6F069DEF1392}" name="Table4" displayName="Table4" ref="Q4:R22" totalsRowShown="0">
  <autoFilter ref="Q4:R22" xr:uid="{92872F61-3523-4633-A719-6F069DEF1392}"/>
  <tableColumns count="2">
    <tableColumn id="1" xr3:uid="{789CE114-BA42-4637-B341-9D79F7C58BA2}" name="Type" dataDxfId="687"/>
    <tableColumn id="2" xr3:uid="{6E9A8BC0-4045-476A-8747-74D7AFC2FD5C}" name="Type_Encoded_Num"/>
  </tableColumns>
  <tableStyleInfo name="TableStyleMedium2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A14FB8-7C31-4A98-804C-A56162E4B695}" name="Pokemon4" displayName="Pokemon4" ref="B3:P803" tableType="queryTable" totalsRowShown="0" headerRowDxfId="660" headerRowBorderDxfId="659">
  <autoFilter ref="B3:P803" xr:uid="{54A14FB8-7C31-4A98-804C-A56162E4B695}">
    <filterColumn colId="2">
      <filters>
        <filter val="Dark"/>
        <filter val="Dragon"/>
        <filter val="Electric"/>
        <filter val="Fairy"/>
        <filter val="Fighting"/>
        <filter val="Fire"/>
        <filter val="Flying"/>
        <filter val="Grass"/>
        <filter val="Ground"/>
        <filter val="Ice"/>
        <filter val="Poison"/>
        <filter val="Psychic"/>
        <filter val="Steel"/>
        <filter val="Water"/>
      </filters>
    </filterColumn>
    <filterColumn colId="4">
      <customFilters>
        <customFilter operator="greaterThanOrEqual" val="68"/>
      </customFilters>
    </filterColumn>
    <filterColumn colId="5">
      <customFilters>
        <customFilter operator="greaterThanOrEqual" val="75"/>
      </customFilters>
    </filterColumn>
    <filterColumn colId="6">
      <customFilters>
        <customFilter operator="greaterThanOrEqual" val="73"/>
      </customFilters>
    </filterColumn>
    <filterColumn colId="7">
      <customFilters>
        <customFilter operator="greaterThanOrEqual" val="69"/>
      </customFilters>
    </filterColumn>
    <filterColumn colId="8">
      <customFilters>
        <customFilter operator="greaterThanOrEqual" val="69"/>
      </customFilters>
    </filterColumn>
    <filterColumn colId="9">
      <customFilters>
        <customFilter operator="greaterThanOrEqual" val="66"/>
      </customFilters>
    </filterColumn>
  </autoFilter>
  <tableColumns count="15">
    <tableColumn id="15" xr3:uid="{8FE1B8E3-FA4D-45D8-A000-F3236059F6F1}" uniqueName="15" name="Pokemon_Name" queryTableFieldId="15" dataDxfId="658"/>
    <tableColumn id="3" xr3:uid="{4836F56A-98B3-41D7-BEBC-760C67794900}" uniqueName="3" name="Primary_Type" queryTableFieldId="3" dataDxfId="657"/>
    <tableColumn id="16" xr3:uid="{8613B1EB-FB9C-46DD-A057-F674EC84542C}" uniqueName="16" name="Secondary_Type" queryTableFieldId="16" dataDxfId="656"/>
    <tableColumn id="17" xr3:uid="{9AD83CE1-3FF0-4513-9152-B1F5E1C35766}" uniqueName="17" name="Total_Pokemon_Count" queryTableFieldId="17"/>
    <tableColumn id="18" xr3:uid="{6B4643E6-436C-4917-9371-125DE3349D97}" uniqueName="18" name="Hit_Points" queryTableFieldId="18"/>
    <tableColumn id="19" xr3:uid="{93B1224E-7E37-420A-B125-0F258EF870B9}" uniqueName="19" name="Attack_Points" queryTableFieldId="19"/>
    <tableColumn id="20" xr3:uid="{43F00924-7FDE-415E-92CF-11B76409D6EA}" uniqueName="20" name="Defense_Points" queryTableFieldId="20"/>
    <tableColumn id="21" xr3:uid="{3E5157C1-8BB8-421D-B436-9DF5668C3F40}" uniqueName="21" name="Special_Attack_Points" queryTableFieldId="21"/>
    <tableColumn id="22" xr3:uid="{4289CF7C-1FF2-4829-8591-5BD2E7E45E28}" uniqueName="22" name="Special_Defense_Points" queryTableFieldId="22"/>
    <tableColumn id="23" xr3:uid="{FDD79513-09CD-4C3D-BCD2-1DEB5E1551E5}" uniqueName="23" name="Speed_Points" queryTableFieldId="23"/>
    <tableColumn id="24" xr3:uid="{0D1656F9-0CD0-460F-9116-AEBE6F3D5060}" uniqueName="24" name="Generation" queryTableFieldId="24"/>
    <tableColumn id="25" xr3:uid="{BE8FCF36-4DA7-4B21-B578-83183370532D}" uniqueName="25" name="Legendary" queryTableFieldId="25"/>
    <tableColumn id="26" xr3:uid="{0403BBAA-C194-4171-89E9-ED2522DFA2EC}" uniqueName="26" name="Mean" queryTableFieldId="27" dataDxfId="655">
      <calculatedColumnFormula>AVERAGE(Pokemon4[[#This Row],[Hit_Points]:[Speed_Points]])</calculatedColumnFormula>
    </tableColumn>
    <tableColumn id="27" xr3:uid="{A1BC1B33-948C-4060-94AA-5BB8976477A2}" uniqueName="27" name="Std.deviation" queryTableFieldId="28" dataDxfId="654">
      <calculatedColumnFormula>_xlfn.STDEV.P(Pokemon4[[#This Row],[Hit_Points]:[Speed_Points]])</calculatedColumnFormula>
    </tableColumn>
    <tableColumn id="28" xr3:uid="{2AFD4914-47B4-466F-9F2C-468622A64798}" uniqueName="28" name="Variance" queryTableFieldId="29" dataDxfId="653">
      <calculatedColumnFormula>_xlfn.VAR.P(Pokemon4[[#This Row],[Hit_Points]:[Speed_Points]])</calculatedColumnFormula>
    </tableColumn>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1.xml"/><Relationship Id="rId13" Type="http://schemas.openxmlformats.org/officeDocument/2006/relationships/pivotTable" Target="../pivotTables/pivotTable16.xml"/><Relationship Id="rId18" Type="http://schemas.openxmlformats.org/officeDocument/2006/relationships/pivotTable" Target="../pivotTables/pivotTable21.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openxmlformats.org/officeDocument/2006/relationships/pivotTable" Target="../pivotTables/pivotTable15.xml"/><Relationship Id="rId17" Type="http://schemas.openxmlformats.org/officeDocument/2006/relationships/pivotTable" Target="../pivotTables/pivotTable20.xml"/><Relationship Id="rId2" Type="http://schemas.openxmlformats.org/officeDocument/2006/relationships/pivotTable" Target="../pivotTables/pivotTable5.xml"/><Relationship Id="rId16" Type="http://schemas.openxmlformats.org/officeDocument/2006/relationships/pivotTable" Target="../pivotTables/pivotTable19.xml"/><Relationship Id="rId20" Type="http://schemas.openxmlformats.org/officeDocument/2006/relationships/drawing" Target="../drawings/drawing7.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5" Type="http://schemas.openxmlformats.org/officeDocument/2006/relationships/pivotTable" Target="../pivotTables/pivotTable18.xml"/><Relationship Id="rId10" Type="http://schemas.openxmlformats.org/officeDocument/2006/relationships/pivotTable" Target="../pivotTables/pivotTable13.xml"/><Relationship Id="rId19" Type="http://schemas.openxmlformats.org/officeDocument/2006/relationships/pivotTable" Target="../pivotTables/pivotTable22.xml"/><Relationship Id="rId4" Type="http://schemas.openxmlformats.org/officeDocument/2006/relationships/pivotTable" Target="../pivotTables/pivotTable7.xml"/><Relationship Id="rId9" Type="http://schemas.openxmlformats.org/officeDocument/2006/relationships/pivotTable" Target="../pivotTables/pivotTable12.xml"/><Relationship Id="rId14" Type="http://schemas.openxmlformats.org/officeDocument/2006/relationships/pivotTable" Target="../pivotTables/pivotTable17.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25.xml"/><Relationship Id="rId7" Type="http://schemas.openxmlformats.org/officeDocument/2006/relationships/drawing" Target="../drawings/drawing8.xml"/><Relationship Id="rId2" Type="http://schemas.openxmlformats.org/officeDocument/2006/relationships/pivotTable" Target="../pivotTables/pivotTable24.xml"/><Relationship Id="rId1" Type="http://schemas.openxmlformats.org/officeDocument/2006/relationships/pivotTable" Target="../pivotTables/pivotTable23.xml"/><Relationship Id="rId6" Type="http://schemas.openxmlformats.org/officeDocument/2006/relationships/pivotTable" Target="../pivotTables/pivotTable28.xml"/><Relationship Id="rId5" Type="http://schemas.openxmlformats.org/officeDocument/2006/relationships/pivotTable" Target="../pivotTables/pivotTable27.xml"/><Relationship Id="rId4" Type="http://schemas.openxmlformats.org/officeDocument/2006/relationships/pivotTable" Target="../pivotTables/pivotTable2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30.xml"/><Relationship Id="rId1" Type="http://schemas.openxmlformats.org/officeDocument/2006/relationships/pivotTable" Target="../pivotTables/pivotTable2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4"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35.xml"/><Relationship Id="rId1" Type="http://schemas.openxmlformats.org/officeDocument/2006/relationships/pivotTable" Target="../pivotTables/pivotTable34.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ivotTable" Target="../pivotTables/pivotTable37.xml"/><Relationship Id="rId1" Type="http://schemas.openxmlformats.org/officeDocument/2006/relationships/pivotTable" Target="../pivotTables/pivotTable36.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6" Type="http://schemas.openxmlformats.org/officeDocument/2006/relationships/drawing" Target="../drawings/drawing13.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45.xml"/><Relationship Id="rId2" Type="http://schemas.openxmlformats.org/officeDocument/2006/relationships/pivotTable" Target="../pivotTables/pivotTable44.xml"/><Relationship Id="rId1" Type="http://schemas.openxmlformats.org/officeDocument/2006/relationships/pivotTable" Target="../pivotTables/pivotTable43.xml"/><Relationship Id="rId6" Type="http://schemas.openxmlformats.org/officeDocument/2006/relationships/drawing" Target="../drawings/drawing14.xml"/><Relationship Id="rId5" Type="http://schemas.openxmlformats.org/officeDocument/2006/relationships/pivotTable" Target="../pivotTables/pivotTable47.xml"/><Relationship Id="rId4" Type="http://schemas.openxmlformats.org/officeDocument/2006/relationships/pivotTable" Target="../pivotTables/pivotTable4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4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4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9148-E75A-45D5-B4E3-14F1A97169F8}">
  <dimension ref="A1:B90"/>
  <sheetViews>
    <sheetView tabSelected="1" zoomScale="59" zoomScaleNormal="55" workbookViewId="0">
      <selection activeCell="AF27" sqref="AF27"/>
    </sheetView>
  </sheetViews>
  <sheetFormatPr defaultRowHeight="33.6" x14ac:dyDescent="0.3"/>
  <cols>
    <col min="1" max="1" width="11.6640625" style="69" customWidth="1"/>
    <col min="2" max="2" width="13.6640625" style="73" bestFit="1" customWidth="1"/>
    <col min="3" max="5" width="16.109375" style="73" bestFit="1" customWidth="1"/>
    <col min="6" max="6" width="10.77734375" style="73" bestFit="1" customWidth="1"/>
    <col min="7" max="7" width="20.6640625" style="73" bestFit="1" customWidth="1"/>
    <col min="8" max="8" width="26.44140625" style="73" bestFit="1" customWidth="1"/>
    <col min="9" max="9" width="27.77734375" style="73" bestFit="1" customWidth="1"/>
    <col min="10" max="10" width="19.109375" style="73" bestFit="1" customWidth="1"/>
    <col min="11" max="11" width="16.88671875" style="73" bestFit="1" customWidth="1"/>
    <col min="12" max="12" width="17.77734375" style="73" bestFit="1" customWidth="1"/>
    <col min="13" max="16384" width="8.88671875" style="73"/>
  </cols>
  <sheetData>
    <row r="1" spans="1:2" s="69" customFormat="1" ht="43.2" customHeight="1" x14ac:dyDescent="0.3">
      <c r="A1" s="69" t="e" vm="1">
        <v>#VALUE!</v>
      </c>
      <c r="B1" s="69" t="s">
        <v>977</v>
      </c>
    </row>
    <row r="2" spans="1:2" s="72" customFormat="1" ht="14.55" customHeight="1" x14ac:dyDescent="0.3">
      <c r="A2" s="69"/>
    </row>
    <row r="3" spans="1:2" s="72" customFormat="1" ht="14.55" customHeight="1" x14ac:dyDescent="0.3">
      <c r="A3" s="69"/>
    </row>
    <row r="4" spans="1:2" s="72" customFormat="1" ht="14.55" customHeight="1" x14ac:dyDescent="0.3">
      <c r="A4" s="69"/>
    </row>
    <row r="5" spans="1:2" s="72" customFormat="1" ht="14.55" customHeight="1" x14ac:dyDescent="0.3">
      <c r="A5" s="69"/>
    </row>
    <row r="6" spans="1:2" s="72" customFormat="1" ht="14.55" customHeight="1" x14ac:dyDescent="0.3">
      <c r="A6" s="69"/>
    </row>
    <row r="7" spans="1:2" s="72" customFormat="1" ht="14.55" customHeight="1" x14ac:dyDescent="0.3">
      <c r="A7" s="69"/>
    </row>
    <row r="8" spans="1:2" s="72" customFormat="1" ht="14.55" customHeight="1" x14ac:dyDescent="0.3">
      <c r="A8" s="69"/>
    </row>
    <row r="9" spans="1:2" s="72" customFormat="1" ht="14.55" customHeight="1" x14ac:dyDescent="0.3">
      <c r="A9" s="69"/>
    </row>
    <row r="10" spans="1:2" s="72" customFormat="1" ht="14.55" customHeight="1" x14ac:dyDescent="0.3">
      <c r="A10" s="69"/>
    </row>
    <row r="11" spans="1:2" s="72" customFormat="1" ht="14.55" customHeight="1" x14ac:dyDescent="0.3">
      <c r="A11" s="69"/>
    </row>
    <row r="12" spans="1:2" s="72" customFormat="1" ht="14.55" customHeight="1" x14ac:dyDescent="0.3">
      <c r="A12" s="69"/>
    </row>
    <row r="13" spans="1:2" s="72" customFormat="1" ht="14.55" customHeight="1" x14ac:dyDescent="0.3">
      <c r="A13" s="69"/>
    </row>
    <row r="14" spans="1:2" s="72" customFormat="1" ht="14.55" customHeight="1" x14ac:dyDescent="0.3">
      <c r="A14" s="69"/>
    </row>
    <row r="15" spans="1:2" s="72" customFormat="1" ht="14.55" customHeight="1" x14ac:dyDescent="0.3">
      <c r="A15" s="69"/>
    </row>
    <row r="16" spans="1:2" s="72" customFormat="1" ht="14.55" customHeight="1" x14ac:dyDescent="0.3">
      <c r="A16" s="69"/>
    </row>
    <row r="17" spans="1:1" s="72" customFormat="1" ht="14.55" customHeight="1" x14ac:dyDescent="0.3">
      <c r="A17" s="69"/>
    </row>
    <row r="18" spans="1:1" s="72" customFormat="1" ht="14.55" customHeight="1" x14ac:dyDescent="0.3">
      <c r="A18" s="69"/>
    </row>
    <row r="19" spans="1:1" s="72" customFormat="1" ht="14.55" customHeight="1" x14ac:dyDescent="0.3">
      <c r="A19" s="69"/>
    </row>
    <row r="20" spans="1:1" s="72" customFormat="1" ht="14.55" customHeight="1" x14ac:dyDescent="0.3">
      <c r="A20" s="69"/>
    </row>
    <row r="21" spans="1:1" s="72" customFormat="1" ht="14.55" customHeight="1" x14ac:dyDescent="0.3">
      <c r="A21" s="69"/>
    </row>
    <row r="22" spans="1:1" s="72" customFormat="1" ht="14.55" customHeight="1" x14ac:dyDescent="0.3">
      <c r="A22" s="69"/>
    </row>
    <row r="23" spans="1:1" s="72" customFormat="1" ht="14.55" customHeight="1" x14ac:dyDescent="0.3">
      <c r="A23" s="69"/>
    </row>
    <row r="24" spans="1:1" s="72" customFormat="1" ht="14.55" customHeight="1" x14ac:dyDescent="0.3">
      <c r="A24" s="69"/>
    </row>
    <row r="25" spans="1:1" s="72" customFormat="1" ht="14.55" customHeight="1" x14ac:dyDescent="0.3">
      <c r="A25" s="69"/>
    </row>
    <row r="26" spans="1:1" s="72" customFormat="1" ht="14.55" customHeight="1" x14ac:dyDescent="0.3">
      <c r="A26" s="69"/>
    </row>
    <row r="27" spans="1:1" s="72" customFormat="1" ht="14.55" customHeight="1" x14ac:dyDescent="0.3">
      <c r="A27" s="69"/>
    </row>
    <row r="28" spans="1:1" s="72" customFormat="1" ht="14.55" customHeight="1" x14ac:dyDescent="0.3">
      <c r="A28" s="69"/>
    </row>
    <row r="29" spans="1:1" s="72" customFormat="1" ht="14.55" customHeight="1" x14ac:dyDescent="0.3">
      <c r="A29" s="69"/>
    </row>
    <row r="30" spans="1:1" s="72" customFormat="1" ht="14.55" customHeight="1" x14ac:dyDescent="0.3">
      <c r="A30" s="69"/>
    </row>
    <row r="31" spans="1:1" s="72" customFormat="1" ht="14.55" customHeight="1" x14ac:dyDescent="0.3">
      <c r="A31" s="69"/>
    </row>
    <row r="32" spans="1:1" s="72" customFormat="1" ht="14.55" customHeight="1" x14ac:dyDescent="0.3">
      <c r="A32" s="69"/>
    </row>
    <row r="33" spans="1:1" s="72" customFormat="1" ht="14.55" customHeight="1" x14ac:dyDescent="0.3">
      <c r="A33" s="69"/>
    </row>
    <row r="34" spans="1:1" s="72" customFormat="1" ht="14.55" customHeight="1" x14ac:dyDescent="0.3">
      <c r="A34" s="69"/>
    </row>
    <row r="35" spans="1:1" s="72" customFormat="1" ht="14.55" customHeight="1" x14ac:dyDescent="0.3">
      <c r="A35" s="69"/>
    </row>
    <row r="36" spans="1:1" s="72" customFormat="1" ht="14.55" customHeight="1" x14ac:dyDescent="0.3">
      <c r="A36" s="69"/>
    </row>
    <row r="37" spans="1:1" s="72" customFormat="1" ht="14.55" customHeight="1" x14ac:dyDescent="0.3">
      <c r="A37" s="69"/>
    </row>
    <row r="38" spans="1:1" s="72" customFormat="1" ht="14.55" customHeight="1" x14ac:dyDescent="0.3">
      <c r="A38" s="69"/>
    </row>
    <row r="39" spans="1:1" s="72" customFormat="1" ht="14.55" customHeight="1" x14ac:dyDescent="0.3">
      <c r="A39" s="69"/>
    </row>
    <row r="40" spans="1:1" s="72" customFormat="1" ht="14.55" customHeight="1" x14ac:dyDescent="0.3">
      <c r="A40" s="69"/>
    </row>
    <row r="41" spans="1:1" s="72" customFormat="1" ht="14.55" customHeight="1" x14ac:dyDescent="0.3">
      <c r="A41" s="69"/>
    </row>
    <row r="42" spans="1:1" s="72" customFormat="1" ht="14.55" customHeight="1" x14ac:dyDescent="0.3">
      <c r="A42" s="69"/>
    </row>
    <row r="43" spans="1:1" s="72" customFormat="1" ht="14.55" customHeight="1" x14ac:dyDescent="0.3">
      <c r="A43" s="69"/>
    </row>
    <row r="44" spans="1:1" s="72" customFormat="1" ht="14.55" customHeight="1" x14ac:dyDescent="0.3">
      <c r="A44" s="69"/>
    </row>
    <row r="45" spans="1:1" s="72" customFormat="1" ht="14.55" customHeight="1" x14ac:dyDescent="0.3">
      <c r="A45" s="69"/>
    </row>
    <row r="46" spans="1:1" s="72" customFormat="1" ht="14.55" customHeight="1" x14ac:dyDescent="0.3">
      <c r="A46" s="69"/>
    </row>
    <row r="47" spans="1:1" s="72" customFormat="1" ht="14.55" customHeight="1" x14ac:dyDescent="0.3">
      <c r="A47" s="69"/>
    </row>
    <row r="48" spans="1:1" s="72" customFormat="1" ht="14.55" customHeight="1" x14ac:dyDescent="0.3">
      <c r="A48" s="69"/>
    </row>
    <row r="49" spans="1:1" s="72" customFormat="1" ht="14.55" customHeight="1" x14ac:dyDescent="0.3">
      <c r="A49" s="69"/>
    </row>
    <row r="50" spans="1:1" s="72" customFormat="1" ht="14.55" customHeight="1" x14ac:dyDescent="0.3">
      <c r="A50" s="69"/>
    </row>
    <row r="51" spans="1:1" s="72" customFormat="1" ht="14.55" customHeight="1" x14ac:dyDescent="0.3">
      <c r="A51" s="69"/>
    </row>
    <row r="52" spans="1:1" s="72" customFormat="1" ht="14.55" customHeight="1" x14ac:dyDescent="0.3">
      <c r="A52" s="69"/>
    </row>
    <row r="53" spans="1:1" s="72" customFormat="1" ht="14.55" customHeight="1" x14ac:dyDescent="0.3">
      <c r="A53" s="69"/>
    </row>
    <row r="54" spans="1:1" s="72" customFormat="1" ht="14.55" customHeight="1" x14ac:dyDescent="0.3">
      <c r="A54" s="69"/>
    </row>
    <row r="55" spans="1:1" s="72" customFormat="1" ht="14.55" customHeight="1" x14ac:dyDescent="0.3">
      <c r="A55" s="69"/>
    </row>
    <row r="56" spans="1:1" s="72" customFormat="1" ht="14.55" customHeight="1" x14ac:dyDescent="0.3">
      <c r="A56" s="69"/>
    </row>
    <row r="57" spans="1:1" s="72" customFormat="1" ht="14.55" customHeight="1" x14ac:dyDescent="0.3">
      <c r="A57" s="69"/>
    </row>
    <row r="58" spans="1:1" s="72" customFormat="1" ht="14.55" customHeight="1" x14ac:dyDescent="0.3">
      <c r="A58" s="69"/>
    </row>
    <row r="59" spans="1:1" s="72" customFormat="1" ht="14.55" customHeight="1" x14ac:dyDescent="0.3">
      <c r="A59" s="69"/>
    </row>
    <row r="60" spans="1:1" s="72" customFormat="1" ht="14.55" customHeight="1" x14ac:dyDescent="0.3">
      <c r="A60" s="69"/>
    </row>
    <row r="61" spans="1:1" s="72" customFormat="1" ht="14.55" customHeight="1" x14ac:dyDescent="0.3">
      <c r="A61" s="69"/>
    </row>
    <row r="62" spans="1:1" s="72" customFormat="1" ht="14.55" customHeight="1" x14ac:dyDescent="0.3">
      <c r="A62" s="69"/>
    </row>
    <row r="63" spans="1:1" s="72" customFormat="1" ht="14.55" customHeight="1" x14ac:dyDescent="0.3">
      <c r="A63" s="69"/>
    </row>
    <row r="64" spans="1:1" s="72" customFormat="1" ht="14.55" customHeight="1" x14ac:dyDescent="0.3">
      <c r="A64" s="69"/>
    </row>
    <row r="65" spans="1:1" s="72" customFormat="1" ht="14.55" customHeight="1" x14ac:dyDescent="0.3">
      <c r="A65" s="69"/>
    </row>
    <row r="66" spans="1:1" s="72" customFormat="1" ht="14.55" customHeight="1" x14ac:dyDescent="0.3">
      <c r="A66" s="69"/>
    </row>
    <row r="67" spans="1:1" s="72" customFormat="1" ht="14.55" customHeight="1" x14ac:dyDescent="0.3">
      <c r="A67" s="69"/>
    </row>
    <row r="68" spans="1:1" s="72" customFormat="1" ht="14.55" customHeight="1" x14ac:dyDescent="0.3">
      <c r="A68" s="69"/>
    </row>
    <row r="69" spans="1:1" s="72" customFormat="1" ht="14.55" customHeight="1" x14ac:dyDescent="0.3">
      <c r="A69" s="69"/>
    </row>
    <row r="70" spans="1:1" s="72" customFormat="1" ht="14.55" customHeight="1" x14ac:dyDescent="0.3">
      <c r="A70" s="69"/>
    </row>
    <row r="71" spans="1:1" s="72" customFormat="1" ht="14.55" customHeight="1" x14ac:dyDescent="0.3">
      <c r="A71" s="69"/>
    </row>
    <row r="72" spans="1:1" s="72" customFormat="1" ht="14.55" customHeight="1" x14ac:dyDescent="0.3">
      <c r="A72" s="69"/>
    </row>
    <row r="73" spans="1:1" s="72" customFormat="1" ht="14.55" customHeight="1" x14ac:dyDescent="0.3">
      <c r="A73" s="69"/>
    </row>
    <row r="74" spans="1:1" s="72" customFormat="1" ht="14.55" customHeight="1" x14ac:dyDescent="0.3">
      <c r="A74" s="69"/>
    </row>
    <row r="75" spans="1:1" s="72" customFormat="1" ht="14.55" customHeight="1" x14ac:dyDescent="0.3">
      <c r="A75" s="69"/>
    </row>
    <row r="76" spans="1:1" s="72" customFormat="1" ht="14.55" customHeight="1" x14ac:dyDescent="0.3">
      <c r="A76" s="69"/>
    </row>
    <row r="77" spans="1:1" s="72" customFormat="1" ht="14.55" customHeight="1" x14ac:dyDescent="0.3">
      <c r="A77" s="69"/>
    </row>
    <row r="78" spans="1:1" s="72" customFormat="1" ht="14.55" customHeight="1" x14ac:dyDescent="0.3">
      <c r="A78" s="69"/>
    </row>
    <row r="79" spans="1:1" s="72" customFormat="1" ht="14.55" customHeight="1" x14ac:dyDescent="0.3">
      <c r="A79" s="69"/>
    </row>
    <row r="80" spans="1:1" s="72" customFormat="1" ht="14.55" customHeight="1" x14ac:dyDescent="0.3">
      <c r="A80" s="69"/>
    </row>
    <row r="81" spans="1:1" s="72" customFormat="1" ht="14.55" customHeight="1" x14ac:dyDescent="0.3">
      <c r="A81" s="69"/>
    </row>
    <row r="82" spans="1:1" s="72" customFormat="1" ht="14.55" customHeight="1" x14ac:dyDescent="0.3">
      <c r="A82" s="69"/>
    </row>
    <row r="83" spans="1:1" s="72" customFormat="1" ht="14.55" customHeight="1" x14ac:dyDescent="0.3">
      <c r="A83" s="69"/>
    </row>
    <row r="84" spans="1:1" s="72" customFormat="1" ht="14.55" customHeight="1" x14ac:dyDescent="0.3">
      <c r="A84" s="69"/>
    </row>
    <row r="85" spans="1:1" s="72" customFormat="1" ht="14.55" customHeight="1" x14ac:dyDescent="0.3">
      <c r="A85" s="69"/>
    </row>
    <row r="86" spans="1:1" s="72" customFormat="1" ht="14.55" customHeight="1" x14ac:dyDescent="0.3">
      <c r="A86" s="69"/>
    </row>
    <row r="87" spans="1:1" s="72" customFormat="1" ht="14.55" customHeight="1" x14ac:dyDescent="0.3">
      <c r="A87" s="69"/>
    </row>
    <row r="88" spans="1:1" s="72" customFormat="1" ht="14.55" customHeight="1" x14ac:dyDescent="0.3">
      <c r="A88" s="69"/>
    </row>
    <row r="89" spans="1:1" s="72" customFormat="1" ht="14.55" customHeight="1" x14ac:dyDescent="0.3">
      <c r="A89" s="69"/>
    </row>
    <row r="90" spans="1:1" s="72" customFormat="1" ht="14.55" customHeight="1" x14ac:dyDescent="0.3">
      <c r="A90" s="6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27679-02B2-4FCF-9EC5-9CEFF92C8163}">
  <dimension ref="A1:X1"/>
  <sheetViews>
    <sheetView zoomScale="18" zoomScaleNormal="37" workbookViewId="0">
      <selection activeCell="C13" sqref="A13:C14"/>
    </sheetView>
  </sheetViews>
  <sheetFormatPr defaultRowHeight="14.4" x14ac:dyDescent="0.3"/>
  <cols>
    <col min="1" max="1" width="18" style="68" customWidth="1"/>
    <col min="2" max="16384" width="8.88671875" style="68"/>
  </cols>
  <sheetData>
    <row r="1" spans="1:24" s="69" customFormat="1" ht="74.400000000000006" customHeight="1" x14ac:dyDescent="0.3">
      <c r="A1" s="69" t="e" vm="1">
        <v>#VALUE!</v>
      </c>
      <c r="B1" s="69" t="s">
        <v>977</v>
      </c>
      <c r="X1" s="7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61B3-4603-4758-97BF-2FC213DBB9D0}">
  <dimension ref="A1:Y804"/>
  <sheetViews>
    <sheetView topLeftCell="B1" zoomScale="60" workbookViewId="0">
      <selection activeCell="P37" sqref="P37"/>
    </sheetView>
  </sheetViews>
  <sheetFormatPr defaultRowHeight="14.4" x14ac:dyDescent="0.3"/>
  <cols>
    <col min="2" max="2" width="27" bestFit="1" customWidth="1"/>
    <col min="3" max="3" width="21.77734375" bestFit="1" customWidth="1"/>
    <col min="4" max="5" width="21.77734375" customWidth="1"/>
    <col min="6" max="6" width="31.77734375" bestFit="1" customWidth="1"/>
    <col min="7" max="7" width="12.77734375" bestFit="1" customWidth="1"/>
    <col min="8" max="8" width="15.88671875" bestFit="1" customWidth="1"/>
    <col min="9" max="9" width="17.5546875" bestFit="1" customWidth="1"/>
    <col min="10" max="10" width="23.21875" bestFit="1" customWidth="1"/>
    <col min="11" max="11" width="24.77734375" bestFit="1" customWidth="1"/>
    <col min="12" max="12" width="15.77734375" bestFit="1" customWidth="1"/>
    <col min="13" max="13" width="15.77734375" customWidth="1"/>
    <col min="14" max="14" width="18" bestFit="1" customWidth="1"/>
    <col min="15" max="15" width="13" bestFit="1" customWidth="1"/>
    <col min="16" max="17" width="13" customWidth="1"/>
    <col min="18" max="18" width="21.6640625" bestFit="1" customWidth="1"/>
    <col min="19" max="19" width="12" bestFit="1" customWidth="1"/>
    <col min="20" max="20" width="12.44140625" customWidth="1"/>
    <col min="21" max="21" width="14.44140625" customWidth="1"/>
    <col min="22" max="22" width="14.109375" customWidth="1"/>
    <col min="23" max="23" width="14.77734375" customWidth="1"/>
    <col min="24" max="24" width="13.77734375" customWidth="1"/>
    <col min="25" max="25" width="13" style="17" customWidth="1"/>
    <col min="26" max="26" width="12.6640625" customWidth="1"/>
    <col min="27" max="28" width="15.88671875" customWidth="1"/>
    <col min="29" max="29" width="14.6640625" bestFit="1" customWidth="1"/>
    <col min="30" max="30" width="12.5546875" bestFit="1" customWidth="1"/>
    <col min="31" max="31" width="12" bestFit="1" customWidth="1"/>
  </cols>
  <sheetData>
    <row r="1" spans="1:25" s="18" customFormat="1" ht="49.8" customHeight="1" x14ac:dyDescent="0.3">
      <c r="A1" s="18" t="s">
        <v>887</v>
      </c>
      <c r="Y1" s="19"/>
    </row>
    <row r="4" spans="1:25" x14ac:dyDescent="0.3">
      <c r="B4" t="s">
        <v>0</v>
      </c>
      <c r="C4" t="s">
        <v>1</v>
      </c>
      <c r="D4" t="s">
        <v>2</v>
      </c>
      <c r="E4" t="s">
        <v>976</v>
      </c>
      <c r="F4" t="s">
        <v>3</v>
      </c>
      <c r="G4" t="s">
        <v>4</v>
      </c>
      <c r="H4" t="s">
        <v>5</v>
      </c>
      <c r="I4" t="s">
        <v>6</v>
      </c>
      <c r="J4" t="s">
        <v>7</v>
      </c>
      <c r="K4" t="s">
        <v>8</v>
      </c>
      <c r="L4" t="s">
        <v>9</v>
      </c>
      <c r="M4" t="s">
        <v>978</v>
      </c>
      <c r="N4" t="s">
        <v>10</v>
      </c>
      <c r="O4" t="s">
        <v>11</v>
      </c>
      <c r="Q4" t="s">
        <v>974</v>
      </c>
      <c r="R4" t="s">
        <v>975</v>
      </c>
    </row>
    <row r="5" spans="1:25" x14ac:dyDescent="0.3">
      <c r="B5" t="s">
        <v>540</v>
      </c>
      <c r="C5" t="s">
        <v>13</v>
      </c>
      <c r="D5" t="s">
        <v>122</v>
      </c>
      <c r="E5">
        <f>_xlfn.XLOOKUP(Pokemon[[#This Row],[Primary_Type]],Table4[Type],Table4[Type_Encoded_Num],0,0,1)</f>
        <v>10</v>
      </c>
      <c r="F5">
        <v>494</v>
      </c>
      <c r="G5">
        <v>90</v>
      </c>
      <c r="H5">
        <v>92</v>
      </c>
      <c r="I5">
        <v>75</v>
      </c>
      <c r="J5">
        <v>92</v>
      </c>
      <c r="K5">
        <v>85</v>
      </c>
      <c r="L5">
        <v>60</v>
      </c>
      <c r="M5">
        <f>SUM(Pokemon[[#This Row],[Hit_Points]:[Speed_Points]])</f>
        <v>494</v>
      </c>
      <c r="N5">
        <v>4</v>
      </c>
      <c r="O5" t="b">
        <v>0</v>
      </c>
      <c r="Q5" s="65" t="s">
        <v>33</v>
      </c>
      <c r="R5">
        <v>1</v>
      </c>
      <c r="Y5"/>
    </row>
    <row r="6" spans="1:25" x14ac:dyDescent="0.3">
      <c r="B6" t="s">
        <v>541</v>
      </c>
      <c r="C6" t="s">
        <v>13</v>
      </c>
      <c r="D6" t="s">
        <v>122</v>
      </c>
      <c r="E6">
        <f>_xlfn.XLOOKUP(Pokemon[[#This Row],[Primary_Type]],Table4[Type],Table4[Type_Encoded_Num],0,0,1)</f>
        <v>10</v>
      </c>
      <c r="F6">
        <v>594</v>
      </c>
      <c r="G6">
        <v>90</v>
      </c>
      <c r="H6">
        <v>132</v>
      </c>
      <c r="I6">
        <v>105</v>
      </c>
      <c r="J6">
        <v>132</v>
      </c>
      <c r="K6">
        <v>105</v>
      </c>
      <c r="L6">
        <v>30</v>
      </c>
      <c r="M6">
        <f>SUM(Pokemon[[#This Row],[Hit_Points]:[Speed_Points]])</f>
        <v>594</v>
      </c>
      <c r="N6">
        <v>4</v>
      </c>
      <c r="O6" t="b">
        <v>0</v>
      </c>
      <c r="Q6" s="65" t="s">
        <v>171</v>
      </c>
      <c r="R6">
        <v>2</v>
      </c>
      <c r="Y6"/>
    </row>
    <row r="7" spans="1:25" hidden="1" x14ac:dyDescent="0.3">
      <c r="B7" t="s">
        <v>92</v>
      </c>
      <c r="C7" t="s">
        <v>93</v>
      </c>
      <c r="D7" t="s">
        <v>20</v>
      </c>
      <c r="E7">
        <f>_xlfn.XLOOKUP(Pokemon[[#This Row],[Primary_Type]],Table4[Type],Table4[Type_Encoded_Num],0,0,1)</f>
        <v>15</v>
      </c>
      <c r="F7">
        <v>310</v>
      </c>
      <c r="G7">
        <v>25</v>
      </c>
      <c r="H7">
        <v>20</v>
      </c>
      <c r="I7">
        <v>15</v>
      </c>
      <c r="J7">
        <v>105</v>
      </c>
      <c r="K7">
        <v>55</v>
      </c>
      <c r="L7">
        <v>90</v>
      </c>
      <c r="M7">
        <f>SUM(Pokemon[[#This Row],[Hit_Points]:[Speed_Points]])</f>
        <v>310</v>
      </c>
      <c r="N7">
        <v>1</v>
      </c>
      <c r="O7" t="b">
        <v>0</v>
      </c>
      <c r="Q7" s="65" t="s">
        <v>25</v>
      </c>
      <c r="R7">
        <v>3</v>
      </c>
      <c r="Y7"/>
    </row>
    <row r="8" spans="1:25" hidden="1" x14ac:dyDescent="0.3">
      <c r="B8" t="s">
        <v>422</v>
      </c>
      <c r="C8" t="s">
        <v>171</v>
      </c>
      <c r="D8" t="s">
        <v>20</v>
      </c>
      <c r="E8">
        <f>_xlfn.XLOOKUP(Pokemon[[#This Row],[Primary_Type]],Table4[Type],Table4[Type_Encoded_Num],0,0,1)</f>
        <v>2</v>
      </c>
      <c r="F8">
        <v>465</v>
      </c>
      <c r="G8">
        <v>65</v>
      </c>
      <c r="H8">
        <v>130</v>
      </c>
      <c r="I8">
        <v>60</v>
      </c>
      <c r="J8">
        <v>75</v>
      </c>
      <c r="K8">
        <v>60</v>
      </c>
      <c r="L8">
        <v>75</v>
      </c>
      <c r="M8">
        <f>SUM(Pokemon[[#This Row],[Hit_Points]:[Speed_Points]])</f>
        <v>465</v>
      </c>
      <c r="N8">
        <v>3</v>
      </c>
      <c r="O8" t="b">
        <v>0</v>
      </c>
      <c r="Q8" s="65" t="s">
        <v>52</v>
      </c>
      <c r="R8">
        <v>4</v>
      </c>
      <c r="Y8"/>
    </row>
    <row r="9" spans="1:25" hidden="1" x14ac:dyDescent="0.3">
      <c r="B9" t="s">
        <v>423</v>
      </c>
      <c r="C9" t="s">
        <v>171</v>
      </c>
      <c r="D9" t="s">
        <v>20</v>
      </c>
      <c r="E9">
        <f>_xlfn.XLOOKUP(Pokemon[[#This Row],[Primary_Type]],Table4[Type],Table4[Type_Encoded_Num],0,0,1)</f>
        <v>2</v>
      </c>
      <c r="F9">
        <v>565</v>
      </c>
      <c r="G9">
        <v>65</v>
      </c>
      <c r="H9">
        <v>150</v>
      </c>
      <c r="I9">
        <v>60</v>
      </c>
      <c r="J9">
        <v>115</v>
      </c>
      <c r="K9">
        <v>60</v>
      </c>
      <c r="L9">
        <v>115</v>
      </c>
      <c r="M9">
        <f>SUM(Pokemon[[#This Row],[Hit_Points]:[Speed_Points]])</f>
        <v>565</v>
      </c>
      <c r="N9">
        <v>3</v>
      </c>
      <c r="O9" t="b">
        <v>0</v>
      </c>
      <c r="Q9" s="65" t="s">
        <v>63</v>
      </c>
      <c r="R9">
        <v>5</v>
      </c>
      <c r="Y9"/>
    </row>
    <row r="10" spans="1:25" hidden="1" x14ac:dyDescent="0.3">
      <c r="B10" t="s">
        <v>708</v>
      </c>
      <c r="C10" t="s">
        <v>33</v>
      </c>
      <c r="D10" t="s">
        <v>20</v>
      </c>
      <c r="E10">
        <f>_xlfn.XLOOKUP(Pokemon[[#This Row],[Primary_Type]],Table4[Type],Table4[Type_Encoded_Num],0,0,1)</f>
        <v>1</v>
      </c>
      <c r="F10">
        <v>495</v>
      </c>
      <c r="G10">
        <v>80</v>
      </c>
      <c r="H10">
        <v>70</v>
      </c>
      <c r="I10">
        <v>40</v>
      </c>
      <c r="J10">
        <v>100</v>
      </c>
      <c r="K10">
        <v>60</v>
      </c>
      <c r="L10">
        <v>145</v>
      </c>
      <c r="M10">
        <f>SUM(Pokemon[[#This Row],[Hit_Points]:[Speed_Points]])</f>
        <v>495</v>
      </c>
      <c r="N10">
        <v>5</v>
      </c>
      <c r="O10" t="b">
        <v>0</v>
      </c>
      <c r="Q10" s="65" t="s">
        <v>85</v>
      </c>
      <c r="R10">
        <v>6</v>
      </c>
      <c r="Y10"/>
    </row>
    <row r="11" spans="1:25" x14ac:dyDescent="0.3">
      <c r="B11" t="s">
        <v>780</v>
      </c>
      <c r="C11" t="s">
        <v>115</v>
      </c>
      <c r="D11" t="s">
        <v>128</v>
      </c>
      <c r="E11">
        <f>_xlfn.XLOOKUP(Pokemon[[#This Row],[Primary_Type]],Table4[Type],Table4[Type_Encoded_Num],0,0,1)</f>
        <v>17</v>
      </c>
      <c r="F11">
        <v>520</v>
      </c>
      <c r="G11">
        <v>60</v>
      </c>
      <c r="H11">
        <v>150</v>
      </c>
      <c r="I11">
        <v>50</v>
      </c>
      <c r="J11">
        <v>150</v>
      </c>
      <c r="K11">
        <v>50</v>
      </c>
      <c r="L11">
        <v>60</v>
      </c>
      <c r="M11">
        <f>SUM(Pokemon[[#This Row],[Hit_Points]:[Speed_Points]])</f>
        <v>520</v>
      </c>
      <c r="N11">
        <v>6</v>
      </c>
      <c r="O11" t="b">
        <v>0</v>
      </c>
      <c r="Q11" s="65" t="s">
        <v>19</v>
      </c>
      <c r="R11">
        <v>7</v>
      </c>
      <c r="Y11"/>
    </row>
    <row r="12" spans="1:25" x14ac:dyDescent="0.3">
      <c r="B12" t="s">
        <v>781</v>
      </c>
      <c r="C12" t="s">
        <v>115</v>
      </c>
      <c r="D12" t="s">
        <v>128</v>
      </c>
      <c r="E12">
        <f>_xlfn.XLOOKUP(Pokemon[[#This Row],[Primary_Type]],Table4[Type],Table4[Type_Encoded_Num],0,0,1)</f>
        <v>17</v>
      </c>
      <c r="F12">
        <v>520</v>
      </c>
      <c r="G12">
        <v>60</v>
      </c>
      <c r="H12">
        <v>50</v>
      </c>
      <c r="I12">
        <v>150</v>
      </c>
      <c r="J12">
        <v>50</v>
      </c>
      <c r="K12">
        <v>150</v>
      </c>
      <c r="L12">
        <v>60</v>
      </c>
      <c r="M12">
        <f>SUM(Pokemon[[#This Row],[Hit_Points]:[Speed_Points]])</f>
        <v>520</v>
      </c>
      <c r="N12">
        <v>6</v>
      </c>
      <c r="O12" t="b">
        <v>0</v>
      </c>
      <c r="Q12" s="65" t="s">
        <v>23</v>
      </c>
      <c r="R12">
        <v>8</v>
      </c>
      <c r="Y12"/>
    </row>
    <row r="13" spans="1:25" x14ac:dyDescent="0.3">
      <c r="B13" t="s">
        <v>183</v>
      </c>
      <c r="C13" t="s">
        <v>106</v>
      </c>
      <c r="D13" t="s">
        <v>23</v>
      </c>
      <c r="E13">
        <f>_xlfn.XLOOKUP(Pokemon[[#This Row],[Primary_Type]],Table4[Type],Table4[Type_Encoded_Num],0,0,1)</f>
        <v>16</v>
      </c>
      <c r="F13">
        <v>515</v>
      </c>
      <c r="G13">
        <v>80</v>
      </c>
      <c r="H13">
        <v>105</v>
      </c>
      <c r="I13">
        <v>65</v>
      </c>
      <c r="J13">
        <v>60</v>
      </c>
      <c r="K13">
        <v>75</v>
      </c>
      <c r="L13">
        <v>130</v>
      </c>
      <c r="M13">
        <f>SUM(Pokemon[[#This Row],[Hit_Points]:[Speed_Points]])</f>
        <v>515</v>
      </c>
      <c r="N13">
        <v>1</v>
      </c>
      <c r="O13" t="b">
        <v>0</v>
      </c>
      <c r="Q13" s="65" t="s">
        <v>128</v>
      </c>
      <c r="R13">
        <v>9</v>
      </c>
      <c r="Y13"/>
    </row>
    <row r="14" spans="1:25" x14ac:dyDescent="0.3">
      <c r="B14" t="s">
        <v>184</v>
      </c>
      <c r="C14" t="s">
        <v>106</v>
      </c>
      <c r="D14" t="s">
        <v>23</v>
      </c>
      <c r="E14">
        <f>_xlfn.XLOOKUP(Pokemon[[#This Row],[Primary_Type]],Table4[Type],Table4[Type_Encoded_Num],0,0,1)</f>
        <v>16</v>
      </c>
      <c r="F14">
        <v>615</v>
      </c>
      <c r="G14">
        <v>80</v>
      </c>
      <c r="H14">
        <v>135</v>
      </c>
      <c r="I14">
        <v>85</v>
      </c>
      <c r="J14">
        <v>70</v>
      </c>
      <c r="K14">
        <v>95</v>
      </c>
      <c r="L14">
        <v>150</v>
      </c>
      <c r="M14">
        <f>SUM(Pokemon[[#This Row],[Hit_Points]:[Speed_Points]])</f>
        <v>615</v>
      </c>
      <c r="N14">
        <v>1</v>
      </c>
      <c r="O14" t="b">
        <v>0</v>
      </c>
      <c r="Q14" s="65" t="s">
        <v>13</v>
      </c>
      <c r="R14">
        <v>10</v>
      </c>
      <c r="Y14"/>
    </row>
    <row r="15" spans="1:25" x14ac:dyDescent="0.3">
      <c r="B15" t="s">
        <v>362</v>
      </c>
      <c r="C15" t="s">
        <v>115</v>
      </c>
      <c r="D15" t="s">
        <v>106</v>
      </c>
      <c r="E15">
        <f>_xlfn.XLOOKUP(Pokemon[[#This Row],[Primary_Type]],Table4[Type],Table4[Type_Encoded_Num],0,0,1)</f>
        <v>17</v>
      </c>
      <c r="F15">
        <v>530</v>
      </c>
      <c r="G15">
        <v>70</v>
      </c>
      <c r="H15">
        <v>110</v>
      </c>
      <c r="I15">
        <v>180</v>
      </c>
      <c r="J15">
        <v>60</v>
      </c>
      <c r="K15">
        <v>60</v>
      </c>
      <c r="L15">
        <v>50</v>
      </c>
      <c r="M15">
        <f>SUM(Pokemon[[#This Row],[Hit_Points]:[Speed_Points]])</f>
        <v>530</v>
      </c>
      <c r="N15">
        <v>3</v>
      </c>
      <c r="O15" t="b">
        <v>0</v>
      </c>
      <c r="Q15" s="65" t="s">
        <v>55</v>
      </c>
      <c r="R15">
        <v>11</v>
      </c>
      <c r="Y15"/>
    </row>
    <row r="16" spans="1:25" hidden="1" x14ac:dyDescent="0.3">
      <c r="B16" t="s">
        <v>363</v>
      </c>
      <c r="C16" t="s">
        <v>115</v>
      </c>
      <c r="D16" t="s">
        <v>20</v>
      </c>
      <c r="E16">
        <f>_xlfn.XLOOKUP(Pokemon[[#This Row],[Primary_Type]],Table4[Type],Table4[Type_Encoded_Num],0,0,1)</f>
        <v>17</v>
      </c>
      <c r="F16">
        <v>630</v>
      </c>
      <c r="G16">
        <v>70</v>
      </c>
      <c r="H16">
        <v>140</v>
      </c>
      <c r="I16">
        <v>230</v>
      </c>
      <c r="J16">
        <v>60</v>
      </c>
      <c r="K16">
        <v>80</v>
      </c>
      <c r="L16">
        <v>50</v>
      </c>
      <c r="M16">
        <f>SUM(Pokemon[[#This Row],[Hit_Points]:[Speed_Points]])</f>
        <v>630</v>
      </c>
      <c r="N16">
        <v>3</v>
      </c>
      <c r="O16" t="b">
        <v>0</v>
      </c>
      <c r="Q16" s="65" t="s">
        <v>122</v>
      </c>
      <c r="R16">
        <v>12</v>
      </c>
      <c r="Y16"/>
    </row>
    <row r="17" spans="2:25" hidden="1" x14ac:dyDescent="0.3">
      <c r="B17" t="s">
        <v>235</v>
      </c>
      <c r="C17" t="s">
        <v>41</v>
      </c>
      <c r="D17" t="s">
        <v>20</v>
      </c>
      <c r="E17">
        <f>_xlfn.XLOOKUP(Pokemon[[#This Row],[Primary_Type]],Table4[Type],Table4[Type_Encoded_Num],0,0,1)</f>
        <v>13</v>
      </c>
      <c r="F17">
        <v>360</v>
      </c>
      <c r="G17">
        <v>55</v>
      </c>
      <c r="H17">
        <v>70</v>
      </c>
      <c r="I17">
        <v>55</v>
      </c>
      <c r="J17">
        <v>40</v>
      </c>
      <c r="K17">
        <v>55</v>
      </c>
      <c r="L17">
        <v>85</v>
      </c>
      <c r="M17">
        <f>SUM(Pokemon[[#This Row],[Hit_Points]:[Speed_Points]])</f>
        <v>360</v>
      </c>
      <c r="N17">
        <v>2</v>
      </c>
      <c r="O17" t="b">
        <v>0</v>
      </c>
      <c r="Q17" s="65" t="s">
        <v>41</v>
      </c>
      <c r="R17">
        <v>13</v>
      </c>
      <c r="Y17"/>
    </row>
    <row r="18" spans="2:25" hidden="1" x14ac:dyDescent="0.3">
      <c r="B18" t="s">
        <v>95</v>
      </c>
      <c r="C18" t="s">
        <v>93</v>
      </c>
      <c r="D18" t="s">
        <v>20</v>
      </c>
      <c r="E18">
        <f>_xlfn.XLOOKUP(Pokemon[[#This Row],[Primary_Type]],Table4[Type],Table4[Type_Encoded_Num],0,0,1)</f>
        <v>15</v>
      </c>
      <c r="F18">
        <v>500</v>
      </c>
      <c r="G18">
        <v>55</v>
      </c>
      <c r="H18">
        <v>50</v>
      </c>
      <c r="I18">
        <v>45</v>
      </c>
      <c r="J18">
        <v>135</v>
      </c>
      <c r="K18">
        <v>95</v>
      </c>
      <c r="L18">
        <v>120</v>
      </c>
      <c r="M18">
        <f>SUM(Pokemon[[#This Row],[Hit_Points]:[Speed_Points]])</f>
        <v>500</v>
      </c>
      <c r="N18">
        <v>1</v>
      </c>
      <c r="O18" t="b">
        <v>0</v>
      </c>
      <c r="Q18" s="65" t="s">
        <v>14</v>
      </c>
      <c r="R18">
        <v>14</v>
      </c>
      <c r="Y18"/>
    </row>
    <row r="19" spans="2:25" hidden="1" x14ac:dyDescent="0.3">
      <c r="B19" t="s">
        <v>96</v>
      </c>
      <c r="C19" t="s">
        <v>93</v>
      </c>
      <c r="D19" t="s">
        <v>20</v>
      </c>
      <c r="E19">
        <f>_xlfn.XLOOKUP(Pokemon[[#This Row],[Primary_Type]],Table4[Type],Table4[Type_Encoded_Num],0,0,1)</f>
        <v>15</v>
      </c>
      <c r="F19">
        <v>590</v>
      </c>
      <c r="G19">
        <v>55</v>
      </c>
      <c r="H19">
        <v>50</v>
      </c>
      <c r="I19">
        <v>65</v>
      </c>
      <c r="J19">
        <v>175</v>
      </c>
      <c r="K19">
        <v>95</v>
      </c>
      <c r="L19">
        <v>150</v>
      </c>
      <c r="M19">
        <f>SUM(Pokemon[[#This Row],[Hit_Points]:[Speed_Points]])</f>
        <v>590</v>
      </c>
      <c r="N19">
        <v>1</v>
      </c>
      <c r="O19" t="b">
        <v>0</v>
      </c>
      <c r="Q19" s="65" t="s">
        <v>93</v>
      </c>
      <c r="R19">
        <v>15</v>
      </c>
      <c r="Y19"/>
    </row>
    <row r="20" spans="2:25" hidden="1" x14ac:dyDescent="0.3">
      <c r="B20" t="s">
        <v>685</v>
      </c>
      <c r="C20" t="s">
        <v>28</v>
      </c>
      <c r="D20" t="s">
        <v>20</v>
      </c>
      <c r="E20">
        <f>_xlfn.XLOOKUP(Pokemon[[#This Row],[Primary_Type]],Table4[Type],Table4[Type_Encoded_Num],0,0,1)</f>
        <v>18</v>
      </c>
      <c r="F20">
        <v>470</v>
      </c>
      <c r="G20">
        <v>165</v>
      </c>
      <c r="H20">
        <v>75</v>
      </c>
      <c r="I20">
        <v>80</v>
      </c>
      <c r="J20">
        <v>40</v>
      </c>
      <c r="K20">
        <v>45</v>
      </c>
      <c r="L20">
        <v>65</v>
      </c>
      <c r="M20">
        <f>SUM(Pokemon[[#This Row],[Hit_Points]:[Speed_Points]])</f>
        <v>470</v>
      </c>
      <c r="N20">
        <v>5</v>
      </c>
      <c r="O20" t="b">
        <v>0</v>
      </c>
      <c r="Q20" s="65" t="s">
        <v>106</v>
      </c>
      <c r="R20">
        <v>16</v>
      </c>
      <c r="Y20"/>
    </row>
    <row r="21" spans="2:25" x14ac:dyDescent="0.3">
      <c r="B21" t="s">
        <v>395</v>
      </c>
      <c r="C21" t="s">
        <v>25</v>
      </c>
      <c r="D21" t="s">
        <v>23</v>
      </c>
      <c r="E21">
        <f>_xlfn.XLOOKUP(Pokemon[[#This Row],[Primary_Type]],Table4[Type],Table4[Type_Encoded_Num],0,0,1)</f>
        <v>3</v>
      </c>
      <c r="F21">
        <v>490</v>
      </c>
      <c r="G21">
        <v>75</v>
      </c>
      <c r="H21">
        <v>70</v>
      </c>
      <c r="I21">
        <v>90</v>
      </c>
      <c r="J21">
        <v>70</v>
      </c>
      <c r="K21">
        <v>105</v>
      </c>
      <c r="L21">
        <v>80</v>
      </c>
      <c r="M21">
        <f>SUM(Pokemon[[#This Row],[Hit_Points]:[Speed_Points]])</f>
        <v>490</v>
      </c>
      <c r="N21">
        <v>3</v>
      </c>
      <c r="O21" t="b">
        <v>0</v>
      </c>
      <c r="Q21" s="65" t="s">
        <v>115</v>
      </c>
      <c r="R21">
        <v>17</v>
      </c>
      <c r="Y21"/>
    </row>
    <row r="22" spans="2:25" x14ac:dyDescent="0.3">
      <c r="B22" t="s">
        <v>396</v>
      </c>
      <c r="C22" t="s">
        <v>25</v>
      </c>
      <c r="D22" t="s">
        <v>63</v>
      </c>
      <c r="E22">
        <f>_xlfn.XLOOKUP(Pokemon[[#This Row],[Primary_Type]],Table4[Type],Table4[Type_Encoded_Num],0,0,1)</f>
        <v>3</v>
      </c>
      <c r="F22">
        <v>590</v>
      </c>
      <c r="G22">
        <v>75</v>
      </c>
      <c r="H22">
        <v>110</v>
      </c>
      <c r="I22">
        <v>110</v>
      </c>
      <c r="J22">
        <v>110</v>
      </c>
      <c r="K22">
        <v>105</v>
      </c>
      <c r="L22">
        <v>80</v>
      </c>
      <c r="M22">
        <f>SUM(Pokemon[[#This Row],[Hit_Points]:[Speed_Points]])</f>
        <v>590</v>
      </c>
      <c r="N22">
        <v>3</v>
      </c>
      <c r="O22" t="b">
        <v>0</v>
      </c>
      <c r="Q22" s="65" t="s">
        <v>28</v>
      </c>
      <c r="R22">
        <v>18</v>
      </c>
      <c r="Y22"/>
    </row>
    <row r="23" spans="2:25" x14ac:dyDescent="0.3">
      <c r="B23" t="s">
        <v>798</v>
      </c>
      <c r="C23" t="s">
        <v>106</v>
      </c>
      <c r="D23" t="s">
        <v>122</v>
      </c>
      <c r="E23">
        <f>_xlfn.XLOOKUP(Pokemon[[#This Row],[Primary_Type]],Table4[Type],Table4[Type_Encoded_Num],0,0,1)</f>
        <v>16</v>
      </c>
      <c r="F23">
        <v>362</v>
      </c>
      <c r="G23">
        <v>77</v>
      </c>
      <c r="H23">
        <v>59</v>
      </c>
      <c r="I23">
        <v>50</v>
      </c>
      <c r="J23">
        <v>67</v>
      </c>
      <c r="K23">
        <v>63</v>
      </c>
      <c r="L23">
        <v>46</v>
      </c>
      <c r="M23">
        <f>SUM(Pokemon[[#This Row],[Hit_Points]:[Speed_Points]])</f>
        <v>362</v>
      </c>
      <c r="N23">
        <v>6</v>
      </c>
      <c r="O23" t="b">
        <v>0</v>
      </c>
      <c r="Y23"/>
    </row>
    <row r="24" spans="2:25" hidden="1" x14ac:dyDescent="0.3">
      <c r="B24" t="s">
        <v>501</v>
      </c>
      <c r="C24" t="s">
        <v>41</v>
      </c>
      <c r="D24" t="s">
        <v>20</v>
      </c>
      <c r="E24">
        <f>_xlfn.XLOOKUP(Pokemon[[#This Row],[Primary_Type]],Table4[Type],Table4[Type_Encoded_Num],0,0,1)</f>
        <v>13</v>
      </c>
      <c r="F24">
        <v>482</v>
      </c>
      <c r="G24">
        <v>75</v>
      </c>
      <c r="H24">
        <v>100</v>
      </c>
      <c r="I24">
        <v>66</v>
      </c>
      <c r="J24">
        <v>60</v>
      </c>
      <c r="K24">
        <v>66</v>
      </c>
      <c r="L24">
        <v>115</v>
      </c>
      <c r="M24">
        <f>SUM(Pokemon[[#This Row],[Hit_Points]:[Speed_Points]])</f>
        <v>482</v>
      </c>
      <c r="N24">
        <v>4</v>
      </c>
      <c r="O24" t="b">
        <v>0</v>
      </c>
      <c r="Y24"/>
    </row>
    <row r="25" spans="2:25" x14ac:dyDescent="0.3">
      <c r="B25" t="s">
        <v>682</v>
      </c>
      <c r="C25" t="s">
        <v>13</v>
      </c>
      <c r="D25" t="s">
        <v>14</v>
      </c>
      <c r="E25">
        <f>_xlfn.XLOOKUP(Pokemon[[#This Row],[Primary_Type]],Table4[Type],Table4[Type_Encoded_Num],0,0,1)</f>
        <v>10</v>
      </c>
      <c r="F25">
        <v>464</v>
      </c>
      <c r="G25">
        <v>114</v>
      </c>
      <c r="H25">
        <v>85</v>
      </c>
      <c r="I25">
        <v>70</v>
      </c>
      <c r="J25">
        <v>85</v>
      </c>
      <c r="K25">
        <v>80</v>
      </c>
      <c r="L25">
        <v>30</v>
      </c>
      <c r="M25">
        <f>SUM(Pokemon[[#This Row],[Hit_Points]:[Speed_Points]])</f>
        <v>464</v>
      </c>
      <c r="N25">
        <v>5</v>
      </c>
      <c r="O25" t="b">
        <v>0</v>
      </c>
      <c r="Y25"/>
    </row>
    <row r="26" spans="2:25" hidden="1" x14ac:dyDescent="0.3">
      <c r="B26" t="s">
        <v>225</v>
      </c>
      <c r="C26" t="s">
        <v>52</v>
      </c>
      <c r="D26" t="s">
        <v>20</v>
      </c>
      <c r="E26">
        <f>_xlfn.XLOOKUP(Pokemon[[#This Row],[Primary_Type]],Table4[Type],Table4[Type_Encoded_Num],0,0,1)</f>
        <v>4</v>
      </c>
      <c r="F26">
        <v>510</v>
      </c>
      <c r="G26">
        <v>90</v>
      </c>
      <c r="H26">
        <v>75</v>
      </c>
      <c r="I26">
        <v>85</v>
      </c>
      <c r="J26">
        <v>115</v>
      </c>
      <c r="K26">
        <v>90</v>
      </c>
      <c r="L26">
        <v>55</v>
      </c>
      <c r="M26">
        <f>SUM(Pokemon[[#This Row],[Hit_Points]:[Speed_Points]])</f>
        <v>510</v>
      </c>
      <c r="N26">
        <v>2</v>
      </c>
      <c r="O26" t="b">
        <v>0</v>
      </c>
      <c r="Y26"/>
    </row>
    <row r="27" spans="2:25" x14ac:dyDescent="0.3">
      <c r="B27" t="s">
        <v>226</v>
      </c>
      <c r="C27" t="s">
        <v>52</v>
      </c>
      <c r="D27" t="s">
        <v>25</v>
      </c>
      <c r="E27">
        <f>_xlfn.XLOOKUP(Pokemon[[#This Row],[Primary_Type]],Table4[Type],Table4[Type_Encoded_Num],0,0,1)</f>
        <v>4</v>
      </c>
      <c r="F27">
        <v>610</v>
      </c>
      <c r="G27">
        <v>90</v>
      </c>
      <c r="H27">
        <v>95</v>
      </c>
      <c r="I27">
        <v>105</v>
      </c>
      <c r="J27">
        <v>165</v>
      </c>
      <c r="K27">
        <v>110</v>
      </c>
      <c r="L27">
        <v>45</v>
      </c>
      <c r="M27">
        <f>SUM(Pokemon[[#This Row],[Hit_Points]:[Speed_Points]])</f>
        <v>610</v>
      </c>
      <c r="N27">
        <v>2</v>
      </c>
      <c r="O27" t="b">
        <v>0</v>
      </c>
      <c r="Y27"/>
    </row>
    <row r="28" spans="2:25" x14ac:dyDescent="0.3">
      <c r="B28" t="s">
        <v>409</v>
      </c>
      <c r="C28" t="s">
        <v>106</v>
      </c>
      <c r="D28" t="s">
        <v>33</v>
      </c>
      <c r="E28">
        <f>_xlfn.XLOOKUP(Pokemon[[#This Row],[Primary_Type]],Table4[Type],Table4[Type_Encoded_Num],0,0,1)</f>
        <v>16</v>
      </c>
      <c r="F28">
        <v>355</v>
      </c>
      <c r="G28">
        <v>45</v>
      </c>
      <c r="H28">
        <v>95</v>
      </c>
      <c r="I28">
        <v>50</v>
      </c>
      <c r="J28">
        <v>40</v>
      </c>
      <c r="K28">
        <v>50</v>
      </c>
      <c r="L28">
        <v>75</v>
      </c>
      <c r="M28">
        <f>SUM(Pokemon[[#This Row],[Hit_Points]:[Speed_Points]])</f>
        <v>355</v>
      </c>
      <c r="N28">
        <v>3</v>
      </c>
      <c r="O28" t="b">
        <v>0</v>
      </c>
      <c r="Y28"/>
    </row>
    <row r="29" spans="2:25" hidden="1" x14ac:dyDescent="0.3">
      <c r="B29" t="s">
        <v>50</v>
      </c>
      <c r="C29" t="s">
        <v>14</v>
      </c>
      <c r="D29" t="s">
        <v>20</v>
      </c>
      <c r="E29">
        <f>_xlfn.XLOOKUP(Pokemon[[#This Row],[Primary_Type]],Table4[Type],Table4[Type_Encoded_Num],0,0,1)</f>
        <v>14</v>
      </c>
      <c r="F29">
        <v>438</v>
      </c>
      <c r="G29">
        <v>60</v>
      </c>
      <c r="H29">
        <v>85</v>
      </c>
      <c r="I29">
        <v>69</v>
      </c>
      <c r="J29">
        <v>65</v>
      </c>
      <c r="K29">
        <v>79</v>
      </c>
      <c r="L29">
        <v>80</v>
      </c>
      <c r="M29">
        <f>SUM(Pokemon[[#This Row],[Hit_Points]:[Speed_Points]])</f>
        <v>438</v>
      </c>
      <c r="N29">
        <v>1</v>
      </c>
      <c r="O29" t="b">
        <v>0</v>
      </c>
      <c r="Y29"/>
    </row>
    <row r="30" spans="2:25" hidden="1" x14ac:dyDescent="0.3">
      <c r="B30" t="s">
        <v>88</v>
      </c>
      <c r="C30" t="s">
        <v>19</v>
      </c>
      <c r="D30" t="s">
        <v>20</v>
      </c>
      <c r="E30">
        <f>_xlfn.XLOOKUP(Pokemon[[#This Row],[Primary_Type]],Table4[Type],Table4[Type_Encoded_Num],0,0,1)</f>
        <v>7</v>
      </c>
      <c r="F30">
        <v>555</v>
      </c>
      <c r="G30">
        <v>90</v>
      </c>
      <c r="H30">
        <v>110</v>
      </c>
      <c r="I30">
        <v>80</v>
      </c>
      <c r="J30">
        <v>100</v>
      </c>
      <c r="K30">
        <v>80</v>
      </c>
      <c r="L30">
        <v>95</v>
      </c>
      <c r="M30">
        <f>SUM(Pokemon[[#This Row],[Hit_Points]:[Speed_Points]])</f>
        <v>555</v>
      </c>
      <c r="N30">
        <v>1</v>
      </c>
      <c r="O30" t="b">
        <v>0</v>
      </c>
      <c r="Y30"/>
    </row>
    <row r="31" spans="2:25" hidden="1" x14ac:dyDescent="0.3">
      <c r="B31" t="s">
        <v>582</v>
      </c>
      <c r="C31" t="s">
        <v>41</v>
      </c>
      <c r="D31" t="s">
        <v>20</v>
      </c>
      <c r="E31">
        <f>_xlfn.XLOOKUP(Pokemon[[#This Row],[Primary_Type]],Table4[Type],Table4[Type_Encoded_Num],0,0,1)</f>
        <v>13</v>
      </c>
      <c r="F31">
        <v>720</v>
      </c>
      <c r="G31">
        <v>120</v>
      </c>
      <c r="H31">
        <v>120</v>
      </c>
      <c r="I31">
        <v>120</v>
      </c>
      <c r="J31">
        <v>120</v>
      </c>
      <c r="K31">
        <v>120</v>
      </c>
      <c r="L31">
        <v>120</v>
      </c>
      <c r="M31">
        <f>SUM(Pokemon[[#This Row],[Hit_Points]:[Speed_Points]])</f>
        <v>720</v>
      </c>
      <c r="N31">
        <v>4</v>
      </c>
      <c r="O31" t="b">
        <v>1</v>
      </c>
      <c r="Y31"/>
    </row>
    <row r="32" spans="2:25" x14ac:dyDescent="0.3">
      <c r="B32" t="s">
        <v>657</v>
      </c>
      <c r="C32" t="s">
        <v>106</v>
      </c>
      <c r="D32" t="s">
        <v>23</v>
      </c>
      <c r="E32">
        <f>_xlfn.XLOOKUP(Pokemon[[#This Row],[Primary_Type]],Table4[Type],Table4[Type_Encoded_Num],0,0,1)</f>
        <v>16</v>
      </c>
      <c r="F32">
        <v>401</v>
      </c>
      <c r="G32">
        <v>55</v>
      </c>
      <c r="H32">
        <v>112</v>
      </c>
      <c r="I32">
        <v>45</v>
      </c>
      <c r="J32">
        <v>74</v>
      </c>
      <c r="K32">
        <v>45</v>
      </c>
      <c r="L32">
        <v>70</v>
      </c>
      <c r="M32">
        <f>SUM(Pokemon[[#This Row],[Hit_Points]:[Speed_Points]])</f>
        <v>401</v>
      </c>
      <c r="N32">
        <v>5</v>
      </c>
      <c r="O32" t="b">
        <v>0</v>
      </c>
      <c r="Y32"/>
    </row>
    <row r="33" spans="2:25" x14ac:dyDescent="0.3">
      <c r="B33" t="s">
        <v>658</v>
      </c>
      <c r="C33" t="s">
        <v>106</v>
      </c>
      <c r="D33" t="s">
        <v>23</v>
      </c>
      <c r="E33">
        <f>_xlfn.XLOOKUP(Pokemon[[#This Row],[Primary_Type]],Table4[Type],Table4[Type_Encoded_Num],0,0,1)</f>
        <v>16</v>
      </c>
      <c r="F33">
        <v>567</v>
      </c>
      <c r="G33">
        <v>75</v>
      </c>
      <c r="H33">
        <v>140</v>
      </c>
      <c r="I33">
        <v>65</v>
      </c>
      <c r="J33">
        <v>112</v>
      </c>
      <c r="K33">
        <v>65</v>
      </c>
      <c r="L33">
        <v>110</v>
      </c>
      <c r="M33">
        <f>SUM(Pokemon[[#This Row],[Hit_Points]:[Speed_Points]])</f>
        <v>567</v>
      </c>
      <c r="N33">
        <v>5</v>
      </c>
      <c r="O33" t="b">
        <v>0</v>
      </c>
      <c r="Y33"/>
    </row>
    <row r="34" spans="2:25" x14ac:dyDescent="0.3">
      <c r="B34" t="s">
        <v>212</v>
      </c>
      <c r="C34" t="s">
        <v>33</v>
      </c>
      <c r="D34" t="s">
        <v>14</v>
      </c>
      <c r="E34">
        <f>_xlfn.XLOOKUP(Pokemon[[#This Row],[Primary_Type]],Table4[Type],Table4[Type_Encoded_Num],0,0,1)</f>
        <v>1</v>
      </c>
      <c r="F34">
        <v>390</v>
      </c>
      <c r="G34">
        <v>70</v>
      </c>
      <c r="H34">
        <v>90</v>
      </c>
      <c r="I34">
        <v>70</v>
      </c>
      <c r="J34">
        <v>60</v>
      </c>
      <c r="K34">
        <v>60</v>
      </c>
      <c r="L34">
        <v>40</v>
      </c>
      <c r="M34">
        <f>SUM(Pokemon[[#This Row],[Hit_Points]:[Speed_Points]])</f>
        <v>390</v>
      </c>
      <c r="N34">
        <v>2</v>
      </c>
      <c r="O34" t="b">
        <v>0</v>
      </c>
      <c r="Y34"/>
    </row>
    <row r="35" spans="2:25" x14ac:dyDescent="0.3">
      <c r="B35" t="s">
        <v>410</v>
      </c>
      <c r="C35" t="s">
        <v>106</v>
      </c>
      <c r="D35" t="s">
        <v>33</v>
      </c>
      <c r="E35">
        <f>_xlfn.XLOOKUP(Pokemon[[#This Row],[Primary_Type]],Table4[Type],Table4[Type_Encoded_Num],0,0,1)</f>
        <v>16</v>
      </c>
      <c r="F35">
        <v>495</v>
      </c>
      <c r="G35">
        <v>75</v>
      </c>
      <c r="H35">
        <v>125</v>
      </c>
      <c r="I35">
        <v>100</v>
      </c>
      <c r="J35">
        <v>70</v>
      </c>
      <c r="K35">
        <v>80</v>
      </c>
      <c r="L35">
        <v>45</v>
      </c>
      <c r="M35">
        <f>SUM(Pokemon[[#This Row],[Hit_Points]:[Speed_Points]])</f>
        <v>495</v>
      </c>
      <c r="N35">
        <v>3</v>
      </c>
      <c r="O35" t="b">
        <v>0</v>
      </c>
      <c r="Y35"/>
    </row>
    <row r="36" spans="2:25" hidden="1" x14ac:dyDescent="0.3">
      <c r="B36" t="s">
        <v>783</v>
      </c>
      <c r="C36" t="s">
        <v>63</v>
      </c>
      <c r="D36" t="s">
        <v>20</v>
      </c>
      <c r="E36">
        <f>_xlfn.XLOOKUP(Pokemon[[#This Row],[Primary_Type]],Table4[Type],Table4[Type_Encoded_Num],0,0,1)</f>
        <v>5</v>
      </c>
      <c r="F36">
        <v>462</v>
      </c>
      <c r="G36">
        <v>101</v>
      </c>
      <c r="H36">
        <v>72</v>
      </c>
      <c r="I36">
        <v>72</v>
      </c>
      <c r="J36">
        <v>99</v>
      </c>
      <c r="K36">
        <v>89</v>
      </c>
      <c r="L36">
        <v>29</v>
      </c>
      <c r="M36">
        <f>SUM(Pokemon[[#This Row],[Hit_Points]:[Speed_Points]])</f>
        <v>462</v>
      </c>
      <c r="N36">
        <v>6</v>
      </c>
      <c r="O36" t="b">
        <v>0</v>
      </c>
      <c r="Y36"/>
    </row>
    <row r="37" spans="2:25" x14ac:dyDescent="0.3">
      <c r="B37" t="s">
        <v>360</v>
      </c>
      <c r="C37" t="s">
        <v>115</v>
      </c>
      <c r="D37" t="s">
        <v>106</v>
      </c>
      <c r="E37">
        <f>_xlfn.XLOOKUP(Pokemon[[#This Row],[Primary_Type]],Table4[Type],Table4[Type_Encoded_Num],0,0,1)</f>
        <v>17</v>
      </c>
      <c r="F37">
        <v>330</v>
      </c>
      <c r="G37">
        <v>50</v>
      </c>
      <c r="H37">
        <v>70</v>
      </c>
      <c r="I37">
        <v>100</v>
      </c>
      <c r="J37">
        <v>40</v>
      </c>
      <c r="K37">
        <v>40</v>
      </c>
      <c r="L37">
        <v>30</v>
      </c>
      <c r="M37">
        <f>SUM(Pokemon[[#This Row],[Hit_Points]:[Speed_Points]])</f>
        <v>330</v>
      </c>
      <c r="N37">
        <v>3</v>
      </c>
      <c r="O37" t="b">
        <v>0</v>
      </c>
      <c r="Y37"/>
    </row>
    <row r="38" spans="2:25" x14ac:dyDescent="0.3">
      <c r="B38" t="s">
        <v>186</v>
      </c>
      <c r="C38" t="s">
        <v>122</v>
      </c>
      <c r="D38" t="s">
        <v>23</v>
      </c>
      <c r="E38">
        <f>_xlfn.XLOOKUP(Pokemon[[#This Row],[Primary_Type]],Table4[Type],Table4[Type_Encoded_Num],0,0,1)</f>
        <v>12</v>
      </c>
      <c r="F38">
        <v>580</v>
      </c>
      <c r="G38">
        <v>90</v>
      </c>
      <c r="H38">
        <v>85</v>
      </c>
      <c r="I38">
        <v>100</v>
      </c>
      <c r="J38">
        <v>95</v>
      </c>
      <c r="K38">
        <v>125</v>
      </c>
      <c r="L38">
        <v>85</v>
      </c>
      <c r="M38">
        <f>SUM(Pokemon[[#This Row],[Hit_Points]:[Speed_Points]])</f>
        <v>580</v>
      </c>
      <c r="N38">
        <v>1</v>
      </c>
      <c r="O38" t="b">
        <v>1</v>
      </c>
      <c r="Y38"/>
    </row>
    <row r="39" spans="2:25" hidden="1" x14ac:dyDescent="0.3">
      <c r="B39" t="s">
        <v>620</v>
      </c>
      <c r="C39" t="s">
        <v>41</v>
      </c>
      <c r="D39" t="s">
        <v>20</v>
      </c>
      <c r="E39">
        <f>_xlfn.XLOOKUP(Pokemon[[#This Row],[Primary_Type]],Table4[Type],Table4[Type_Encoded_Num],0,0,1)</f>
        <v>13</v>
      </c>
      <c r="F39">
        <v>445</v>
      </c>
      <c r="G39">
        <v>103</v>
      </c>
      <c r="H39">
        <v>60</v>
      </c>
      <c r="I39">
        <v>86</v>
      </c>
      <c r="J39">
        <v>60</v>
      </c>
      <c r="K39">
        <v>86</v>
      </c>
      <c r="L39">
        <v>50</v>
      </c>
      <c r="M39">
        <f>SUM(Pokemon[[#This Row],[Hit_Points]:[Speed_Points]])</f>
        <v>445</v>
      </c>
      <c r="N39">
        <v>5</v>
      </c>
      <c r="O39" t="b">
        <v>0</v>
      </c>
      <c r="Y39"/>
    </row>
    <row r="40" spans="2:25" x14ac:dyDescent="0.3">
      <c r="B40" t="s">
        <v>621</v>
      </c>
      <c r="C40" t="s">
        <v>41</v>
      </c>
      <c r="D40" t="s">
        <v>63</v>
      </c>
      <c r="E40">
        <f>_xlfn.XLOOKUP(Pokemon[[#This Row],[Primary_Type]],Table4[Type],Table4[Type_Encoded_Num],0,0,1)</f>
        <v>13</v>
      </c>
      <c r="F40">
        <v>545</v>
      </c>
      <c r="G40">
        <v>103</v>
      </c>
      <c r="H40">
        <v>60</v>
      </c>
      <c r="I40">
        <v>126</v>
      </c>
      <c r="J40">
        <v>80</v>
      </c>
      <c r="K40">
        <v>126</v>
      </c>
      <c r="L40">
        <v>50</v>
      </c>
      <c r="M40">
        <f>SUM(Pokemon[[#This Row],[Hit_Points]:[Speed_Points]])</f>
        <v>545</v>
      </c>
      <c r="N40">
        <v>5</v>
      </c>
      <c r="O40" t="b">
        <v>0</v>
      </c>
      <c r="Y40"/>
    </row>
    <row r="41" spans="2:25" x14ac:dyDescent="0.3">
      <c r="B41" t="s">
        <v>799</v>
      </c>
      <c r="C41" t="s">
        <v>106</v>
      </c>
      <c r="D41" t="s">
        <v>122</v>
      </c>
      <c r="E41">
        <f>_xlfn.XLOOKUP(Pokemon[[#This Row],[Primary_Type]],Table4[Type],Table4[Type_Encoded_Num],0,0,1)</f>
        <v>16</v>
      </c>
      <c r="F41">
        <v>521</v>
      </c>
      <c r="G41">
        <v>123</v>
      </c>
      <c r="H41">
        <v>77</v>
      </c>
      <c r="I41">
        <v>72</v>
      </c>
      <c r="J41">
        <v>99</v>
      </c>
      <c r="K41">
        <v>92</v>
      </c>
      <c r="L41">
        <v>58</v>
      </c>
      <c r="M41">
        <f>SUM(Pokemon[[#This Row],[Hit_Points]:[Speed_Points]])</f>
        <v>521</v>
      </c>
      <c r="N41">
        <v>6</v>
      </c>
      <c r="O41" t="b">
        <v>0</v>
      </c>
      <c r="Y41"/>
    </row>
    <row r="42" spans="2:25" hidden="1" x14ac:dyDescent="0.3">
      <c r="B42" t="s">
        <v>819</v>
      </c>
      <c r="C42" t="s">
        <v>122</v>
      </c>
      <c r="D42" t="s">
        <v>20</v>
      </c>
      <c r="E42">
        <f>_xlfn.XLOOKUP(Pokemon[[#This Row],[Primary_Type]],Table4[Type],Table4[Type_Encoded_Num],0,0,1)</f>
        <v>12</v>
      </c>
      <c r="F42">
        <v>514</v>
      </c>
      <c r="G42">
        <v>95</v>
      </c>
      <c r="H42">
        <v>117</v>
      </c>
      <c r="I42">
        <v>184</v>
      </c>
      <c r="J42">
        <v>44</v>
      </c>
      <c r="K42">
        <v>46</v>
      </c>
      <c r="L42">
        <v>28</v>
      </c>
      <c r="M42">
        <f>SUM(Pokemon[[#This Row],[Hit_Points]:[Speed_Points]])</f>
        <v>514</v>
      </c>
      <c r="N42">
        <v>6</v>
      </c>
      <c r="O42" t="b">
        <v>0</v>
      </c>
      <c r="Y42"/>
    </row>
    <row r="43" spans="2:25" hidden="1" x14ac:dyDescent="0.3">
      <c r="B43" t="s">
        <v>701</v>
      </c>
      <c r="C43" t="s">
        <v>25</v>
      </c>
      <c r="D43" t="s">
        <v>20</v>
      </c>
      <c r="E43">
        <f>_xlfn.XLOOKUP(Pokemon[[#This Row],[Primary_Type]],Table4[Type],Table4[Type_Encoded_Num],0,0,1)</f>
        <v>3</v>
      </c>
      <c r="F43">
        <v>320</v>
      </c>
      <c r="G43">
        <v>46</v>
      </c>
      <c r="H43">
        <v>87</v>
      </c>
      <c r="I43">
        <v>60</v>
      </c>
      <c r="J43">
        <v>30</v>
      </c>
      <c r="K43">
        <v>40</v>
      </c>
      <c r="L43">
        <v>57</v>
      </c>
      <c r="M43">
        <f>SUM(Pokemon[[#This Row],[Hit_Points]:[Speed_Points]])</f>
        <v>320</v>
      </c>
      <c r="N43">
        <v>5</v>
      </c>
      <c r="O43" t="b">
        <v>0</v>
      </c>
      <c r="Y43"/>
    </row>
    <row r="44" spans="2:25" hidden="1" x14ac:dyDescent="0.3">
      <c r="B44" t="s">
        <v>569</v>
      </c>
      <c r="C44" t="s">
        <v>93</v>
      </c>
      <c r="D44" t="s">
        <v>20</v>
      </c>
      <c r="E44">
        <f>_xlfn.XLOOKUP(Pokemon[[#This Row],[Primary_Type]],Table4[Type],Table4[Type_Encoded_Num],0,0,1)</f>
        <v>15</v>
      </c>
      <c r="F44">
        <v>580</v>
      </c>
      <c r="G44">
        <v>75</v>
      </c>
      <c r="H44">
        <v>125</v>
      </c>
      <c r="I44">
        <v>70</v>
      </c>
      <c r="J44">
        <v>125</v>
      </c>
      <c r="K44">
        <v>70</v>
      </c>
      <c r="L44">
        <v>115</v>
      </c>
      <c r="M44">
        <f>SUM(Pokemon[[#This Row],[Hit_Points]:[Speed_Points]])</f>
        <v>580</v>
      </c>
      <c r="N44">
        <v>4</v>
      </c>
      <c r="O44" t="b">
        <v>1</v>
      </c>
    </row>
    <row r="45" spans="2:25" x14ac:dyDescent="0.3">
      <c r="B45" t="s">
        <v>229</v>
      </c>
      <c r="C45" t="s">
        <v>28</v>
      </c>
      <c r="D45" t="s">
        <v>63</v>
      </c>
      <c r="E45">
        <f>_xlfn.XLOOKUP(Pokemon[[#This Row],[Primary_Type]],Table4[Type],Table4[Type_Encoded_Num],0,0,1)</f>
        <v>18</v>
      </c>
      <c r="F45">
        <v>420</v>
      </c>
      <c r="G45">
        <v>100</v>
      </c>
      <c r="H45">
        <v>50</v>
      </c>
      <c r="I45">
        <v>80</v>
      </c>
      <c r="J45">
        <v>60</v>
      </c>
      <c r="K45">
        <v>80</v>
      </c>
      <c r="L45">
        <v>50</v>
      </c>
      <c r="M45">
        <f>SUM(Pokemon[[#This Row],[Hit_Points]:[Speed_Points]])</f>
        <v>420</v>
      </c>
      <c r="N45">
        <v>2</v>
      </c>
      <c r="O45" t="b">
        <v>0</v>
      </c>
    </row>
    <row r="46" spans="2:25" x14ac:dyDescent="0.3">
      <c r="B46" t="s">
        <v>352</v>
      </c>
      <c r="C46" t="s">
        <v>41</v>
      </c>
      <c r="D46" t="s">
        <v>63</v>
      </c>
      <c r="E46">
        <f>_xlfn.XLOOKUP(Pokemon[[#This Row],[Primary_Type]],Table4[Type],Table4[Type_Encoded_Num],0,0,1)</f>
        <v>13</v>
      </c>
      <c r="F46">
        <v>190</v>
      </c>
      <c r="G46">
        <v>50</v>
      </c>
      <c r="H46">
        <v>20</v>
      </c>
      <c r="I46">
        <v>40</v>
      </c>
      <c r="J46">
        <v>20</v>
      </c>
      <c r="K46">
        <v>40</v>
      </c>
      <c r="L46">
        <v>20</v>
      </c>
      <c r="M46">
        <f>SUM(Pokemon[[#This Row],[Hit_Points]:[Speed_Points]])</f>
        <v>190</v>
      </c>
      <c r="N46">
        <v>3</v>
      </c>
      <c r="O46" t="b">
        <v>0</v>
      </c>
    </row>
    <row r="47" spans="2:25" hidden="1" x14ac:dyDescent="0.3">
      <c r="B47" t="s">
        <v>436</v>
      </c>
      <c r="C47" t="s">
        <v>25</v>
      </c>
      <c r="D47" t="s">
        <v>20</v>
      </c>
      <c r="E47">
        <f>_xlfn.XLOOKUP(Pokemon[[#This Row],[Primary_Type]],Table4[Type],Table4[Type_Encoded_Num],0,0,1)</f>
        <v>3</v>
      </c>
      <c r="F47">
        <v>300</v>
      </c>
      <c r="G47">
        <v>45</v>
      </c>
      <c r="H47">
        <v>75</v>
      </c>
      <c r="I47">
        <v>60</v>
      </c>
      <c r="J47">
        <v>40</v>
      </c>
      <c r="K47">
        <v>30</v>
      </c>
      <c r="L47">
        <v>50</v>
      </c>
      <c r="M47">
        <f>SUM(Pokemon[[#This Row],[Hit_Points]:[Speed_Points]])</f>
        <v>300</v>
      </c>
      <c r="N47">
        <v>3</v>
      </c>
      <c r="O47" t="b">
        <v>0</v>
      </c>
    </row>
    <row r="48" spans="2:25" x14ac:dyDescent="0.3">
      <c r="B48" t="s">
        <v>405</v>
      </c>
      <c r="C48" t="s">
        <v>55</v>
      </c>
      <c r="D48" t="s">
        <v>93</v>
      </c>
      <c r="E48">
        <f>_xlfn.XLOOKUP(Pokemon[[#This Row],[Primary_Type]],Table4[Type],Table4[Type_Encoded_Num],0,0,1)</f>
        <v>11</v>
      </c>
      <c r="F48">
        <v>300</v>
      </c>
      <c r="G48">
        <v>40</v>
      </c>
      <c r="H48">
        <v>40</v>
      </c>
      <c r="I48">
        <v>55</v>
      </c>
      <c r="J48">
        <v>40</v>
      </c>
      <c r="K48">
        <v>70</v>
      </c>
      <c r="L48">
        <v>55</v>
      </c>
      <c r="M48">
        <f>SUM(Pokemon[[#This Row],[Hit_Points]:[Speed_Points]])</f>
        <v>300</v>
      </c>
      <c r="N48">
        <v>3</v>
      </c>
      <c r="O48" t="b">
        <v>0</v>
      </c>
    </row>
    <row r="49" spans="2:15" hidden="1" x14ac:dyDescent="0.3">
      <c r="B49" t="s">
        <v>416</v>
      </c>
      <c r="C49" t="s">
        <v>128</v>
      </c>
      <c r="D49" t="s">
        <v>20</v>
      </c>
      <c r="E49">
        <f>_xlfn.XLOOKUP(Pokemon[[#This Row],[Primary_Type]],Table4[Type],Table4[Type_Encoded_Num],0,0,1)</f>
        <v>9</v>
      </c>
      <c r="F49">
        <v>455</v>
      </c>
      <c r="G49">
        <v>64</v>
      </c>
      <c r="H49">
        <v>115</v>
      </c>
      <c r="I49">
        <v>65</v>
      </c>
      <c r="J49">
        <v>83</v>
      </c>
      <c r="K49">
        <v>63</v>
      </c>
      <c r="L49">
        <v>65</v>
      </c>
      <c r="M49">
        <f>SUM(Pokemon[[#This Row],[Hit_Points]:[Speed_Points]])</f>
        <v>455</v>
      </c>
      <c r="N49">
        <v>3</v>
      </c>
      <c r="O49" t="b">
        <v>0</v>
      </c>
    </row>
    <row r="50" spans="2:15" hidden="1" x14ac:dyDescent="0.3">
      <c r="B50" t="s">
        <v>417</v>
      </c>
      <c r="C50" t="s">
        <v>128</v>
      </c>
      <c r="D50" t="s">
        <v>20</v>
      </c>
      <c r="E50">
        <f>_xlfn.XLOOKUP(Pokemon[[#This Row],[Primary_Type]],Table4[Type],Table4[Type_Encoded_Num],0,0,1)</f>
        <v>9</v>
      </c>
      <c r="F50">
        <v>555</v>
      </c>
      <c r="G50">
        <v>64</v>
      </c>
      <c r="H50">
        <v>165</v>
      </c>
      <c r="I50">
        <v>75</v>
      </c>
      <c r="J50">
        <v>93</v>
      </c>
      <c r="K50">
        <v>83</v>
      </c>
      <c r="L50">
        <v>75</v>
      </c>
      <c r="M50">
        <f>SUM(Pokemon[[#This Row],[Hit_Points]:[Speed_Points]])</f>
        <v>555</v>
      </c>
      <c r="N50">
        <v>3</v>
      </c>
      <c r="O50" t="b">
        <v>0</v>
      </c>
    </row>
    <row r="51" spans="2:15" x14ac:dyDescent="0.3">
      <c r="B51" t="s">
        <v>789</v>
      </c>
      <c r="C51" t="s">
        <v>106</v>
      </c>
      <c r="D51" t="s">
        <v>28</v>
      </c>
      <c r="E51">
        <f>_xlfn.XLOOKUP(Pokemon[[#This Row],[Primary_Type]],Table4[Type],Table4[Type_Encoded_Num],0,0,1)</f>
        <v>16</v>
      </c>
      <c r="F51">
        <v>500</v>
      </c>
      <c r="G51">
        <v>72</v>
      </c>
      <c r="H51">
        <v>105</v>
      </c>
      <c r="I51">
        <v>115</v>
      </c>
      <c r="J51">
        <v>54</v>
      </c>
      <c r="K51">
        <v>86</v>
      </c>
      <c r="L51">
        <v>68</v>
      </c>
      <c r="M51">
        <f>SUM(Pokemon[[#This Row],[Hit_Points]:[Speed_Points]])</f>
        <v>500</v>
      </c>
      <c r="N51">
        <v>6</v>
      </c>
      <c r="O51" t="b">
        <v>0</v>
      </c>
    </row>
    <row r="52" spans="2:15" x14ac:dyDescent="0.3">
      <c r="B52" t="s">
        <v>401</v>
      </c>
      <c r="C52" t="s">
        <v>28</v>
      </c>
      <c r="D52" t="s">
        <v>55</v>
      </c>
      <c r="E52">
        <f>_xlfn.XLOOKUP(Pokemon[[#This Row],[Primary_Type]],Table4[Type],Table4[Type_Encoded_Num],0,0,1)</f>
        <v>18</v>
      </c>
      <c r="F52">
        <v>288</v>
      </c>
      <c r="G52">
        <v>50</v>
      </c>
      <c r="H52">
        <v>48</v>
      </c>
      <c r="I52">
        <v>43</v>
      </c>
      <c r="J52">
        <v>46</v>
      </c>
      <c r="K52">
        <v>41</v>
      </c>
      <c r="L52">
        <v>60</v>
      </c>
      <c r="M52">
        <f>SUM(Pokemon[[#This Row],[Hit_Points]:[Speed_Points]])</f>
        <v>288</v>
      </c>
      <c r="N52">
        <v>3</v>
      </c>
      <c r="O52" t="b">
        <v>0</v>
      </c>
    </row>
    <row r="53" spans="2:15" hidden="1" x14ac:dyDescent="0.3">
      <c r="B53" t="s">
        <v>640</v>
      </c>
      <c r="C53" t="s">
        <v>28</v>
      </c>
      <c r="D53" t="s">
        <v>20</v>
      </c>
      <c r="E53">
        <f>_xlfn.XLOOKUP(Pokemon[[#This Row],[Primary_Type]],Table4[Type],Table4[Type_Encoded_Num],0,0,1)</f>
        <v>18</v>
      </c>
      <c r="F53">
        <v>460</v>
      </c>
      <c r="G53">
        <v>70</v>
      </c>
      <c r="H53">
        <v>92</v>
      </c>
      <c r="I53">
        <v>65</v>
      </c>
      <c r="J53">
        <v>80</v>
      </c>
      <c r="K53">
        <v>55</v>
      </c>
      <c r="L53">
        <v>98</v>
      </c>
      <c r="M53">
        <f>SUM(Pokemon[[#This Row],[Hit_Points]:[Speed_Points]])</f>
        <v>460</v>
      </c>
      <c r="N53">
        <v>5</v>
      </c>
      <c r="O53" t="b">
        <v>0</v>
      </c>
    </row>
    <row r="54" spans="2:15" x14ac:dyDescent="0.3">
      <c r="B54" t="s">
        <v>486</v>
      </c>
      <c r="C54" t="s">
        <v>106</v>
      </c>
      <c r="D54" t="s">
        <v>115</v>
      </c>
      <c r="E54">
        <f>_xlfn.XLOOKUP(Pokemon[[#This Row],[Primary_Type]],Table4[Type],Table4[Type_Encoded_Num],0,0,1)</f>
        <v>16</v>
      </c>
      <c r="F54">
        <v>495</v>
      </c>
      <c r="G54">
        <v>60</v>
      </c>
      <c r="H54">
        <v>52</v>
      </c>
      <c r="I54">
        <v>168</v>
      </c>
      <c r="J54">
        <v>47</v>
      </c>
      <c r="K54">
        <v>138</v>
      </c>
      <c r="L54">
        <v>30</v>
      </c>
      <c r="M54">
        <f>SUM(Pokemon[[#This Row],[Hit_Points]:[Speed_Points]])</f>
        <v>495</v>
      </c>
      <c r="N54">
        <v>4</v>
      </c>
      <c r="O54" t="b">
        <v>0</v>
      </c>
    </row>
    <row r="55" spans="2:15" hidden="1" x14ac:dyDescent="0.3">
      <c r="B55" t="s">
        <v>197</v>
      </c>
      <c r="C55" t="s">
        <v>13</v>
      </c>
      <c r="D55" t="s">
        <v>20</v>
      </c>
      <c r="E55">
        <f>_xlfn.XLOOKUP(Pokemon[[#This Row],[Primary_Type]],Table4[Type],Table4[Type_Encoded_Num],0,0,1)</f>
        <v>10</v>
      </c>
      <c r="F55">
        <v>405</v>
      </c>
      <c r="G55">
        <v>60</v>
      </c>
      <c r="H55">
        <v>62</v>
      </c>
      <c r="I55">
        <v>80</v>
      </c>
      <c r="J55">
        <v>63</v>
      </c>
      <c r="K55">
        <v>80</v>
      </c>
      <c r="L55">
        <v>60</v>
      </c>
      <c r="M55">
        <f>SUM(Pokemon[[#This Row],[Hit_Points]:[Speed_Points]])</f>
        <v>405</v>
      </c>
      <c r="N55">
        <v>2</v>
      </c>
      <c r="O55" t="b">
        <v>0</v>
      </c>
    </row>
    <row r="56" spans="2:15" hidden="1" x14ac:dyDescent="0.3">
      <c r="B56" t="s">
        <v>705</v>
      </c>
      <c r="C56" t="s">
        <v>122</v>
      </c>
      <c r="D56" t="s">
        <v>20</v>
      </c>
      <c r="E56">
        <f>_xlfn.XLOOKUP(Pokemon[[#This Row],[Primary_Type]],Table4[Type],Table4[Type_Encoded_Num],0,0,1)</f>
        <v>12</v>
      </c>
      <c r="F56">
        <v>485</v>
      </c>
      <c r="G56">
        <v>95</v>
      </c>
      <c r="H56">
        <v>110</v>
      </c>
      <c r="I56">
        <v>80</v>
      </c>
      <c r="J56">
        <v>70</v>
      </c>
      <c r="K56">
        <v>80</v>
      </c>
      <c r="L56">
        <v>50</v>
      </c>
      <c r="M56">
        <f>SUM(Pokemon[[#This Row],[Hit_Points]:[Speed_Points]])</f>
        <v>485</v>
      </c>
      <c r="N56">
        <v>5</v>
      </c>
      <c r="O56" t="b">
        <v>0</v>
      </c>
    </row>
    <row r="57" spans="2:15" x14ac:dyDescent="0.3">
      <c r="B57" t="s">
        <v>320</v>
      </c>
      <c r="C57" t="s">
        <v>33</v>
      </c>
      <c r="D57" t="s">
        <v>23</v>
      </c>
      <c r="E57">
        <f>_xlfn.XLOOKUP(Pokemon[[#This Row],[Primary_Type]],Table4[Type],Table4[Type_Encoded_Num],0,0,1)</f>
        <v>1</v>
      </c>
      <c r="F57">
        <v>395</v>
      </c>
      <c r="G57">
        <v>60</v>
      </c>
      <c r="H57">
        <v>70</v>
      </c>
      <c r="I57">
        <v>50</v>
      </c>
      <c r="J57">
        <v>100</v>
      </c>
      <c r="K57">
        <v>50</v>
      </c>
      <c r="L57">
        <v>65</v>
      </c>
      <c r="M57">
        <f>SUM(Pokemon[[#This Row],[Hit_Points]:[Speed_Points]])</f>
        <v>395</v>
      </c>
      <c r="N57">
        <v>3</v>
      </c>
      <c r="O57" t="b">
        <v>0</v>
      </c>
    </row>
    <row r="58" spans="2:15" x14ac:dyDescent="0.3">
      <c r="B58" t="s">
        <v>38</v>
      </c>
      <c r="C58" t="s">
        <v>33</v>
      </c>
      <c r="D58" t="s">
        <v>14</v>
      </c>
      <c r="E58">
        <f>_xlfn.XLOOKUP(Pokemon[[#This Row],[Primary_Type]],Table4[Type],Table4[Type_Encoded_Num],0,0,1)</f>
        <v>1</v>
      </c>
      <c r="F58">
        <v>395</v>
      </c>
      <c r="G58">
        <v>65</v>
      </c>
      <c r="H58">
        <v>90</v>
      </c>
      <c r="I58">
        <v>40</v>
      </c>
      <c r="J58">
        <v>45</v>
      </c>
      <c r="K58">
        <v>80</v>
      </c>
      <c r="L58">
        <v>75</v>
      </c>
      <c r="M58">
        <f>SUM(Pokemon[[#This Row],[Hit_Points]:[Speed_Points]])</f>
        <v>395</v>
      </c>
      <c r="N58">
        <v>1</v>
      </c>
      <c r="O58" t="b">
        <v>0</v>
      </c>
    </row>
    <row r="59" spans="2:15" x14ac:dyDescent="0.3">
      <c r="B59" t="s">
        <v>39</v>
      </c>
      <c r="C59" t="s">
        <v>33</v>
      </c>
      <c r="D59" t="s">
        <v>14</v>
      </c>
      <c r="E59">
        <f>_xlfn.XLOOKUP(Pokemon[[#This Row],[Primary_Type]],Table4[Type],Table4[Type_Encoded_Num],0,0,1)</f>
        <v>1</v>
      </c>
      <c r="F59">
        <v>495</v>
      </c>
      <c r="G59">
        <v>65</v>
      </c>
      <c r="H59">
        <v>150</v>
      </c>
      <c r="I59">
        <v>40</v>
      </c>
      <c r="J59">
        <v>15</v>
      </c>
      <c r="K59">
        <v>80</v>
      </c>
      <c r="L59">
        <v>145</v>
      </c>
      <c r="M59">
        <f>SUM(Pokemon[[#This Row],[Hit_Points]:[Speed_Points]])</f>
        <v>495</v>
      </c>
      <c r="N59">
        <v>1</v>
      </c>
      <c r="O59" t="b">
        <v>0</v>
      </c>
    </row>
    <row r="60" spans="2:15" hidden="1" x14ac:dyDescent="0.3">
      <c r="B60" t="s">
        <v>697</v>
      </c>
      <c r="C60" t="s">
        <v>93</v>
      </c>
      <c r="D60" t="s">
        <v>20</v>
      </c>
      <c r="E60">
        <f>_xlfn.XLOOKUP(Pokemon[[#This Row],[Primary_Type]],Table4[Type],Table4[Type_Encoded_Num],0,0,1)</f>
        <v>15</v>
      </c>
      <c r="F60">
        <v>485</v>
      </c>
      <c r="G60">
        <v>75</v>
      </c>
      <c r="H60">
        <v>75</v>
      </c>
      <c r="I60">
        <v>75</v>
      </c>
      <c r="J60">
        <v>125</v>
      </c>
      <c r="K60">
        <v>95</v>
      </c>
      <c r="L60">
        <v>40</v>
      </c>
      <c r="M60">
        <f>SUM(Pokemon[[#This Row],[Hit_Points]:[Speed_Points]])</f>
        <v>485</v>
      </c>
      <c r="N60">
        <v>5</v>
      </c>
      <c r="O60" t="b">
        <v>0</v>
      </c>
    </row>
    <row r="61" spans="2:15" x14ac:dyDescent="0.3">
      <c r="B61" t="s">
        <v>440</v>
      </c>
      <c r="C61" t="s">
        <v>115</v>
      </c>
      <c r="D61" t="s">
        <v>93</v>
      </c>
      <c r="E61">
        <f>_xlfn.XLOOKUP(Pokemon[[#This Row],[Primary_Type]],Table4[Type],Table4[Type_Encoded_Num],0,0,1)</f>
        <v>17</v>
      </c>
      <c r="F61">
        <v>300</v>
      </c>
      <c r="G61">
        <v>40</v>
      </c>
      <c r="H61">
        <v>55</v>
      </c>
      <c r="I61">
        <v>80</v>
      </c>
      <c r="J61">
        <v>35</v>
      </c>
      <c r="K61">
        <v>60</v>
      </c>
      <c r="L61">
        <v>30</v>
      </c>
      <c r="M61">
        <f>SUM(Pokemon[[#This Row],[Hit_Points]:[Speed_Points]])</f>
        <v>300</v>
      </c>
      <c r="N61">
        <v>3</v>
      </c>
      <c r="O61" t="b">
        <v>0</v>
      </c>
    </row>
    <row r="62" spans="2:15" hidden="1" x14ac:dyDescent="0.3">
      <c r="B62" t="s">
        <v>227</v>
      </c>
      <c r="C62" t="s">
        <v>13</v>
      </c>
      <c r="D62" t="s">
        <v>20</v>
      </c>
      <c r="E62">
        <f>_xlfn.XLOOKUP(Pokemon[[#This Row],[Primary_Type]],Table4[Type],Table4[Type_Encoded_Num],0,0,1)</f>
        <v>10</v>
      </c>
      <c r="F62">
        <v>490</v>
      </c>
      <c r="G62">
        <v>75</v>
      </c>
      <c r="H62">
        <v>80</v>
      </c>
      <c r="I62">
        <v>95</v>
      </c>
      <c r="J62">
        <v>90</v>
      </c>
      <c r="K62">
        <v>100</v>
      </c>
      <c r="L62">
        <v>50</v>
      </c>
      <c r="M62">
        <f>SUM(Pokemon[[#This Row],[Hit_Points]:[Speed_Points]])</f>
        <v>490</v>
      </c>
      <c r="N62">
        <v>2</v>
      </c>
      <c r="O62" t="b">
        <v>0</v>
      </c>
    </row>
    <row r="63" spans="2:15" x14ac:dyDescent="0.3">
      <c r="B63" t="s">
        <v>100</v>
      </c>
      <c r="C63" t="s">
        <v>13</v>
      </c>
      <c r="D63" t="s">
        <v>14</v>
      </c>
      <c r="E63">
        <f>_xlfn.XLOOKUP(Pokemon[[#This Row],[Primary_Type]],Table4[Type],Table4[Type_Encoded_Num],0,0,1)</f>
        <v>10</v>
      </c>
      <c r="F63">
        <v>300</v>
      </c>
      <c r="G63">
        <v>50</v>
      </c>
      <c r="H63">
        <v>75</v>
      </c>
      <c r="I63">
        <v>35</v>
      </c>
      <c r="J63">
        <v>70</v>
      </c>
      <c r="K63">
        <v>30</v>
      </c>
      <c r="L63">
        <v>40</v>
      </c>
      <c r="M63">
        <f>SUM(Pokemon[[#This Row],[Hit_Points]:[Speed_Points]])</f>
        <v>300</v>
      </c>
      <c r="N63">
        <v>1</v>
      </c>
      <c r="O63" t="b">
        <v>0</v>
      </c>
    </row>
    <row r="64" spans="2:15" hidden="1" x14ac:dyDescent="0.3">
      <c r="B64" t="s">
        <v>818</v>
      </c>
      <c r="C64" t="s">
        <v>122</v>
      </c>
      <c r="D64" t="s">
        <v>20</v>
      </c>
      <c r="E64">
        <f>_xlfn.XLOOKUP(Pokemon[[#This Row],[Primary_Type]],Table4[Type],Table4[Type_Encoded_Num],0,0,1)</f>
        <v>12</v>
      </c>
      <c r="F64">
        <v>304</v>
      </c>
      <c r="G64">
        <v>55</v>
      </c>
      <c r="H64">
        <v>69</v>
      </c>
      <c r="I64">
        <v>85</v>
      </c>
      <c r="J64">
        <v>32</v>
      </c>
      <c r="K64">
        <v>35</v>
      </c>
      <c r="L64">
        <v>28</v>
      </c>
      <c r="M64">
        <f>SUM(Pokemon[[#This Row],[Hit_Points]:[Speed_Points]])</f>
        <v>304</v>
      </c>
      <c r="N64">
        <v>6</v>
      </c>
      <c r="O64" t="b">
        <v>0</v>
      </c>
    </row>
    <row r="65" spans="2:15" x14ac:dyDescent="0.3">
      <c r="B65" t="s">
        <v>475</v>
      </c>
      <c r="C65" t="s">
        <v>41</v>
      </c>
      <c r="D65" t="s">
        <v>28</v>
      </c>
      <c r="E65">
        <f>_xlfn.XLOOKUP(Pokemon[[#This Row],[Primary_Type]],Table4[Type],Table4[Type_Encoded_Num],0,0,1)</f>
        <v>13</v>
      </c>
      <c r="F65">
        <v>410</v>
      </c>
      <c r="G65">
        <v>79</v>
      </c>
      <c r="H65">
        <v>85</v>
      </c>
      <c r="I65">
        <v>60</v>
      </c>
      <c r="J65">
        <v>55</v>
      </c>
      <c r="K65">
        <v>60</v>
      </c>
      <c r="L65">
        <v>71</v>
      </c>
      <c r="M65">
        <f>SUM(Pokemon[[#This Row],[Hit_Points]:[Speed_Points]])</f>
        <v>410</v>
      </c>
      <c r="N65">
        <v>4</v>
      </c>
      <c r="O65" t="b">
        <v>0</v>
      </c>
    </row>
    <row r="66" spans="2:15" hidden="1" x14ac:dyDescent="0.3">
      <c r="B66" t="s">
        <v>474</v>
      </c>
      <c r="C66" t="s">
        <v>41</v>
      </c>
      <c r="D66" t="s">
        <v>20</v>
      </c>
      <c r="E66">
        <f>_xlfn.XLOOKUP(Pokemon[[#This Row],[Primary_Type]],Table4[Type],Table4[Type_Encoded_Num],0,0,1)</f>
        <v>13</v>
      </c>
      <c r="F66">
        <v>250</v>
      </c>
      <c r="G66">
        <v>59</v>
      </c>
      <c r="H66">
        <v>45</v>
      </c>
      <c r="I66">
        <v>40</v>
      </c>
      <c r="J66">
        <v>35</v>
      </c>
      <c r="K66">
        <v>40</v>
      </c>
      <c r="L66">
        <v>31</v>
      </c>
      <c r="M66">
        <f>SUM(Pokemon[[#This Row],[Hit_Points]:[Speed_Points]])</f>
        <v>250</v>
      </c>
      <c r="N66">
        <v>4</v>
      </c>
      <c r="O66" t="b">
        <v>0</v>
      </c>
    </row>
    <row r="67" spans="2:15" x14ac:dyDescent="0.3">
      <c r="B67" t="s">
        <v>788</v>
      </c>
      <c r="C67" t="s">
        <v>106</v>
      </c>
      <c r="D67" t="s">
        <v>28</v>
      </c>
      <c r="E67">
        <f>_xlfn.XLOOKUP(Pokemon[[#This Row],[Primary_Type]],Table4[Type],Table4[Type_Encoded_Num],0,0,1)</f>
        <v>16</v>
      </c>
      <c r="F67">
        <v>306</v>
      </c>
      <c r="G67">
        <v>42</v>
      </c>
      <c r="H67">
        <v>52</v>
      </c>
      <c r="I67">
        <v>67</v>
      </c>
      <c r="J67">
        <v>39</v>
      </c>
      <c r="K67">
        <v>56</v>
      </c>
      <c r="L67">
        <v>50</v>
      </c>
      <c r="M67">
        <f>SUM(Pokemon[[#This Row],[Hit_Points]:[Speed_Points]])</f>
        <v>306</v>
      </c>
      <c r="N67">
        <v>6</v>
      </c>
      <c r="O67" t="b">
        <v>0</v>
      </c>
    </row>
    <row r="68" spans="2:15" x14ac:dyDescent="0.3">
      <c r="B68" t="s">
        <v>716</v>
      </c>
      <c r="C68" t="s">
        <v>171</v>
      </c>
      <c r="D68" t="s">
        <v>115</v>
      </c>
      <c r="E68">
        <f>_xlfn.XLOOKUP(Pokemon[[#This Row],[Primary_Type]],Table4[Type],Table4[Type_Encoded_Num],0,0,1)</f>
        <v>2</v>
      </c>
      <c r="F68">
        <v>490</v>
      </c>
      <c r="G68">
        <v>65</v>
      </c>
      <c r="H68">
        <v>125</v>
      </c>
      <c r="I68">
        <v>100</v>
      </c>
      <c r="J68">
        <v>60</v>
      </c>
      <c r="K68">
        <v>70</v>
      </c>
      <c r="L68">
        <v>70</v>
      </c>
      <c r="M68">
        <f>SUM(Pokemon[[#This Row],[Hit_Points]:[Speed_Points]])</f>
        <v>490</v>
      </c>
      <c r="N68">
        <v>5</v>
      </c>
      <c r="O68" t="b">
        <v>0</v>
      </c>
    </row>
    <row r="69" spans="2:15" hidden="1" x14ac:dyDescent="0.3">
      <c r="B69" t="s">
        <v>30</v>
      </c>
      <c r="C69" t="s">
        <v>28</v>
      </c>
      <c r="D69" t="s">
        <v>20</v>
      </c>
      <c r="E69">
        <f>_xlfn.XLOOKUP(Pokemon[[#This Row],[Primary_Type]],Table4[Type],Table4[Type_Encoded_Num],0,0,1)</f>
        <v>18</v>
      </c>
      <c r="F69">
        <v>530</v>
      </c>
      <c r="G69">
        <v>79</v>
      </c>
      <c r="H69">
        <v>83</v>
      </c>
      <c r="I69">
        <v>100</v>
      </c>
      <c r="J69">
        <v>85</v>
      </c>
      <c r="K69">
        <v>105</v>
      </c>
      <c r="L69">
        <v>78</v>
      </c>
      <c r="M69">
        <f>SUM(Pokemon[[#This Row],[Hit_Points]:[Speed_Points]])</f>
        <v>530</v>
      </c>
      <c r="N69">
        <v>1</v>
      </c>
      <c r="O69" t="b">
        <v>0</v>
      </c>
    </row>
    <row r="70" spans="2:15" hidden="1" x14ac:dyDescent="0.3">
      <c r="B70" t="s">
        <v>31</v>
      </c>
      <c r="C70" t="s">
        <v>28</v>
      </c>
      <c r="D70" t="s">
        <v>20</v>
      </c>
      <c r="E70">
        <f>_xlfn.XLOOKUP(Pokemon[[#This Row],[Primary_Type]],Table4[Type],Table4[Type_Encoded_Num],0,0,1)</f>
        <v>18</v>
      </c>
      <c r="F70">
        <v>630</v>
      </c>
      <c r="G70">
        <v>79</v>
      </c>
      <c r="H70">
        <v>103</v>
      </c>
      <c r="I70">
        <v>120</v>
      </c>
      <c r="J70">
        <v>135</v>
      </c>
      <c r="K70">
        <v>115</v>
      </c>
      <c r="L70">
        <v>78</v>
      </c>
      <c r="M70">
        <f>SUM(Pokemon[[#This Row],[Hit_Points]:[Speed_Points]])</f>
        <v>630</v>
      </c>
      <c r="N70">
        <v>1</v>
      </c>
      <c r="O70" t="b">
        <v>0</v>
      </c>
    </row>
    <row r="71" spans="2:15" x14ac:dyDescent="0.3">
      <c r="B71" t="s">
        <v>308</v>
      </c>
      <c r="C71" t="s">
        <v>19</v>
      </c>
      <c r="D71" t="s">
        <v>85</v>
      </c>
      <c r="E71">
        <f>_xlfn.XLOOKUP(Pokemon[[#This Row],[Primary_Type]],Table4[Type],Table4[Type_Encoded_Num],0,0,1)</f>
        <v>7</v>
      </c>
      <c r="F71">
        <v>530</v>
      </c>
      <c r="G71">
        <v>80</v>
      </c>
      <c r="H71">
        <v>120</v>
      </c>
      <c r="I71">
        <v>70</v>
      </c>
      <c r="J71">
        <v>110</v>
      </c>
      <c r="K71">
        <v>70</v>
      </c>
      <c r="L71">
        <v>80</v>
      </c>
      <c r="M71">
        <f>SUM(Pokemon[[#This Row],[Hit_Points]:[Speed_Points]])</f>
        <v>530</v>
      </c>
      <c r="N71">
        <v>3</v>
      </c>
      <c r="O71" t="b">
        <v>0</v>
      </c>
    </row>
    <row r="72" spans="2:15" x14ac:dyDescent="0.3">
      <c r="B72" t="s">
        <v>309</v>
      </c>
      <c r="C72" t="s">
        <v>19</v>
      </c>
      <c r="D72" t="s">
        <v>85</v>
      </c>
      <c r="E72">
        <f>_xlfn.XLOOKUP(Pokemon[[#This Row],[Primary_Type]],Table4[Type],Table4[Type_Encoded_Num],0,0,1)</f>
        <v>7</v>
      </c>
      <c r="F72">
        <v>630</v>
      </c>
      <c r="G72">
        <v>80</v>
      </c>
      <c r="H72">
        <v>160</v>
      </c>
      <c r="I72">
        <v>80</v>
      </c>
      <c r="J72">
        <v>130</v>
      </c>
      <c r="K72">
        <v>80</v>
      </c>
      <c r="L72">
        <v>100</v>
      </c>
      <c r="M72">
        <f>SUM(Pokemon[[#This Row],[Hit_Points]:[Speed_Points]])</f>
        <v>630</v>
      </c>
      <c r="N72">
        <v>3</v>
      </c>
      <c r="O72" t="b">
        <v>0</v>
      </c>
    </row>
    <row r="73" spans="2:15" hidden="1" x14ac:dyDescent="0.3">
      <c r="B73" t="s">
        <v>291</v>
      </c>
      <c r="C73" t="s">
        <v>41</v>
      </c>
      <c r="D73" t="s">
        <v>20</v>
      </c>
      <c r="E73">
        <f>_xlfn.XLOOKUP(Pokemon[[#This Row],[Primary_Type]],Table4[Type],Table4[Type_Encoded_Num],0,0,1)</f>
        <v>13</v>
      </c>
      <c r="F73">
        <v>540</v>
      </c>
      <c r="G73">
        <v>255</v>
      </c>
      <c r="H73">
        <v>10</v>
      </c>
      <c r="I73">
        <v>10</v>
      </c>
      <c r="J73">
        <v>75</v>
      </c>
      <c r="K73">
        <v>135</v>
      </c>
      <c r="L73">
        <v>55</v>
      </c>
      <c r="M73">
        <f>SUM(Pokemon[[#This Row],[Hit_Points]:[Speed_Points]])</f>
        <v>540</v>
      </c>
      <c r="N73">
        <v>2</v>
      </c>
      <c r="O73" t="b">
        <v>0</v>
      </c>
    </row>
    <row r="74" spans="2:15" hidden="1" x14ac:dyDescent="0.3">
      <c r="B74" t="s">
        <v>611</v>
      </c>
      <c r="C74" t="s">
        <v>52</v>
      </c>
      <c r="D74" t="s">
        <v>20</v>
      </c>
      <c r="E74">
        <f>_xlfn.XLOOKUP(Pokemon[[#This Row],[Primary_Type]],Table4[Type],Table4[Type_Encoded_Num],0,0,1)</f>
        <v>4</v>
      </c>
      <c r="F74">
        <v>295</v>
      </c>
      <c r="G74">
        <v>45</v>
      </c>
      <c r="H74">
        <v>60</v>
      </c>
      <c r="I74">
        <v>32</v>
      </c>
      <c r="J74">
        <v>50</v>
      </c>
      <c r="K74">
        <v>32</v>
      </c>
      <c r="L74">
        <v>76</v>
      </c>
      <c r="M74">
        <f>SUM(Pokemon[[#This Row],[Hit_Points]:[Speed_Points]])</f>
        <v>295</v>
      </c>
      <c r="N74">
        <v>5</v>
      </c>
      <c r="O74" t="b">
        <v>0</v>
      </c>
    </row>
    <row r="75" spans="2:15" hidden="1" x14ac:dyDescent="0.3">
      <c r="B75" t="s">
        <v>614</v>
      </c>
      <c r="C75" t="s">
        <v>106</v>
      </c>
      <c r="D75" t="s">
        <v>20</v>
      </c>
      <c r="E75">
        <f>_xlfn.XLOOKUP(Pokemon[[#This Row],[Primary_Type]],Table4[Type],Table4[Type_Encoded_Num],0,0,1)</f>
        <v>16</v>
      </c>
      <c r="F75">
        <v>390</v>
      </c>
      <c r="G75">
        <v>70</v>
      </c>
      <c r="H75">
        <v>105</v>
      </c>
      <c r="I75">
        <v>105</v>
      </c>
      <c r="J75">
        <v>50</v>
      </c>
      <c r="K75">
        <v>40</v>
      </c>
      <c r="L75">
        <v>20</v>
      </c>
      <c r="M75">
        <f>SUM(Pokemon[[#This Row],[Hit_Points]:[Speed_Points]])</f>
        <v>390</v>
      </c>
      <c r="N75">
        <v>5</v>
      </c>
      <c r="O75" t="b">
        <v>0</v>
      </c>
    </row>
    <row r="76" spans="2:15" hidden="1" x14ac:dyDescent="0.3">
      <c r="B76" t="s">
        <v>516</v>
      </c>
      <c r="C76" t="s">
        <v>106</v>
      </c>
      <c r="D76" t="s">
        <v>20</v>
      </c>
      <c r="E76">
        <f>_xlfn.XLOOKUP(Pokemon[[#This Row],[Primary_Type]],Table4[Type],Table4[Type_Encoded_Num],0,0,1)</f>
        <v>16</v>
      </c>
      <c r="F76">
        <v>290</v>
      </c>
      <c r="G76">
        <v>50</v>
      </c>
      <c r="H76">
        <v>80</v>
      </c>
      <c r="I76">
        <v>95</v>
      </c>
      <c r="J76">
        <v>10</v>
      </c>
      <c r="K76">
        <v>45</v>
      </c>
      <c r="L76">
        <v>10</v>
      </c>
      <c r="M76">
        <f>SUM(Pokemon[[#This Row],[Hit_Points]:[Speed_Points]])</f>
        <v>290</v>
      </c>
      <c r="N76">
        <v>4</v>
      </c>
      <c r="O76" t="b">
        <v>0</v>
      </c>
    </row>
    <row r="77" spans="2:15" hidden="1" x14ac:dyDescent="0.3">
      <c r="B77" t="s">
        <v>717</v>
      </c>
      <c r="C77" t="s">
        <v>41</v>
      </c>
      <c r="D77" t="s">
        <v>20</v>
      </c>
      <c r="E77">
        <f>_xlfn.XLOOKUP(Pokemon[[#This Row],[Primary_Type]],Table4[Type],Table4[Type_Encoded_Num],0,0,1)</f>
        <v>13</v>
      </c>
      <c r="F77">
        <v>490</v>
      </c>
      <c r="G77">
        <v>95</v>
      </c>
      <c r="H77">
        <v>110</v>
      </c>
      <c r="I77">
        <v>95</v>
      </c>
      <c r="J77">
        <v>40</v>
      </c>
      <c r="K77">
        <v>95</v>
      </c>
      <c r="L77">
        <v>55</v>
      </c>
      <c r="M77">
        <f>SUM(Pokemon[[#This Row],[Hit_Points]:[Speed_Points]])</f>
        <v>490</v>
      </c>
      <c r="N77">
        <v>5</v>
      </c>
      <c r="O77" t="b">
        <v>0</v>
      </c>
    </row>
    <row r="78" spans="2:15" hidden="1" x14ac:dyDescent="0.3">
      <c r="B78" t="s">
        <v>752</v>
      </c>
      <c r="C78" t="s">
        <v>19</v>
      </c>
      <c r="D78" t="s">
        <v>20</v>
      </c>
      <c r="E78">
        <f>_xlfn.XLOOKUP(Pokemon[[#This Row],[Primary_Type]],Table4[Type],Table4[Type_Encoded_Num],0,0,1)</f>
        <v>7</v>
      </c>
      <c r="F78">
        <v>409</v>
      </c>
      <c r="G78">
        <v>59</v>
      </c>
      <c r="H78">
        <v>59</v>
      </c>
      <c r="I78">
        <v>58</v>
      </c>
      <c r="J78">
        <v>90</v>
      </c>
      <c r="K78">
        <v>70</v>
      </c>
      <c r="L78">
        <v>73</v>
      </c>
      <c r="M78">
        <f>SUM(Pokemon[[#This Row],[Hit_Points]:[Speed_Points]])</f>
        <v>409</v>
      </c>
      <c r="N78">
        <v>6</v>
      </c>
      <c r="O78" t="b">
        <v>0</v>
      </c>
    </row>
    <row r="79" spans="2:15" x14ac:dyDescent="0.3">
      <c r="B79" t="s">
        <v>719</v>
      </c>
      <c r="C79" t="s">
        <v>41</v>
      </c>
      <c r="D79" t="s">
        <v>23</v>
      </c>
      <c r="E79">
        <f>_xlfn.XLOOKUP(Pokemon[[#This Row],[Primary_Type]],Table4[Type],Table4[Type_Encoded_Num],0,0,1)</f>
        <v>13</v>
      </c>
      <c r="F79">
        <v>510</v>
      </c>
      <c r="G79">
        <v>100</v>
      </c>
      <c r="H79">
        <v>123</v>
      </c>
      <c r="I79">
        <v>75</v>
      </c>
      <c r="J79">
        <v>57</v>
      </c>
      <c r="K79">
        <v>75</v>
      </c>
      <c r="L79">
        <v>80</v>
      </c>
      <c r="M79">
        <f>SUM(Pokemon[[#This Row],[Hit_Points]:[Speed_Points]])</f>
        <v>510</v>
      </c>
      <c r="N79">
        <v>5</v>
      </c>
      <c r="O79" t="b">
        <v>0</v>
      </c>
    </row>
    <row r="80" spans="2:15" x14ac:dyDescent="0.3">
      <c r="B80" t="s">
        <v>340</v>
      </c>
      <c r="C80" t="s">
        <v>13</v>
      </c>
      <c r="D80" t="s">
        <v>85</v>
      </c>
      <c r="E80">
        <f>_xlfn.XLOOKUP(Pokemon[[#This Row],[Primary_Type]],Table4[Type],Table4[Type_Encoded_Num],0,0,1)</f>
        <v>10</v>
      </c>
      <c r="F80">
        <v>460</v>
      </c>
      <c r="G80">
        <v>60</v>
      </c>
      <c r="H80">
        <v>130</v>
      </c>
      <c r="I80">
        <v>80</v>
      </c>
      <c r="J80">
        <v>60</v>
      </c>
      <c r="K80">
        <v>60</v>
      </c>
      <c r="L80">
        <v>70</v>
      </c>
      <c r="M80">
        <f>SUM(Pokemon[[#This Row],[Hit_Points]:[Speed_Points]])</f>
        <v>460</v>
      </c>
      <c r="N80">
        <v>3</v>
      </c>
      <c r="O80" t="b">
        <v>0</v>
      </c>
    </row>
    <row r="81" spans="2:15" x14ac:dyDescent="0.3">
      <c r="B81" t="s">
        <v>515</v>
      </c>
      <c r="C81" t="s">
        <v>115</v>
      </c>
      <c r="D81" t="s">
        <v>93</v>
      </c>
      <c r="E81">
        <f>_xlfn.XLOOKUP(Pokemon[[#This Row],[Primary_Type]],Table4[Type],Table4[Type_Encoded_Num],0,0,1)</f>
        <v>17</v>
      </c>
      <c r="F81">
        <v>500</v>
      </c>
      <c r="G81">
        <v>67</v>
      </c>
      <c r="H81">
        <v>89</v>
      </c>
      <c r="I81">
        <v>116</v>
      </c>
      <c r="J81">
        <v>79</v>
      </c>
      <c r="K81">
        <v>116</v>
      </c>
      <c r="L81">
        <v>33</v>
      </c>
      <c r="M81">
        <f>SUM(Pokemon[[#This Row],[Hit_Points]:[Speed_Points]])</f>
        <v>500</v>
      </c>
      <c r="N81">
        <v>4</v>
      </c>
      <c r="O81" t="b">
        <v>0</v>
      </c>
    </row>
    <row r="82" spans="2:15" x14ac:dyDescent="0.3">
      <c r="B82" t="s">
        <v>514</v>
      </c>
      <c r="C82" t="s">
        <v>115</v>
      </c>
      <c r="D82" t="s">
        <v>93</v>
      </c>
      <c r="E82">
        <f>_xlfn.XLOOKUP(Pokemon[[#This Row],[Primary_Type]],Table4[Type],Table4[Type_Encoded_Num],0,0,1)</f>
        <v>17</v>
      </c>
      <c r="F82">
        <v>300</v>
      </c>
      <c r="G82">
        <v>57</v>
      </c>
      <c r="H82">
        <v>24</v>
      </c>
      <c r="I82">
        <v>86</v>
      </c>
      <c r="J82">
        <v>24</v>
      </c>
      <c r="K82">
        <v>86</v>
      </c>
      <c r="L82">
        <v>23</v>
      </c>
      <c r="M82">
        <f>SUM(Pokemon[[#This Row],[Hit_Points]:[Speed_Points]])</f>
        <v>300</v>
      </c>
      <c r="N82">
        <v>4</v>
      </c>
      <c r="O82" t="b">
        <v>0</v>
      </c>
    </row>
    <row r="83" spans="2:15" x14ac:dyDescent="0.3">
      <c r="B83" t="s">
        <v>481</v>
      </c>
      <c r="C83" t="s">
        <v>13</v>
      </c>
      <c r="D83" t="s">
        <v>14</v>
      </c>
      <c r="E83">
        <f>_xlfn.XLOOKUP(Pokemon[[#This Row],[Primary_Type]],Table4[Type],Table4[Type_Encoded_Num],0,0,1)</f>
        <v>10</v>
      </c>
      <c r="F83">
        <v>280</v>
      </c>
      <c r="G83">
        <v>40</v>
      </c>
      <c r="H83">
        <v>30</v>
      </c>
      <c r="I83">
        <v>35</v>
      </c>
      <c r="J83">
        <v>50</v>
      </c>
      <c r="K83">
        <v>70</v>
      </c>
      <c r="L83">
        <v>55</v>
      </c>
      <c r="M83">
        <f>SUM(Pokemon[[#This Row],[Hit_Points]:[Speed_Points]])</f>
        <v>280</v>
      </c>
      <c r="N83">
        <v>4</v>
      </c>
      <c r="O83" t="b">
        <v>0</v>
      </c>
    </row>
    <row r="84" spans="2:15" hidden="1" x14ac:dyDescent="0.3">
      <c r="B84" t="s">
        <v>495</v>
      </c>
      <c r="C84" t="s">
        <v>28</v>
      </c>
      <c r="D84" t="s">
        <v>20</v>
      </c>
      <c r="E84">
        <f>_xlfn.XLOOKUP(Pokemon[[#This Row],[Primary_Type]],Table4[Type],Table4[Type_Encoded_Num],0,0,1)</f>
        <v>18</v>
      </c>
      <c r="F84">
        <v>330</v>
      </c>
      <c r="G84">
        <v>55</v>
      </c>
      <c r="H84">
        <v>65</v>
      </c>
      <c r="I84">
        <v>35</v>
      </c>
      <c r="J84">
        <v>60</v>
      </c>
      <c r="K84">
        <v>30</v>
      </c>
      <c r="L84">
        <v>85</v>
      </c>
      <c r="M84">
        <f>SUM(Pokemon[[#This Row],[Hit_Points]:[Speed_Points]])</f>
        <v>330</v>
      </c>
      <c r="N84">
        <v>4</v>
      </c>
      <c r="O84" t="b">
        <v>0</v>
      </c>
    </row>
    <row r="85" spans="2:15" x14ac:dyDescent="0.3">
      <c r="B85" t="s">
        <v>12</v>
      </c>
      <c r="C85" t="s">
        <v>13</v>
      </c>
      <c r="D85" t="s">
        <v>14</v>
      </c>
      <c r="E85">
        <f>_xlfn.XLOOKUP(Pokemon[[#This Row],[Primary_Type]],Table4[Type],Table4[Type_Encoded_Num],0,0,1)</f>
        <v>10</v>
      </c>
      <c r="F85">
        <v>318</v>
      </c>
      <c r="G85">
        <v>45</v>
      </c>
      <c r="H85">
        <v>49</v>
      </c>
      <c r="I85">
        <v>49</v>
      </c>
      <c r="J85">
        <v>65</v>
      </c>
      <c r="K85">
        <v>65</v>
      </c>
      <c r="L85">
        <v>45</v>
      </c>
      <c r="M85">
        <f>SUM(Pokemon[[#This Row],[Hit_Points]:[Speed_Points]])</f>
        <v>318</v>
      </c>
      <c r="N85">
        <v>1</v>
      </c>
      <c r="O85" t="b">
        <v>0</v>
      </c>
    </row>
    <row r="86" spans="2:15" hidden="1" x14ac:dyDescent="0.3">
      <c r="B86" t="s">
        <v>504</v>
      </c>
      <c r="C86" t="s">
        <v>41</v>
      </c>
      <c r="D86" t="s">
        <v>20</v>
      </c>
      <c r="E86">
        <f>_xlfn.XLOOKUP(Pokemon[[#This Row],[Primary_Type]],Table4[Type],Table4[Type_Encoded_Num],0,0,1)</f>
        <v>13</v>
      </c>
      <c r="F86">
        <v>350</v>
      </c>
      <c r="G86">
        <v>55</v>
      </c>
      <c r="H86">
        <v>66</v>
      </c>
      <c r="I86">
        <v>44</v>
      </c>
      <c r="J86">
        <v>44</v>
      </c>
      <c r="K86">
        <v>56</v>
      </c>
      <c r="L86">
        <v>85</v>
      </c>
      <c r="M86">
        <f>SUM(Pokemon[[#This Row],[Hit_Points]:[Speed_Points]])</f>
        <v>350</v>
      </c>
      <c r="N86">
        <v>4</v>
      </c>
      <c r="O86" t="b">
        <v>0</v>
      </c>
    </row>
    <row r="87" spans="2:15" hidden="1" x14ac:dyDescent="0.3">
      <c r="B87" t="s">
        <v>757</v>
      </c>
      <c r="C87" t="s">
        <v>41</v>
      </c>
      <c r="D87" t="s">
        <v>20</v>
      </c>
      <c r="E87">
        <f>_xlfn.XLOOKUP(Pokemon[[#This Row],[Primary_Type]],Table4[Type],Table4[Type_Encoded_Num],0,0,1)</f>
        <v>13</v>
      </c>
      <c r="F87">
        <v>237</v>
      </c>
      <c r="G87">
        <v>38</v>
      </c>
      <c r="H87">
        <v>36</v>
      </c>
      <c r="I87">
        <v>38</v>
      </c>
      <c r="J87">
        <v>32</v>
      </c>
      <c r="K87">
        <v>36</v>
      </c>
      <c r="L87">
        <v>57</v>
      </c>
      <c r="M87">
        <f>SUM(Pokemon[[#This Row],[Hit_Points]:[Speed_Points]])</f>
        <v>237</v>
      </c>
      <c r="N87">
        <v>6</v>
      </c>
      <c r="O87" t="b">
        <v>0</v>
      </c>
    </row>
    <row r="88" spans="2:15" hidden="1" x14ac:dyDescent="0.3">
      <c r="B88" t="s">
        <v>487</v>
      </c>
      <c r="C88" t="s">
        <v>33</v>
      </c>
      <c r="D88" t="s">
        <v>20</v>
      </c>
      <c r="E88">
        <f>_xlfn.XLOOKUP(Pokemon[[#This Row],[Primary_Type]],Table4[Type],Table4[Type_Encoded_Num],0,0,1)</f>
        <v>1</v>
      </c>
      <c r="F88">
        <v>224</v>
      </c>
      <c r="G88">
        <v>40</v>
      </c>
      <c r="H88">
        <v>29</v>
      </c>
      <c r="I88">
        <v>45</v>
      </c>
      <c r="J88">
        <v>29</v>
      </c>
      <c r="K88">
        <v>45</v>
      </c>
      <c r="L88">
        <v>36</v>
      </c>
      <c r="M88">
        <f>SUM(Pokemon[[#This Row],[Hit_Points]:[Speed_Points]])</f>
        <v>224</v>
      </c>
      <c r="N88">
        <v>4</v>
      </c>
      <c r="O88" t="b">
        <v>0</v>
      </c>
    </row>
    <row r="89" spans="2:15" x14ac:dyDescent="0.3">
      <c r="B89" t="s">
        <v>35</v>
      </c>
      <c r="C89" t="s">
        <v>33</v>
      </c>
      <c r="D89" t="s">
        <v>23</v>
      </c>
      <c r="E89">
        <f>_xlfn.XLOOKUP(Pokemon[[#This Row],[Primary_Type]],Table4[Type],Table4[Type_Encoded_Num],0,0,1)</f>
        <v>1</v>
      </c>
      <c r="F89">
        <v>395</v>
      </c>
      <c r="G89">
        <v>60</v>
      </c>
      <c r="H89">
        <v>45</v>
      </c>
      <c r="I89">
        <v>50</v>
      </c>
      <c r="J89">
        <v>90</v>
      </c>
      <c r="K89">
        <v>80</v>
      </c>
      <c r="L89">
        <v>70</v>
      </c>
      <c r="M89">
        <f>SUM(Pokemon[[#This Row],[Hit_Points]:[Speed_Points]])</f>
        <v>395</v>
      </c>
      <c r="N89">
        <v>1</v>
      </c>
      <c r="O89" t="b">
        <v>0</v>
      </c>
    </row>
    <row r="90" spans="2:15" hidden="1" x14ac:dyDescent="0.3">
      <c r="B90" t="s">
        <v>392</v>
      </c>
      <c r="C90" t="s">
        <v>13</v>
      </c>
      <c r="D90" t="s">
        <v>20</v>
      </c>
      <c r="E90">
        <f>_xlfn.XLOOKUP(Pokemon[[#This Row],[Primary_Type]],Table4[Type],Table4[Type_Encoded_Num],0,0,1)</f>
        <v>10</v>
      </c>
      <c r="F90">
        <v>335</v>
      </c>
      <c r="G90">
        <v>50</v>
      </c>
      <c r="H90">
        <v>85</v>
      </c>
      <c r="I90">
        <v>40</v>
      </c>
      <c r="J90">
        <v>85</v>
      </c>
      <c r="K90">
        <v>40</v>
      </c>
      <c r="L90">
        <v>35</v>
      </c>
      <c r="M90">
        <f>SUM(Pokemon[[#This Row],[Hit_Points]:[Speed_Points]])</f>
        <v>335</v>
      </c>
      <c r="N90">
        <v>3</v>
      </c>
      <c r="O90" t="b">
        <v>0</v>
      </c>
    </row>
    <row r="91" spans="2:15" x14ac:dyDescent="0.3">
      <c r="B91" t="s">
        <v>393</v>
      </c>
      <c r="C91" t="s">
        <v>13</v>
      </c>
      <c r="D91" t="s">
        <v>171</v>
      </c>
      <c r="E91">
        <f>_xlfn.XLOOKUP(Pokemon[[#This Row],[Primary_Type]],Table4[Type],Table4[Type_Encoded_Num],0,0,1)</f>
        <v>10</v>
      </c>
      <c r="F91">
        <v>475</v>
      </c>
      <c r="G91">
        <v>70</v>
      </c>
      <c r="H91">
        <v>115</v>
      </c>
      <c r="I91">
        <v>60</v>
      </c>
      <c r="J91">
        <v>115</v>
      </c>
      <c r="K91">
        <v>60</v>
      </c>
      <c r="L91">
        <v>55</v>
      </c>
      <c r="M91">
        <f>SUM(Pokemon[[#This Row],[Hit_Points]:[Speed_Points]])</f>
        <v>475</v>
      </c>
      <c r="N91">
        <v>3</v>
      </c>
      <c r="O91" t="b">
        <v>0</v>
      </c>
    </row>
    <row r="92" spans="2:15" x14ac:dyDescent="0.3">
      <c r="B92" t="s">
        <v>383</v>
      </c>
      <c r="C92" t="s">
        <v>19</v>
      </c>
      <c r="D92" t="s">
        <v>55</v>
      </c>
      <c r="E92">
        <f>_xlfn.XLOOKUP(Pokemon[[#This Row],[Primary_Type]],Table4[Type],Table4[Type_Encoded_Num],0,0,1)</f>
        <v>7</v>
      </c>
      <c r="F92">
        <v>460</v>
      </c>
      <c r="G92">
        <v>70</v>
      </c>
      <c r="H92">
        <v>100</v>
      </c>
      <c r="I92">
        <v>70</v>
      </c>
      <c r="J92">
        <v>105</v>
      </c>
      <c r="K92">
        <v>75</v>
      </c>
      <c r="L92">
        <v>40</v>
      </c>
      <c r="M92">
        <f>SUM(Pokemon[[#This Row],[Hit_Points]:[Speed_Points]])</f>
        <v>460</v>
      </c>
      <c r="N92">
        <v>3</v>
      </c>
      <c r="O92" t="b">
        <v>0</v>
      </c>
    </row>
    <row r="93" spans="2:15" x14ac:dyDescent="0.3">
      <c r="B93" t="s">
        <v>384</v>
      </c>
      <c r="C93" t="s">
        <v>19</v>
      </c>
      <c r="D93" t="s">
        <v>55</v>
      </c>
      <c r="E93">
        <f>_xlfn.XLOOKUP(Pokemon[[#This Row],[Primary_Type]],Table4[Type],Table4[Type_Encoded_Num],0,0,1)</f>
        <v>7</v>
      </c>
      <c r="F93">
        <v>560</v>
      </c>
      <c r="G93">
        <v>70</v>
      </c>
      <c r="H93">
        <v>120</v>
      </c>
      <c r="I93">
        <v>100</v>
      </c>
      <c r="J93">
        <v>145</v>
      </c>
      <c r="K93">
        <v>105</v>
      </c>
      <c r="L93">
        <v>20</v>
      </c>
      <c r="M93">
        <f>SUM(Pokemon[[#This Row],[Hit_Points]:[Speed_Points]])</f>
        <v>560</v>
      </c>
      <c r="N93">
        <v>3</v>
      </c>
      <c r="O93" t="b">
        <v>0</v>
      </c>
    </row>
    <row r="94" spans="2:15" x14ac:dyDescent="0.3">
      <c r="B94" t="s">
        <v>803</v>
      </c>
      <c r="C94" t="s">
        <v>106</v>
      </c>
      <c r="D94" t="s">
        <v>63</v>
      </c>
      <c r="E94">
        <f>_xlfn.XLOOKUP(Pokemon[[#This Row],[Primary_Type]],Table4[Type],Table4[Type_Encoded_Num],0,0,1)</f>
        <v>16</v>
      </c>
      <c r="F94">
        <v>500</v>
      </c>
      <c r="G94">
        <v>50</v>
      </c>
      <c r="H94">
        <v>50</v>
      </c>
      <c r="I94">
        <v>150</v>
      </c>
      <c r="J94">
        <v>50</v>
      </c>
      <c r="K94">
        <v>150</v>
      </c>
      <c r="L94">
        <v>50</v>
      </c>
      <c r="M94">
        <f>SUM(Pokemon[[#This Row],[Hit_Points]:[Speed_Points]])</f>
        <v>500</v>
      </c>
      <c r="N94">
        <v>6</v>
      </c>
      <c r="O94" t="b">
        <v>0</v>
      </c>
    </row>
    <row r="95" spans="2:15" hidden="1" x14ac:dyDescent="0.3">
      <c r="B95" t="s">
        <v>535</v>
      </c>
      <c r="C95" t="s">
        <v>13</v>
      </c>
      <c r="D95" t="s">
        <v>20</v>
      </c>
      <c r="E95">
        <f>_xlfn.XLOOKUP(Pokemon[[#This Row],[Primary_Type]],Table4[Type],Table4[Type_Encoded_Num],0,0,1)</f>
        <v>10</v>
      </c>
      <c r="F95">
        <v>454</v>
      </c>
      <c r="G95">
        <v>74</v>
      </c>
      <c r="H95">
        <v>100</v>
      </c>
      <c r="I95">
        <v>72</v>
      </c>
      <c r="J95">
        <v>90</v>
      </c>
      <c r="K95">
        <v>72</v>
      </c>
      <c r="L95">
        <v>46</v>
      </c>
      <c r="M95">
        <f>SUM(Pokemon[[#This Row],[Hit_Points]:[Speed_Points]])</f>
        <v>454</v>
      </c>
      <c r="N95">
        <v>4</v>
      </c>
      <c r="O95" t="b">
        <v>0</v>
      </c>
    </row>
    <row r="96" spans="2:15" x14ac:dyDescent="0.3">
      <c r="B96" t="s">
        <v>656</v>
      </c>
      <c r="C96" t="s">
        <v>28</v>
      </c>
      <c r="D96" t="s">
        <v>106</v>
      </c>
      <c r="E96">
        <f>_xlfn.XLOOKUP(Pokemon[[#This Row],[Primary_Type]],Table4[Type],Table4[Type_Encoded_Num],0,0,1)</f>
        <v>18</v>
      </c>
      <c r="F96">
        <v>495</v>
      </c>
      <c r="G96">
        <v>74</v>
      </c>
      <c r="H96">
        <v>108</v>
      </c>
      <c r="I96">
        <v>133</v>
      </c>
      <c r="J96">
        <v>83</v>
      </c>
      <c r="K96">
        <v>65</v>
      </c>
      <c r="L96">
        <v>32</v>
      </c>
      <c r="M96">
        <f>SUM(Pokemon[[#This Row],[Hit_Points]:[Speed_Points]])</f>
        <v>495</v>
      </c>
      <c r="N96">
        <v>5</v>
      </c>
      <c r="O96" t="b">
        <v>0</v>
      </c>
    </row>
    <row r="97" spans="2:15" x14ac:dyDescent="0.3">
      <c r="B97" t="s">
        <v>377</v>
      </c>
      <c r="C97" t="s">
        <v>28</v>
      </c>
      <c r="D97" t="s">
        <v>171</v>
      </c>
      <c r="E97">
        <f>_xlfn.XLOOKUP(Pokemon[[#This Row],[Primary_Type]],Table4[Type],Table4[Type_Encoded_Num],0,0,1)</f>
        <v>18</v>
      </c>
      <c r="F97">
        <v>305</v>
      </c>
      <c r="G97">
        <v>45</v>
      </c>
      <c r="H97">
        <v>90</v>
      </c>
      <c r="I97">
        <v>20</v>
      </c>
      <c r="J97">
        <v>65</v>
      </c>
      <c r="K97">
        <v>20</v>
      </c>
      <c r="L97">
        <v>65</v>
      </c>
      <c r="M97">
        <f>SUM(Pokemon[[#This Row],[Hit_Points]:[Speed_Points]])</f>
        <v>305</v>
      </c>
      <c r="N97">
        <v>3</v>
      </c>
      <c r="O97" t="b">
        <v>0</v>
      </c>
    </row>
    <row r="98" spans="2:15" hidden="1" x14ac:dyDescent="0.3">
      <c r="B98" t="s">
        <v>321</v>
      </c>
      <c r="C98" t="s">
        <v>33</v>
      </c>
      <c r="D98" t="s">
        <v>20</v>
      </c>
      <c r="E98">
        <f>_xlfn.XLOOKUP(Pokemon[[#This Row],[Primary_Type]],Table4[Type],Table4[Type_Encoded_Num],0,0,1)</f>
        <v>1</v>
      </c>
      <c r="F98">
        <v>205</v>
      </c>
      <c r="G98">
        <v>50</v>
      </c>
      <c r="H98">
        <v>35</v>
      </c>
      <c r="I98">
        <v>55</v>
      </c>
      <c r="J98">
        <v>25</v>
      </c>
      <c r="K98">
        <v>25</v>
      </c>
      <c r="L98">
        <v>15</v>
      </c>
      <c r="M98">
        <f>SUM(Pokemon[[#This Row],[Hit_Points]:[Speed_Points]])</f>
        <v>205</v>
      </c>
      <c r="N98">
        <v>3</v>
      </c>
      <c r="O98" t="b">
        <v>0</v>
      </c>
    </row>
    <row r="99" spans="2:15" hidden="1" x14ac:dyDescent="0.3">
      <c r="B99" t="s">
        <v>413</v>
      </c>
      <c r="C99" t="s">
        <v>41</v>
      </c>
      <c r="D99" t="s">
        <v>20</v>
      </c>
      <c r="E99">
        <f>_xlfn.XLOOKUP(Pokemon[[#This Row],[Primary_Type]],Table4[Type],Table4[Type_Encoded_Num],0,0,1)</f>
        <v>13</v>
      </c>
      <c r="F99">
        <v>420</v>
      </c>
      <c r="G99">
        <v>70</v>
      </c>
      <c r="H99">
        <v>70</v>
      </c>
      <c r="I99">
        <v>70</v>
      </c>
      <c r="J99">
        <v>70</v>
      </c>
      <c r="K99">
        <v>70</v>
      </c>
      <c r="L99">
        <v>70</v>
      </c>
      <c r="M99">
        <f>SUM(Pokemon[[#This Row],[Hit_Points]:[Speed_Points]])</f>
        <v>420</v>
      </c>
      <c r="N99">
        <v>3</v>
      </c>
      <c r="O99" t="b">
        <v>0</v>
      </c>
    </row>
    <row r="100" spans="2:15" hidden="1" x14ac:dyDescent="0.3">
      <c r="B100" t="s">
        <v>32</v>
      </c>
      <c r="C100" t="s">
        <v>33</v>
      </c>
      <c r="D100" t="s">
        <v>20</v>
      </c>
      <c r="E100">
        <f>_xlfn.XLOOKUP(Pokemon[[#This Row],[Primary_Type]],Table4[Type],Table4[Type_Encoded_Num],0,0,1)</f>
        <v>1</v>
      </c>
      <c r="F100">
        <v>195</v>
      </c>
      <c r="G100">
        <v>45</v>
      </c>
      <c r="H100">
        <v>30</v>
      </c>
      <c r="I100">
        <v>35</v>
      </c>
      <c r="J100">
        <v>20</v>
      </c>
      <c r="K100">
        <v>20</v>
      </c>
      <c r="L100">
        <v>45</v>
      </c>
      <c r="M100">
        <f>SUM(Pokemon[[#This Row],[Hit_Points]:[Speed_Points]])</f>
        <v>195</v>
      </c>
      <c r="N100">
        <v>1</v>
      </c>
      <c r="O100" t="b">
        <v>0</v>
      </c>
    </row>
    <row r="101" spans="2:15" x14ac:dyDescent="0.3">
      <c r="B101" t="s">
        <v>301</v>
      </c>
      <c r="C101" t="s">
        <v>93</v>
      </c>
      <c r="D101" t="s">
        <v>13</v>
      </c>
      <c r="E101">
        <f>_xlfn.XLOOKUP(Pokemon[[#This Row],[Primary_Type]],Table4[Type],Table4[Type_Encoded_Num],0,0,1)</f>
        <v>15</v>
      </c>
      <c r="F101">
        <v>600</v>
      </c>
      <c r="G101">
        <v>100</v>
      </c>
      <c r="H101">
        <v>100</v>
      </c>
      <c r="I101">
        <v>100</v>
      </c>
      <c r="J101">
        <v>100</v>
      </c>
      <c r="K101">
        <v>100</v>
      </c>
      <c r="L101">
        <v>100</v>
      </c>
      <c r="M101">
        <f>SUM(Pokemon[[#This Row],[Hit_Points]:[Speed_Points]])</f>
        <v>600</v>
      </c>
      <c r="N101">
        <v>2</v>
      </c>
      <c r="O101" t="b">
        <v>0</v>
      </c>
    </row>
    <row r="102" spans="2:15" x14ac:dyDescent="0.3">
      <c r="B102" t="s">
        <v>700</v>
      </c>
      <c r="C102" t="s">
        <v>128</v>
      </c>
      <c r="D102" t="s">
        <v>19</v>
      </c>
      <c r="E102">
        <f>_xlfn.XLOOKUP(Pokemon[[#This Row],[Primary_Type]],Table4[Type],Table4[Type_Encoded_Num],0,0,1)</f>
        <v>9</v>
      </c>
      <c r="F102">
        <v>520</v>
      </c>
      <c r="G102">
        <v>60</v>
      </c>
      <c r="H102">
        <v>55</v>
      </c>
      <c r="I102">
        <v>90</v>
      </c>
      <c r="J102">
        <v>145</v>
      </c>
      <c r="K102">
        <v>90</v>
      </c>
      <c r="L102">
        <v>80</v>
      </c>
      <c r="M102">
        <f>SUM(Pokemon[[#This Row],[Hit_Points]:[Speed_Points]])</f>
        <v>520</v>
      </c>
      <c r="N102">
        <v>5</v>
      </c>
      <c r="O102" t="b">
        <v>0</v>
      </c>
    </row>
    <row r="103" spans="2:15" hidden="1" x14ac:dyDescent="0.3">
      <c r="B103" t="s">
        <v>150</v>
      </c>
      <c r="C103" t="s">
        <v>41</v>
      </c>
      <c r="D103" t="s">
        <v>20</v>
      </c>
      <c r="E103">
        <f>_xlfn.XLOOKUP(Pokemon[[#This Row],[Primary_Type]],Table4[Type],Table4[Type_Encoded_Num],0,0,1)</f>
        <v>13</v>
      </c>
      <c r="F103">
        <v>450</v>
      </c>
      <c r="G103">
        <v>250</v>
      </c>
      <c r="H103">
        <v>5</v>
      </c>
      <c r="I103">
        <v>5</v>
      </c>
      <c r="J103">
        <v>35</v>
      </c>
      <c r="K103">
        <v>105</v>
      </c>
      <c r="L103">
        <v>50</v>
      </c>
      <c r="M103">
        <f>SUM(Pokemon[[#This Row],[Hit_Points]:[Speed_Points]])</f>
        <v>450</v>
      </c>
      <c r="N103">
        <v>1</v>
      </c>
      <c r="O103" t="b">
        <v>0</v>
      </c>
    </row>
    <row r="104" spans="2:15" x14ac:dyDescent="0.3">
      <c r="B104" t="s">
        <v>22</v>
      </c>
      <c r="C104" t="s">
        <v>19</v>
      </c>
      <c r="D104" t="s">
        <v>23</v>
      </c>
      <c r="E104">
        <f>_xlfn.XLOOKUP(Pokemon[[#This Row],[Primary_Type]],Table4[Type],Table4[Type_Encoded_Num],0,0,1)</f>
        <v>7</v>
      </c>
      <c r="F104">
        <v>534</v>
      </c>
      <c r="G104">
        <v>78</v>
      </c>
      <c r="H104">
        <v>84</v>
      </c>
      <c r="I104">
        <v>78</v>
      </c>
      <c r="J104">
        <v>109</v>
      </c>
      <c r="K104">
        <v>85</v>
      </c>
      <c r="L104">
        <v>100</v>
      </c>
      <c r="M104">
        <f>SUM(Pokemon[[#This Row],[Hit_Points]:[Speed_Points]])</f>
        <v>534</v>
      </c>
      <c r="N104">
        <v>1</v>
      </c>
      <c r="O104" t="b">
        <v>0</v>
      </c>
    </row>
    <row r="105" spans="2:15" x14ac:dyDescent="0.3">
      <c r="B105" t="s">
        <v>24</v>
      </c>
      <c r="C105" t="s">
        <v>19</v>
      </c>
      <c r="D105" t="s">
        <v>25</v>
      </c>
      <c r="E105">
        <f>_xlfn.XLOOKUP(Pokemon[[#This Row],[Primary_Type]],Table4[Type],Table4[Type_Encoded_Num],0,0,1)</f>
        <v>7</v>
      </c>
      <c r="F105">
        <v>634</v>
      </c>
      <c r="G105">
        <v>78</v>
      </c>
      <c r="H105">
        <v>130</v>
      </c>
      <c r="I105">
        <v>111</v>
      </c>
      <c r="J105">
        <v>130</v>
      </c>
      <c r="K105">
        <v>85</v>
      </c>
      <c r="L105">
        <v>100</v>
      </c>
      <c r="M105">
        <f>SUM(Pokemon[[#This Row],[Hit_Points]:[Speed_Points]])</f>
        <v>634</v>
      </c>
      <c r="N105">
        <v>1</v>
      </c>
      <c r="O105" t="b">
        <v>0</v>
      </c>
    </row>
    <row r="106" spans="2:15" x14ac:dyDescent="0.3">
      <c r="B106" t="s">
        <v>26</v>
      </c>
      <c r="C106" t="s">
        <v>19</v>
      </c>
      <c r="D106" t="s">
        <v>23</v>
      </c>
      <c r="E106">
        <f>_xlfn.XLOOKUP(Pokemon[[#This Row],[Primary_Type]],Table4[Type],Table4[Type_Encoded_Num],0,0,1)</f>
        <v>7</v>
      </c>
      <c r="F106">
        <v>634</v>
      </c>
      <c r="G106">
        <v>78</v>
      </c>
      <c r="H106">
        <v>104</v>
      </c>
      <c r="I106">
        <v>78</v>
      </c>
      <c r="J106">
        <v>159</v>
      </c>
      <c r="K106">
        <v>115</v>
      </c>
      <c r="L106">
        <v>100</v>
      </c>
      <c r="M106">
        <f>SUM(Pokemon[[#This Row],[Hit_Points]:[Speed_Points]])</f>
        <v>634</v>
      </c>
      <c r="N106">
        <v>1</v>
      </c>
      <c r="O106" t="b">
        <v>0</v>
      </c>
    </row>
    <row r="107" spans="2:15" hidden="1" x14ac:dyDescent="0.3">
      <c r="B107" t="s">
        <v>18</v>
      </c>
      <c r="C107" t="s">
        <v>19</v>
      </c>
      <c r="D107" t="s">
        <v>20</v>
      </c>
      <c r="E107">
        <f>_xlfn.XLOOKUP(Pokemon[[#This Row],[Primary_Type]],Table4[Type],Table4[Type_Encoded_Num],0,0,1)</f>
        <v>7</v>
      </c>
      <c r="F107">
        <v>309</v>
      </c>
      <c r="G107">
        <v>39</v>
      </c>
      <c r="H107">
        <v>52</v>
      </c>
      <c r="I107">
        <v>43</v>
      </c>
      <c r="J107">
        <v>60</v>
      </c>
      <c r="K107">
        <v>50</v>
      </c>
      <c r="L107">
        <v>65</v>
      </c>
      <c r="M107">
        <f>SUM(Pokemon[[#This Row],[Hit_Points]:[Speed_Points]])</f>
        <v>309</v>
      </c>
      <c r="N107">
        <v>1</v>
      </c>
      <c r="O107" t="b">
        <v>0</v>
      </c>
    </row>
    <row r="108" spans="2:15" hidden="1" x14ac:dyDescent="0.3">
      <c r="B108" t="s">
        <v>21</v>
      </c>
      <c r="C108" t="s">
        <v>19</v>
      </c>
      <c r="D108" t="s">
        <v>20</v>
      </c>
      <c r="E108">
        <f>_xlfn.XLOOKUP(Pokemon[[#This Row],[Primary_Type]],Table4[Type],Table4[Type_Encoded_Num],0,0,1)</f>
        <v>7</v>
      </c>
      <c r="F108">
        <v>405</v>
      </c>
      <c r="G108">
        <v>58</v>
      </c>
      <c r="H108">
        <v>64</v>
      </c>
      <c r="I108">
        <v>58</v>
      </c>
      <c r="J108">
        <v>80</v>
      </c>
      <c r="K108">
        <v>65</v>
      </c>
      <c r="L108">
        <v>80</v>
      </c>
      <c r="M108">
        <f>SUM(Pokemon[[#This Row],[Hit_Points]:[Speed_Points]])</f>
        <v>405</v>
      </c>
      <c r="N108">
        <v>1</v>
      </c>
      <c r="O108" t="b">
        <v>0</v>
      </c>
    </row>
    <row r="109" spans="2:15" x14ac:dyDescent="0.3">
      <c r="B109" t="s">
        <v>519</v>
      </c>
      <c r="C109" t="s">
        <v>41</v>
      </c>
      <c r="D109" t="s">
        <v>23</v>
      </c>
      <c r="E109">
        <f>_xlfn.XLOOKUP(Pokemon[[#This Row],[Primary_Type]],Table4[Type],Table4[Type_Encoded_Num],0,0,1)</f>
        <v>13</v>
      </c>
      <c r="F109">
        <v>411</v>
      </c>
      <c r="G109">
        <v>76</v>
      </c>
      <c r="H109">
        <v>65</v>
      </c>
      <c r="I109">
        <v>45</v>
      </c>
      <c r="J109">
        <v>92</v>
      </c>
      <c r="K109">
        <v>42</v>
      </c>
      <c r="L109">
        <v>91</v>
      </c>
      <c r="M109">
        <f>SUM(Pokemon[[#This Row],[Hit_Points]:[Speed_Points]])</f>
        <v>411</v>
      </c>
      <c r="N109">
        <v>4</v>
      </c>
      <c r="O109" t="b">
        <v>0</v>
      </c>
    </row>
    <row r="110" spans="2:15" hidden="1" x14ac:dyDescent="0.3">
      <c r="B110" t="s">
        <v>498</v>
      </c>
      <c r="C110" t="s">
        <v>13</v>
      </c>
      <c r="D110" t="s">
        <v>20</v>
      </c>
      <c r="E110">
        <f>_xlfn.XLOOKUP(Pokemon[[#This Row],[Primary_Type]],Table4[Type],Table4[Type_Encoded_Num],0,0,1)</f>
        <v>10</v>
      </c>
      <c r="F110">
        <v>450</v>
      </c>
      <c r="G110">
        <v>70</v>
      </c>
      <c r="H110">
        <v>60</v>
      </c>
      <c r="I110">
        <v>70</v>
      </c>
      <c r="J110">
        <v>87</v>
      </c>
      <c r="K110">
        <v>78</v>
      </c>
      <c r="L110">
        <v>85</v>
      </c>
      <c r="M110">
        <f>SUM(Pokemon[[#This Row],[Hit_Points]:[Speed_Points]])</f>
        <v>450</v>
      </c>
      <c r="N110">
        <v>4</v>
      </c>
      <c r="O110" t="b">
        <v>0</v>
      </c>
    </row>
    <row r="111" spans="2:15" hidden="1" x14ac:dyDescent="0.3">
      <c r="B111" t="s">
        <v>497</v>
      </c>
      <c r="C111" t="s">
        <v>13</v>
      </c>
      <c r="D111" t="s">
        <v>20</v>
      </c>
      <c r="E111">
        <f>_xlfn.XLOOKUP(Pokemon[[#This Row],[Primary_Type]],Table4[Type],Table4[Type_Encoded_Num],0,0,1)</f>
        <v>10</v>
      </c>
      <c r="F111">
        <v>275</v>
      </c>
      <c r="G111">
        <v>45</v>
      </c>
      <c r="H111">
        <v>35</v>
      </c>
      <c r="I111">
        <v>45</v>
      </c>
      <c r="J111">
        <v>62</v>
      </c>
      <c r="K111">
        <v>53</v>
      </c>
      <c r="L111">
        <v>35</v>
      </c>
      <c r="M111">
        <f>SUM(Pokemon[[#This Row],[Hit_Points]:[Speed_Points]])</f>
        <v>275</v>
      </c>
      <c r="N111">
        <v>4</v>
      </c>
      <c r="O111" t="b">
        <v>0</v>
      </c>
    </row>
    <row r="112" spans="2:15" x14ac:dyDescent="0.3">
      <c r="B112" t="s">
        <v>750</v>
      </c>
      <c r="C112" t="s">
        <v>13</v>
      </c>
      <c r="D112" t="s">
        <v>85</v>
      </c>
      <c r="E112">
        <f>_xlfn.XLOOKUP(Pokemon[[#This Row],[Primary_Type]],Table4[Type],Table4[Type_Encoded_Num],0,0,1)</f>
        <v>10</v>
      </c>
      <c r="F112">
        <v>530</v>
      </c>
      <c r="G112">
        <v>88</v>
      </c>
      <c r="H112">
        <v>107</v>
      </c>
      <c r="I112">
        <v>122</v>
      </c>
      <c r="J112">
        <v>74</v>
      </c>
      <c r="K112">
        <v>75</v>
      </c>
      <c r="L112">
        <v>64</v>
      </c>
      <c r="M112">
        <f>SUM(Pokemon[[#This Row],[Hit_Points]:[Speed_Points]])</f>
        <v>530</v>
      </c>
      <c r="N112">
        <v>6</v>
      </c>
      <c r="O112" t="b">
        <v>0</v>
      </c>
    </row>
    <row r="113" spans="2:15" hidden="1" x14ac:dyDescent="0.3">
      <c r="B113" t="s">
        <v>748</v>
      </c>
      <c r="C113" t="s">
        <v>13</v>
      </c>
      <c r="D113" t="s">
        <v>20</v>
      </c>
      <c r="E113">
        <f>_xlfn.XLOOKUP(Pokemon[[#This Row],[Primary_Type]],Table4[Type],Table4[Type_Encoded_Num],0,0,1)</f>
        <v>10</v>
      </c>
      <c r="F113">
        <v>313</v>
      </c>
      <c r="G113">
        <v>56</v>
      </c>
      <c r="H113">
        <v>61</v>
      </c>
      <c r="I113">
        <v>65</v>
      </c>
      <c r="J113">
        <v>48</v>
      </c>
      <c r="K113">
        <v>45</v>
      </c>
      <c r="L113">
        <v>38</v>
      </c>
      <c r="M113">
        <f>SUM(Pokemon[[#This Row],[Hit_Points]:[Speed_Points]])</f>
        <v>313</v>
      </c>
      <c r="N113">
        <v>6</v>
      </c>
      <c r="O113" t="b">
        <v>0</v>
      </c>
    </row>
    <row r="114" spans="2:15" hidden="1" x14ac:dyDescent="0.3">
      <c r="B114" t="s">
        <v>196</v>
      </c>
      <c r="C114" t="s">
        <v>13</v>
      </c>
      <c r="D114" t="s">
        <v>20</v>
      </c>
      <c r="E114">
        <f>_xlfn.XLOOKUP(Pokemon[[#This Row],[Primary_Type]],Table4[Type],Table4[Type_Encoded_Num],0,0,1)</f>
        <v>10</v>
      </c>
      <c r="F114">
        <v>318</v>
      </c>
      <c r="G114">
        <v>45</v>
      </c>
      <c r="H114">
        <v>49</v>
      </c>
      <c r="I114">
        <v>65</v>
      </c>
      <c r="J114">
        <v>49</v>
      </c>
      <c r="K114">
        <v>65</v>
      </c>
      <c r="L114">
        <v>45</v>
      </c>
      <c r="M114">
        <f>SUM(Pokemon[[#This Row],[Hit_Points]:[Speed_Points]])</f>
        <v>318</v>
      </c>
      <c r="N114">
        <v>2</v>
      </c>
      <c r="O114" t="b">
        <v>0</v>
      </c>
    </row>
    <row r="115" spans="2:15" hidden="1" x14ac:dyDescent="0.3">
      <c r="B115" t="s">
        <v>465</v>
      </c>
      <c r="C115" t="s">
        <v>19</v>
      </c>
      <c r="D115" t="s">
        <v>20</v>
      </c>
      <c r="E115">
        <f>_xlfn.XLOOKUP(Pokemon[[#This Row],[Primary_Type]],Table4[Type],Table4[Type_Encoded_Num],0,0,1)</f>
        <v>7</v>
      </c>
      <c r="F115">
        <v>309</v>
      </c>
      <c r="G115">
        <v>44</v>
      </c>
      <c r="H115">
        <v>58</v>
      </c>
      <c r="I115">
        <v>44</v>
      </c>
      <c r="J115">
        <v>58</v>
      </c>
      <c r="K115">
        <v>44</v>
      </c>
      <c r="L115">
        <v>61</v>
      </c>
      <c r="M115">
        <f>SUM(Pokemon[[#This Row],[Hit_Points]:[Speed_Points]])</f>
        <v>309</v>
      </c>
      <c r="N115">
        <v>4</v>
      </c>
      <c r="O115" t="b">
        <v>0</v>
      </c>
    </row>
    <row r="116" spans="2:15" hidden="1" x14ac:dyDescent="0.3">
      <c r="B116" t="s">
        <v>421</v>
      </c>
      <c r="C116" t="s">
        <v>93</v>
      </c>
      <c r="D116" t="s">
        <v>20</v>
      </c>
      <c r="E116">
        <f>_xlfn.XLOOKUP(Pokemon[[#This Row],[Primary_Type]],Table4[Type],Table4[Type_Encoded_Num],0,0,1)</f>
        <v>15</v>
      </c>
      <c r="F116">
        <v>425</v>
      </c>
      <c r="G116">
        <v>65</v>
      </c>
      <c r="H116">
        <v>50</v>
      </c>
      <c r="I116">
        <v>70</v>
      </c>
      <c r="J116">
        <v>95</v>
      </c>
      <c r="K116">
        <v>80</v>
      </c>
      <c r="L116">
        <v>65</v>
      </c>
      <c r="M116">
        <f>SUM(Pokemon[[#This Row],[Hit_Points]:[Speed_Points]])</f>
        <v>425</v>
      </c>
      <c r="N116">
        <v>3</v>
      </c>
      <c r="O116" t="b">
        <v>0</v>
      </c>
    </row>
    <row r="117" spans="2:15" x14ac:dyDescent="0.3">
      <c r="B117" t="s">
        <v>214</v>
      </c>
      <c r="C117" t="s">
        <v>28</v>
      </c>
      <c r="D117" t="s">
        <v>52</v>
      </c>
      <c r="E117">
        <f>_xlfn.XLOOKUP(Pokemon[[#This Row],[Primary_Type]],Table4[Type],Table4[Type_Encoded_Num],0,0,1)</f>
        <v>18</v>
      </c>
      <c r="F117">
        <v>330</v>
      </c>
      <c r="G117">
        <v>75</v>
      </c>
      <c r="H117">
        <v>38</v>
      </c>
      <c r="I117">
        <v>38</v>
      </c>
      <c r="J117">
        <v>56</v>
      </c>
      <c r="K117">
        <v>56</v>
      </c>
      <c r="L117">
        <v>67</v>
      </c>
      <c r="M117">
        <f>SUM(Pokemon[[#This Row],[Hit_Points]:[Speed_Points]])</f>
        <v>330</v>
      </c>
      <c r="N117">
        <v>2</v>
      </c>
      <c r="O117" t="b">
        <v>0</v>
      </c>
    </row>
    <row r="118" spans="2:15" hidden="1" x14ac:dyDescent="0.3">
      <c r="B118" t="s">
        <v>511</v>
      </c>
      <c r="C118" t="s">
        <v>93</v>
      </c>
      <c r="D118" t="s">
        <v>20</v>
      </c>
      <c r="E118">
        <f>_xlfn.XLOOKUP(Pokemon[[#This Row],[Primary_Type]],Table4[Type],Table4[Type_Encoded_Num],0,0,1)</f>
        <v>15</v>
      </c>
      <c r="F118">
        <v>285</v>
      </c>
      <c r="G118">
        <v>45</v>
      </c>
      <c r="H118">
        <v>30</v>
      </c>
      <c r="I118">
        <v>50</v>
      </c>
      <c r="J118">
        <v>65</v>
      </c>
      <c r="K118">
        <v>50</v>
      </c>
      <c r="L118">
        <v>45</v>
      </c>
      <c r="M118">
        <f>SUM(Pokemon[[#This Row],[Hit_Points]:[Speed_Points]])</f>
        <v>285</v>
      </c>
      <c r="N118">
        <v>4</v>
      </c>
      <c r="O118" t="b">
        <v>0</v>
      </c>
    </row>
    <row r="119" spans="2:15" hidden="1" x14ac:dyDescent="0.3">
      <c r="B119" t="s">
        <v>664</v>
      </c>
      <c r="C119" t="s">
        <v>41</v>
      </c>
      <c r="D119" t="s">
        <v>20</v>
      </c>
      <c r="E119">
        <f>_xlfn.XLOOKUP(Pokemon[[#This Row],[Primary_Type]],Table4[Type],Table4[Type_Encoded_Num],0,0,1)</f>
        <v>13</v>
      </c>
      <c r="F119">
        <v>470</v>
      </c>
      <c r="G119">
        <v>75</v>
      </c>
      <c r="H119">
        <v>95</v>
      </c>
      <c r="I119">
        <v>60</v>
      </c>
      <c r="J119">
        <v>65</v>
      </c>
      <c r="K119">
        <v>60</v>
      </c>
      <c r="L119">
        <v>115</v>
      </c>
      <c r="M119">
        <f>SUM(Pokemon[[#This Row],[Hit_Points]:[Speed_Points]])</f>
        <v>470</v>
      </c>
      <c r="N119">
        <v>5</v>
      </c>
      <c r="O119" t="b">
        <v>0</v>
      </c>
    </row>
    <row r="120" spans="2:15" hidden="1" x14ac:dyDescent="0.3">
      <c r="B120" t="s">
        <v>431</v>
      </c>
      <c r="C120" t="s">
        <v>28</v>
      </c>
      <c r="D120" t="s">
        <v>20</v>
      </c>
      <c r="E120">
        <f>_xlfn.XLOOKUP(Pokemon[[#This Row],[Primary_Type]],Table4[Type],Table4[Type_Encoded_Num],0,0,1)</f>
        <v>18</v>
      </c>
      <c r="F120">
        <v>345</v>
      </c>
      <c r="G120">
        <v>35</v>
      </c>
      <c r="H120">
        <v>64</v>
      </c>
      <c r="I120">
        <v>85</v>
      </c>
      <c r="J120">
        <v>74</v>
      </c>
      <c r="K120">
        <v>55</v>
      </c>
      <c r="L120">
        <v>32</v>
      </c>
      <c r="M120">
        <f>SUM(Pokemon[[#This Row],[Hit_Points]:[Speed_Points]])</f>
        <v>345</v>
      </c>
      <c r="N120">
        <v>3</v>
      </c>
      <c r="O120" t="b">
        <v>0</v>
      </c>
    </row>
    <row r="121" spans="2:15" hidden="1" x14ac:dyDescent="0.3">
      <c r="B121" t="s">
        <v>792</v>
      </c>
      <c r="C121" t="s">
        <v>28</v>
      </c>
      <c r="D121" t="s">
        <v>20</v>
      </c>
      <c r="E121">
        <f>_xlfn.XLOOKUP(Pokemon[[#This Row],[Primary_Type]],Table4[Type],Table4[Type_Encoded_Num],0,0,1)</f>
        <v>18</v>
      </c>
      <c r="F121">
        <v>330</v>
      </c>
      <c r="G121">
        <v>50</v>
      </c>
      <c r="H121">
        <v>53</v>
      </c>
      <c r="I121">
        <v>62</v>
      </c>
      <c r="J121">
        <v>58</v>
      </c>
      <c r="K121">
        <v>63</v>
      </c>
      <c r="L121">
        <v>44</v>
      </c>
      <c r="M121">
        <f>SUM(Pokemon[[#This Row],[Hit_Points]:[Speed_Points]])</f>
        <v>330</v>
      </c>
      <c r="N121">
        <v>6</v>
      </c>
      <c r="O121" t="b">
        <v>0</v>
      </c>
    </row>
    <row r="122" spans="2:15" hidden="1" x14ac:dyDescent="0.3">
      <c r="B122" t="s">
        <v>793</v>
      </c>
      <c r="C122" t="s">
        <v>28</v>
      </c>
      <c r="D122" t="s">
        <v>20</v>
      </c>
      <c r="E122">
        <f>_xlfn.XLOOKUP(Pokemon[[#This Row],[Primary_Type]],Table4[Type],Table4[Type_Encoded_Num],0,0,1)</f>
        <v>18</v>
      </c>
      <c r="F122">
        <v>500</v>
      </c>
      <c r="G122">
        <v>71</v>
      </c>
      <c r="H122">
        <v>73</v>
      </c>
      <c r="I122">
        <v>88</v>
      </c>
      <c r="J122">
        <v>120</v>
      </c>
      <c r="K122">
        <v>89</v>
      </c>
      <c r="L122">
        <v>59</v>
      </c>
      <c r="M122">
        <f>SUM(Pokemon[[#This Row],[Hit_Points]:[Speed_Points]])</f>
        <v>500</v>
      </c>
      <c r="N122">
        <v>6</v>
      </c>
      <c r="O122" t="b">
        <v>0</v>
      </c>
    </row>
    <row r="123" spans="2:15" x14ac:dyDescent="0.3">
      <c r="B123" t="s">
        <v>406</v>
      </c>
      <c r="C123" t="s">
        <v>55</v>
      </c>
      <c r="D123" t="s">
        <v>93</v>
      </c>
      <c r="E123">
        <f>_xlfn.XLOOKUP(Pokemon[[#This Row],[Primary_Type]],Table4[Type],Table4[Type_Encoded_Num],0,0,1)</f>
        <v>11</v>
      </c>
      <c r="F123">
        <v>500</v>
      </c>
      <c r="G123">
        <v>60</v>
      </c>
      <c r="H123">
        <v>70</v>
      </c>
      <c r="I123">
        <v>105</v>
      </c>
      <c r="J123">
        <v>70</v>
      </c>
      <c r="K123">
        <v>120</v>
      </c>
      <c r="L123">
        <v>75</v>
      </c>
      <c r="M123">
        <f>SUM(Pokemon[[#This Row],[Hit_Points]:[Speed_Points]])</f>
        <v>500</v>
      </c>
      <c r="N123">
        <v>3</v>
      </c>
      <c r="O123" t="b">
        <v>0</v>
      </c>
    </row>
    <row r="124" spans="2:15" hidden="1" x14ac:dyDescent="0.3">
      <c r="B124" t="s">
        <v>64</v>
      </c>
      <c r="C124" t="s">
        <v>63</v>
      </c>
      <c r="D124" t="s">
        <v>20</v>
      </c>
      <c r="E124">
        <f>_xlfn.XLOOKUP(Pokemon[[#This Row],[Primary_Type]],Table4[Type],Table4[Type_Encoded_Num],0,0,1)</f>
        <v>5</v>
      </c>
      <c r="F124">
        <v>483</v>
      </c>
      <c r="G124">
        <v>95</v>
      </c>
      <c r="H124">
        <v>70</v>
      </c>
      <c r="I124">
        <v>73</v>
      </c>
      <c r="J124">
        <v>95</v>
      </c>
      <c r="K124">
        <v>90</v>
      </c>
      <c r="L124">
        <v>60</v>
      </c>
      <c r="M124">
        <f>SUM(Pokemon[[#This Row],[Hit_Points]:[Speed_Points]])</f>
        <v>483</v>
      </c>
      <c r="N124">
        <v>1</v>
      </c>
      <c r="O124" t="b">
        <v>0</v>
      </c>
    </row>
    <row r="125" spans="2:15" hidden="1" x14ac:dyDescent="0.3">
      <c r="B125" t="s">
        <v>62</v>
      </c>
      <c r="C125" t="s">
        <v>63</v>
      </c>
      <c r="D125" t="s">
        <v>20</v>
      </c>
      <c r="E125">
        <f>_xlfn.XLOOKUP(Pokemon[[#This Row],[Primary_Type]],Table4[Type],Table4[Type_Encoded_Num],0,0,1)</f>
        <v>5</v>
      </c>
      <c r="F125">
        <v>323</v>
      </c>
      <c r="G125">
        <v>70</v>
      </c>
      <c r="H125">
        <v>45</v>
      </c>
      <c r="I125">
        <v>48</v>
      </c>
      <c r="J125">
        <v>60</v>
      </c>
      <c r="K125">
        <v>65</v>
      </c>
      <c r="L125">
        <v>35</v>
      </c>
      <c r="M125">
        <f>SUM(Pokemon[[#This Row],[Hit_Points]:[Speed_Points]])</f>
        <v>323</v>
      </c>
      <c r="N125">
        <v>1</v>
      </c>
      <c r="O125" t="b">
        <v>0</v>
      </c>
    </row>
    <row r="126" spans="2:15" hidden="1" x14ac:dyDescent="0.3">
      <c r="B126" t="s">
        <v>217</v>
      </c>
      <c r="C126" t="s">
        <v>63</v>
      </c>
      <c r="D126" t="s">
        <v>20</v>
      </c>
      <c r="E126">
        <f>_xlfn.XLOOKUP(Pokemon[[#This Row],[Primary_Type]],Table4[Type],Table4[Type_Encoded_Num],0,0,1)</f>
        <v>5</v>
      </c>
      <c r="F126">
        <v>218</v>
      </c>
      <c r="G126">
        <v>50</v>
      </c>
      <c r="H126">
        <v>25</v>
      </c>
      <c r="I126">
        <v>28</v>
      </c>
      <c r="J126">
        <v>45</v>
      </c>
      <c r="K126">
        <v>55</v>
      </c>
      <c r="L126">
        <v>15</v>
      </c>
      <c r="M126">
        <f>SUM(Pokemon[[#This Row],[Hit_Points]:[Speed_Points]])</f>
        <v>218</v>
      </c>
      <c r="N126">
        <v>2</v>
      </c>
      <c r="O126" t="b">
        <v>0</v>
      </c>
    </row>
    <row r="127" spans="2:15" x14ac:dyDescent="0.3">
      <c r="B127" t="s">
        <v>126</v>
      </c>
      <c r="C127" t="s">
        <v>28</v>
      </c>
      <c r="D127" t="s">
        <v>122</v>
      </c>
      <c r="E127">
        <f>_xlfn.XLOOKUP(Pokemon[[#This Row],[Primary_Type]],Table4[Type],Table4[Type_Encoded_Num],0,0,1)</f>
        <v>18</v>
      </c>
      <c r="F127">
        <v>525</v>
      </c>
      <c r="G127">
        <v>50</v>
      </c>
      <c r="H127">
        <v>95</v>
      </c>
      <c r="I127">
        <v>180</v>
      </c>
      <c r="J127">
        <v>85</v>
      </c>
      <c r="K127">
        <v>45</v>
      </c>
      <c r="L127">
        <v>70</v>
      </c>
      <c r="M127">
        <f>SUM(Pokemon[[#This Row],[Hit_Points]:[Speed_Points]])</f>
        <v>525</v>
      </c>
      <c r="N127">
        <v>1</v>
      </c>
      <c r="O127" t="b">
        <v>0</v>
      </c>
    </row>
    <row r="128" spans="2:15" x14ac:dyDescent="0.3">
      <c r="B128" t="s">
        <v>729</v>
      </c>
      <c r="C128" t="s">
        <v>115</v>
      </c>
      <c r="D128" t="s">
        <v>85</v>
      </c>
      <c r="E128">
        <f>_xlfn.XLOOKUP(Pokemon[[#This Row],[Primary_Type]],Table4[Type],Table4[Type_Encoded_Num],0,0,1)</f>
        <v>17</v>
      </c>
      <c r="F128">
        <v>580</v>
      </c>
      <c r="G128">
        <v>91</v>
      </c>
      <c r="H128">
        <v>90</v>
      </c>
      <c r="I128">
        <v>129</v>
      </c>
      <c r="J128">
        <v>90</v>
      </c>
      <c r="K128">
        <v>72</v>
      </c>
      <c r="L128">
        <v>108</v>
      </c>
      <c r="M128">
        <f>SUM(Pokemon[[#This Row],[Hit_Points]:[Speed_Points]])</f>
        <v>580</v>
      </c>
      <c r="N128">
        <v>5</v>
      </c>
      <c r="O128" t="b">
        <v>1</v>
      </c>
    </row>
    <row r="129" spans="2:15" hidden="1" x14ac:dyDescent="0.3">
      <c r="B129" t="s">
        <v>654</v>
      </c>
      <c r="C129" t="s">
        <v>128</v>
      </c>
      <c r="D129" t="s">
        <v>20</v>
      </c>
      <c r="E129">
        <f>_xlfn.XLOOKUP(Pokemon[[#This Row],[Primary_Type]],Table4[Type],Table4[Type_Encoded_Num],0,0,1)</f>
        <v>9</v>
      </c>
      <c r="F129">
        <v>483</v>
      </c>
      <c r="G129">
        <v>58</v>
      </c>
      <c r="H129">
        <v>50</v>
      </c>
      <c r="I129">
        <v>145</v>
      </c>
      <c r="J129">
        <v>95</v>
      </c>
      <c r="K129">
        <v>105</v>
      </c>
      <c r="L129">
        <v>30</v>
      </c>
      <c r="M129">
        <f>SUM(Pokemon[[#This Row],[Hit_Points]:[Speed_Points]])</f>
        <v>483</v>
      </c>
      <c r="N129">
        <v>5</v>
      </c>
      <c r="O129" t="b">
        <v>0</v>
      </c>
    </row>
    <row r="130" spans="2:15" x14ac:dyDescent="0.3">
      <c r="B130" t="s">
        <v>492</v>
      </c>
      <c r="C130" t="s">
        <v>33</v>
      </c>
      <c r="D130" t="s">
        <v>23</v>
      </c>
      <c r="E130">
        <f>_xlfn.XLOOKUP(Pokemon[[#This Row],[Primary_Type]],Table4[Type],Table4[Type_Encoded_Num],0,0,1)</f>
        <v>1</v>
      </c>
      <c r="F130">
        <v>244</v>
      </c>
      <c r="G130">
        <v>30</v>
      </c>
      <c r="H130">
        <v>30</v>
      </c>
      <c r="I130">
        <v>42</v>
      </c>
      <c r="J130">
        <v>30</v>
      </c>
      <c r="K130">
        <v>42</v>
      </c>
      <c r="L130">
        <v>70</v>
      </c>
      <c r="M130">
        <f>SUM(Pokemon[[#This Row],[Hit_Points]:[Speed_Points]])</f>
        <v>244</v>
      </c>
      <c r="N130">
        <v>4</v>
      </c>
      <c r="O130" t="b">
        <v>0</v>
      </c>
    </row>
    <row r="131" spans="2:15" x14ac:dyDescent="0.3">
      <c r="B131" t="s">
        <v>307</v>
      </c>
      <c r="C131" t="s">
        <v>19</v>
      </c>
      <c r="D131" t="s">
        <v>85</v>
      </c>
      <c r="E131">
        <f>_xlfn.XLOOKUP(Pokemon[[#This Row],[Primary_Type]],Table4[Type],Table4[Type_Encoded_Num],0,0,1)</f>
        <v>7</v>
      </c>
      <c r="F131">
        <v>405</v>
      </c>
      <c r="G131">
        <v>60</v>
      </c>
      <c r="H131">
        <v>85</v>
      </c>
      <c r="I131">
        <v>60</v>
      </c>
      <c r="J131">
        <v>85</v>
      </c>
      <c r="K131">
        <v>60</v>
      </c>
      <c r="L131">
        <v>55</v>
      </c>
      <c r="M131">
        <f>SUM(Pokemon[[#This Row],[Hit_Points]:[Speed_Points]])</f>
        <v>405</v>
      </c>
      <c r="N131">
        <v>3</v>
      </c>
      <c r="O131" t="b">
        <v>0</v>
      </c>
    </row>
    <row r="132" spans="2:15" hidden="1" x14ac:dyDescent="0.3">
      <c r="B132" t="s">
        <v>624</v>
      </c>
      <c r="C132" t="s">
        <v>85</v>
      </c>
      <c r="D132" t="s">
        <v>20</v>
      </c>
      <c r="E132">
        <f>_xlfn.XLOOKUP(Pokemon[[#This Row],[Primary_Type]],Table4[Type],Table4[Type_Encoded_Num],0,0,1)</f>
        <v>6</v>
      </c>
      <c r="F132">
        <v>505</v>
      </c>
      <c r="G132">
        <v>105</v>
      </c>
      <c r="H132">
        <v>140</v>
      </c>
      <c r="I132">
        <v>95</v>
      </c>
      <c r="J132">
        <v>55</v>
      </c>
      <c r="K132">
        <v>65</v>
      </c>
      <c r="L132">
        <v>45</v>
      </c>
      <c r="M132">
        <f>SUM(Pokemon[[#This Row],[Hit_Points]:[Speed_Points]])</f>
        <v>505</v>
      </c>
      <c r="N132">
        <v>5</v>
      </c>
      <c r="O132" t="b">
        <v>0</v>
      </c>
    </row>
    <row r="133" spans="2:15" hidden="1" x14ac:dyDescent="0.3">
      <c r="B133" t="s">
        <v>403</v>
      </c>
      <c r="C133" t="s">
        <v>28</v>
      </c>
      <c r="D133" t="s">
        <v>20</v>
      </c>
      <c r="E133">
        <f>_xlfn.XLOOKUP(Pokemon[[#This Row],[Primary_Type]],Table4[Type],Table4[Type_Encoded_Num],0,0,1)</f>
        <v>18</v>
      </c>
      <c r="F133">
        <v>308</v>
      </c>
      <c r="G133">
        <v>43</v>
      </c>
      <c r="H133">
        <v>80</v>
      </c>
      <c r="I133">
        <v>65</v>
      </c>
      <c r="J133">
        <v>50</v>
      </c>
      <c r="K133">
        <v>35</v>
      </c>
      <c r="L133">
        <v>35</v>
      </c>
      <c r="M133">
        <f>SUM(Pokemon[[#This Row],[Hit_Points]:[Speed_Points]])</f>
        <v>308</v>
      </c>
      <c r="N133">
        <v>3</v>
      </c>
      <c r="O133" t="b">
        <v>0</v>
      </c>
    </row>
    <row r="134" spans="2:15" x14ac:dyDescent="0.3">
      <c r="B134" t="s">
        <v>270</v>
      </c>
      <c r="C134" t="s">
        <v>28</v>
      </c>
      <c r="D134" t="s">
        <v>106</v>
      </c>
      <c r="E134">
        <f>_xlfn.XLOOKUP(Pokemon[[#This Row],[Primary_Type]],Table4[Type],Table4[Type_Encoded_Num],0,0,1)</f>
        <v>18</v>
      </c>
      <c r="F134">
        <v>380</v>
      </c>
      <c r="G134">
        <v>55</v>
      </c>
      <c r="H134">
        <v>55</v>
      </c>
      <c r="I134">
        <v>85</v>
      </c>
      <c r="J134">
        <v>65</v>
      </c>
      <c r="K134">
        <v>85</v>
      </c>
      <c r="L134">
        <v>35</v>
      </c>
      <c r="M134">
        <f>SUM(Pokemon[[#This Row],[Hit_Points]:[Speed_Points]])</f>
        <v>380</v>
      </c>
      <c r="N134">
        <v>2</v>
      </c>
      <c r="O134" t="b">
        <v>0</v>
      </c>
    </row>
    <row r="135" spans="2:15" x14ac:dyDescent="0.3">
      <c r="B135" t="s">
        <v>636</v>
      </c>
      <c r="C135" t="s">
        <v>13</v>
      </c>
      <c r="D135" t="s">
        <v>63</v>
      </c>
      <c r="E135">
        <f>_xlfn.XLOOKUP(Pokemon[[#This Row],[Primary_Type]],Table4[Type],Table4[Type_Encoded_Num],0,0,1)</f>
        <v>10</v>
      </c>
      <c r="F135">
        <v>280</v>
      </c>
      <c r="G135">
        <v>40</v>
      </c>
      <c r="H135">
        <v>27</v>
      </c>
      <c r="I135">
        <v>60</v>
      </c>
      <c r="J135">
        <v>37</v>
      </c>
      <c r="K135">
        <v>50</v>
      </c>
      <c r="L135">
        <v>66</v>
      </c>
      <c r="M135">
        <f>SUM(Pokemon[[#This Row],[Hit_Points]:[Speed_Points]])</f>
        <v>280</v>
      </c>
      <c r="N135">
        <v>5</v>
      </c>
      <c r="O135" t="b">
        <v>0</v>
      </c>
    </row>
    <row r="136" spans="2:15" x14ac:dyDescent="0.3">
      <c r="B136" t="s">
        <v>408</v>
      </c>
      <c r="C136" t="s">
        <v>106</v>
      </c>
      <c r="D136" t="s">
        <v>13</v>
      </c>
      <c r="E136">
        <f>_xlfn.XLOOKUP(Pokemon[[#This Row],[Primary_Type]],Table4[Type],Table4[Type_Encoded_Num],0,0,1)</f>
        <v>16</v>
      </c>
      <c r="F136">
        <v>495</v>
      </c>
      <c r="G136">
        <v>86</v>
      </c>
      <c r="H136">
        <v>81</v>
      </c>
      <c r="I136">
        <v>97</v>
      </c>
      <c r="J136">
        <v>81</v>
      </c>
      <c r="K136">
        <v>107</v>
      </c>
      <c r="L136">
        <v>43</v>
      </c>
      <c r="M136">
        <f>SUM(Pokemon[[#This Row],[Hit_Points]:[Speed_Points]])</f>
        <v>495</v>
      </c>
      <c r="N136">
        <v>3</v>
      </c>
      <c r="O136" t="b">
        <v>0</v>
      </c>
    </row>
    <row r="137" spans="2:15" hidden="1" x14ac:dyDescent="0.3">
      <c r="B137" t="s">
        <v>483</v>
      </c>
      <c r="C137" t="s">
        <v>106</v>
      </c>
      <c r="D137" t="s">
        <v>20</v>
      </c>
      <c r="E137">
        <f>_xlfn.XLOOKUP(Pokemon[[#This Row],[Primary_Type]],Table4[Type],Table4[Type_Encoded_Num],0,0,1)</f>
        <v>16</v>
      </c>
      <c r="F137">
        <v>350</v>
      </c>
      <c r="G137">
        <v>67</v>
      </c>
      <c r="H137">
        <v>125</v>
      </c>
      <c r="I137">
        <v>40</v>
      </c>
      <c r="J137">
        <v>30</v>
      </c>
      <c r="K137">
        <v>30</v>
      </c>
      <c r="L137">
        <v>58</v>
      </c>
      <c r="M137">
        <f>SUM(Pokemon[[#This Row],[Hit_Points]:[Speed_Points]])</f>
        <v>350</v>
      </c>
      <c r="N137">
        <v>4</v>
      </c>
      <c r="O137" t="b">
        <v>0</v>
      </c>
    </row>
    <row r="138" spans="2:15" x14ac:dyDescent="0.3">
      <c r="B138" t="s">
        <v>404</v>
      </c>
      <c r="C138" t="s">
        <v>28</v>
      </c>
      <c r="D138" t="s">
        <v>171</v>
      </c>
      <c r="E138">
        <f>_xlfn.XLOOKUP(Pokemon[[#This Row],[Primary_Type]],Table4[Type],Table4[Type_Encoded_Num],0,0,1)</f>
        <v>18</v>
      </c>
      <c r="F138">
        <v>468</v>
      </c>
      <c r="G138">
        <v>63</v>
      </c>
      <c r="H138">
        <v>120</v>
      </c>
      <c r="I138">
        <v>85</v>
      </c>
      <c r="J138">
        <v>90</v>
      </c>
      <c r="K138">
        <v>55</v>
      </c>
      <c r="L138">
        <v>55</v>
      </c>
      <c r="M138">
        <f>SUM(Pokemon[[#This Row],[Hit_Points]:[Speed_Points]])</f>
        <v>468</v>
      </c>
      <c r="N138">
        <v>3</v>
      </c>
      <c r="O138" t="b">
        <v>0</v>
      </c>
    </row>
    <row r="139" spans="2:15" hidden="1" x14ac:dyDescent="0.3">
      <c r="B139" t="s">
        <v>576</v>
      </c>
      <c r="C139" t="s">
        <v>93</v>
      </c>
      <c r="D139" t="s">
        <v>20</v>
      </c>
      <c r="E139">
        <f>_xlfn.XLOOKUP(Pokemon[[#This Row],[Primary_Type]],Table4[Type],Table4[Type_Encoded_Num],0,0,1)</f>
        <v>15</v>
      </c>
      <c r="F139">
        <v>600</v>
      </c>
      <c r="G139">
        <v>120</v>
      </c>
      <c r="H139">
        <v>70</v>
      </c>
      <c r="I139">
        <v>120</v>
      </c>
      <c r="J139">
        <v>75</v>
      </c>
      <c r="K139">
        <v>130</v>
      </c>
      <c r="L139">
        <v>85</v>
      </c>
      <c r="M139">
        <f>SUM(Pokemon[[#This Row],[Hit_Points]:[Speed_Points]])</f>
        <v>600</v>
      </c>
      <c r="N139">
        <v>4</v>
      </c>
      <c r="O139" t="b">
        <v>0</v>
      </c>
    </row>
    <row r="140" spans="2:15" x14ac:dyDescent="0.3">
      <c r="B140" t="s">
        <v>533</v>
      </c>
      <c r="C140" t="s">
        <v>14</v>
      </c>
      <c r="D140" t="s">
        <v>85</v>
      </c>
      <c r="E140">
        <f>_xlfn.XLOOKUP(Pokemon[[#This Row],[Primary_Type]],Table4[Type],Table4[Type_Encoded_Num],0,0,1)</f>
        <v>14</v>
      </c>
      <c r="F140">
        <v>300</v>
      </c>
      <c r="G140">
        <v>48</v>
      </c>
      <c r="H140">
        <v>61</v>
      </c>
      <c r="I140">
        <v>40</v>
      </c>
      <c r="J140">
        <v>61</v>
      </c>
      <c r="K140">
        <v>40</v>
      </c>
      <c r="L140">
        <v>50</v>
      </c>
      <c r="M140">
        <f>SUM(Pokemon[[#This Row],[Hit_Points]:[Speed_Points]])</f>
        <v>300</v>
      </c>
      <c r="N140">
        <v>4</v>
      </c>
      <c r="O140" t="b">
        <v>0</v>
      </c>
    </row>
    <row r="141" spans="2:15" x14ac:dyDescent="0.3">
      <c r="B141" t="s">
        <v>213</v>
      </c>
      <c r="C141" t="s">
        <v>14</v>
      </c>
      <c r="D141" t="s">
        <v>23</v>
      </c>
      <c r="E141">
        <f>_xlfn.XLOOKUP(Pokemon[[#This Row],[Primary_Type]],Table4[Type],Table4[Type_Encoded_Num],0,0,1)</f>
        <v>14</v>
      </c>
      <c r="F141">
        <v>535</v>
      </c>
      <c r="G141">
        <v>85</v>
      </c>
      <c r="H141">
        <v>90</v>
      </c>
      <c r="I141">
        <v>80</v>
      </c>
      <c r="J141">
        <v>70</v>
      </c>
      <c r="K141">
        <v>80</v>
      </c>
      <c r="L141">
        <v>130</v>
      </c>
      <c r="M141">
        <f>SUM(Pokemon[[#This Row],[Hit_Points]:[Speed_Points]])</f>
        <v>535</v>
      </c>
      <c r="N141">
        <v>2</v>
      </c>
      <c r="O141" t="b">
        <v>0</v>
      </c>
    </row>
    <row r="142" spans="2:15" hidden="1" x14ac:dyDescent="0.3">
      <c r="B142" t="s">
        <v>203</v>
      </c>
      <c r="C142" t="s">
        <v>28</v>
      </c>
      <c r="D142" t="s">
        <v>20</v>
      </c>
      <c r="E142">
        <f>_xlfn.XLOOKUP(Pokemon[[#This Row],[Primary_Type]],Table4[Type],Table4[Type_Encoded_Num],0,0,1)</f>
        <v>18</v>
      </c>
      <c r="F142">
        <v>405</v>
      </c>
      <c r="G142">
        <v>65</v>
      </c>
      <c r="H142">
        <v>80</v>
      </c>
      <c r="I142">
        <v>80</v>
      </c>
      <c r="J142">
        <v>59</v>
      </c>
      <c r="K142">
        <v>63</v>
      </c>
      <c r="L142">
        <v>58</v>
      </c>
      <c r="M142">
        <f>SUM(Pokemon[[#This Row],[Hit_Points]:[Speed_Points]])</f>
        <v>405</v>
      </c>
      <c r="N142">
        <v>2</v>
      </c>
      <c r="O142" t="b">
        <v>0</v>
      </c>
    </row>
    <row r="143" spans="2:15" x14ac:dyDescent="0.3">
      <c r="B143" t="s">
        <v>649</v>
      </c>
      <c r="C143" t="s">
        <v>33</v>
      </c>
      <c r="D143" t="s">
        <v>106</v>
      </c>
      <c r="E143">
        <f>_xlfn.XLOOKUP(Pokemon[[#This Row],[Primary_Type]],Table4[Type],Table4[Type_Encoded_Num],0,0,1)</f>
        <v>1</v>
      </c>
      <c r="F143">
        <v>475</v>
      </c>
      <c r="G143">
        <v>70</v>
      </c>
      <c r="H143">
        <v>95</v>
      </c>
      <c r="I143">
        <v>125</v>
      </c>
      <c r="J143">
        <v>65</v>
      </c>
      <c r="K143">
        <v>75</v>
      </c>
      <c r="L143">
        <v>45</v>
      </c>
      <c r="M143">
        <f>SUM(Pokemon[[#This Row],[Hit_Points]:[Speed_Points]])</f>
        <v>475</v>
      </c>
      <c r="N143">
        <v>5</v>
      </c>
      <c r="O143" t="b">
        <v>0</v>
      </c>
    </row>
    <row r="144" spans="2:15" hidden="1" x14ac:dyDescent="0.3">
      <c r="B144" t="s">
        <v>706</v>
      </c>
      <c r="C144" t="s">
        <v>122</v>
      </c>
      <c r="D144" t="s">
        <v>20</v>
      </c>
      <c r="E144">
        <f>_xlfn.XLOOKUP(Pokemon[[#This Row],[Primary_Type]],Table4[Type],Table4[Type_Encoded_Num],0,0,1)</f>
        <v>12</v>
      </c>
      <c r="F144">
        <v>485</v>
      </c>
      <c r="G144">
        <v>70</v>
      </c>
      <c r="H144">
        <v>50</v>
      </c>
      <c r="I144">
        <v>30</v>
      </c>
      <c r="J144">
        <v>95</v>
      </c>
      <c r="K144">
        <v>135</v>
      </c>
      <c r="L144">
        <v>105</v>
      </c>
      <c r="M144">
        <f>SUM(Pokemon[[#This Row],[Hit_Points]:[Speed_Points]])</f>
        <v>485</v>
      </c>
      <c r="N144">
        <v>5</v>
      </c>
      <c r="O144" t="b">
        <v>0</v>
      </c>
    </row>
    <row r="145" spans="2:15" hidden="1" x14ac:dyDescent="0.3">
      <c r="B145" t="s">
        <v>704</v>
      </c>
      <c r="C145" t="s">
        <v>122</v>
      </c>
      <c r="D145" t="s">
        <v>20</v>
      </c>
      <c r="E145">
        <f>_xlfn.XLOOKUP(Pokemon[[#This Row],[Primary_Type]],Table4[Type],Table4[Type_Encoded_Num],0,0,1)</f>
        <v>12</v>
      </c>
      <c r="F145">
        <v>305</v>
      </c>
      <c r="G145">
        <v>55</v>
      </c>
      <c r="H145">
        <v>70</v>
      </c>
      <c r="I145">
        <v>40</v>
      </c>
      <c r="J145">
        <v>60</v>
      </c>
      <c r="K145">
        <v>40</v>
      </c>
      <c r="L145">
        <v>40</v>
      </c>
      <c r="M145">
        <f>SUM(Pokemon[[#This Row],[Hit_Points]:[Speed_Points]])</f>
        <v>305</v>
      </c>
      <c r="N145">
        <v>5</v>
      </c>
      <c r="O145" t="b">
        <v>0</v>
      </c>
    </row>
    <row r="146" spans="2:15" hidden="1" x14ac:dyDescent="0.3">
      <c r="B146" t="s">
        <v>141</v>
      </c>
      <c r="C146" t="s">
        <v>55</v>
      </c>
      <c r="D146" t="s">
        <v>20</v>
      </c>
      <c r="E146">
        <f>_xlfn.XLOOKUP(Pokemon[[#This Row],[Primary_Type]],Table4[Type],Table4[Type_Encoded_Num],0,0,1)</f>
        <v>11</v>
      </c>
      <c r="F146">
        <v>320</v>
      </c>
      <c r="G146">
        <v>50</v>
      </c>
      <c r="H146">
        <v>50</v>
      </c>
      <c r="I146">
        <v>95</v>
      </c>
      <c r="J146">
        <v>40</v>
      </c>
      <c r="K146">
        <v>50</v>
      </c>
      <c r="L146">
        <v>35</v>
      </c>
      <c r="M146">
        <f>SUM(Pokemon[[#This Row],[Hit_Points]:[Speed_Points]])</f>
        <v>320</v>
      </c>
      <c r="N146">
        <v>1</v>
      </c>
      <c r="O146" t="b">
        <v>0</v>
      </c>
    </row>
    <row r="147" spans="2:15" hidden="1" x14ac:dyDescent="0.3">
      <c r="B147" t="s">
        <v>199</v>
      </c>
      <c r="C147" t="s">
        <v>19</v>
      </c>
      <c r="D147" t="s">
        <v>20</v>
      </c>
      <c r="E147">
        <f>_xlfn.XLOOKUP(Pokemon[[#This Row],[Primary_Type]],Table4[Type],Table4[Type_Encoded_Num],0,0,1)</f>
        <v>7</v>
      </c>
      <c r="F147">
        <v>309</v>
      </c>
      <c r="G147">
        <v>39</v>
      </c>
      <c r="H147">
        <v>52</v>
      </c>
      <c r="I147">
        <v>43</v>
      </c>
      <c r="J147">
        <v>60</v>
      </c>
      <c r="K147">
        <v>50</v>
      </c>
      <c r="L147">
        <v>65</v>
      </c>
      <c r="M147">
        <f>SUM(Pokemon[[#This Row],[Hit_Points]:[Speed_Points]])</f>
        <v>309</v>
      </c>
      <c r="N147">
        <v>2</v>
      </c>
      <c r="O147" t="b">
        <v>0</v>
      </c>
    </row>
    <row r="148" spans="2:15" hidden="1" x14ac:dyDescent="0.3">
      <c r="B148" t="s">
        <v>579</v>
      </c>
      <c r="C148" t="s">
        <v>171</v>
      </c>
      <c r="D148" t="s">
        <v>20</v>
      </c>
      <c r="E148">
        <f>_xlfn.XLOOKUP(Pokemon[[#This Row],[Primary_Type]],Table4[Type],Table4[Type_Encoded_Num],0,0,1)</f>
        <v>2</v>
      </c>
      <c r="F148">
        <v>600</v>
      </c>
      <c r="G148">
        <v>70</v>
      </c>
      <c r="H148">
        <v>90</v>
      </c>
      <c r="I148">
        <v>90</v>
      </c>
      <c r="J148">
        <v>135</v>
      </c>
      <c r="K148">
        <v>90</v>
      </c>
      <c r="L148">
        <v>125</v>
      </c>
      <c r="M148">
        <f>SUM(Pokemon[[#This Row],[Hit_Points]:[Speed_Points]])</f>
        <v>600</v>
      </c>
      <c r="N148">
        <v>4</v>
      </c>
      <c r="O148" t="b">
        <v>1</v>
      </c>
    </row>
    <row r="149" spans="2:15" hidden="1" x14ac:dyDescent="0.3">
      <c r="B149" t="s">
        <v>645</v>
      </c>
      <c r="C149" t="s">
        <v>19</v>
      </c>
      <c r="D149" t="s">
        <v>20</v>
      </c>
      <c r="E149">
        <f>_xlfn.XLOOKUP(Pokemon[[#This Row],[Primary_Type]],Table4[Type],Table4[Type_Encoded_Num],0,0,1)</f>
        <v>7</v>
      </c>
      <c r="F149">
        <v>480</v>
      </c>
      <c r="G149">
        <v>105</v>
      </c>
      <c r="H149">
        <v>140</v>
      </c>
      <c r="I149">
        <v>55</v>
      </c>
      <c r="J149">
        <v>30</v>
      </c>
      <c r="K149">
        <v>55</v>
      </c>
      <c r="L149">
        <v>95</v>
      </c>
      <c r="M149">
        <f>SUM(Pokemon[[#This Row],[Hit_Points]:[Speed_Points]])</f>
        <v>480</v>
      </c>
      <c r="N149">
        <v>5</v>
      </c>
      <c r="O149" t="b">
        <v>0</v>
      </c>
    </row>
    <row r="150" spans="2:15" x14ac:dyDescent="0.3">
      <c r="B150" t="s">
        <v>646</v>
      </c>
      <c r="C150" t="s">
        <v>19</v>
      </c>
      <c r="D150" t="s">
        <v>93</v>
      </c>
      <c r="E150">
        <f>_xlfn.XLOOKUP(Pokemon[[#This Row],[Primary_Type]],Table4[Type],Table4[Type_Encoded_Num],0,0,1)</f>
        <v>7</v>
      </c>
      <c r="F150">
        <v>540</v>
      </c>
      <c r="G150">
        <v>105</v>
      </c>
      <c r="H150">
        <v>30</v>
      </c>
      <c r="I150">
        <v>105</v>
      </c>
      <c r="J150">
        <v>140</v>
      </c>
      <c r="K150">
        <v>105</v>
      </c>
      <c r="L150">
        <v>55</v>
      </c>
      <c r="M150">
        <f>SUM(Pokemon[[#This Row],[Hit_Points]:[Speed_Points]])</f>
        <v>540</v>
      </c>
      <c r="N150">
        <v>5</v>
      </c>
      <c r="O150" t="b">
        <v>0</v>
      </c>
    </row>
    <row r="151" spans="2:15" hidden="1" x14ac:dyDescent="0.3">
      <c r="B151" t="s">
        <v>644</v>
      </c>
      <c r="C151" t="s">
        <v>19</v>
      </c>
      <c r="D151" t="s">
        <v>20</v>
      </c>
      <c r="E151">
        <f>_xlfn.XLOOKUP(Pokemon[[#This Row],[Primary_Type]],Table4[Type],Table4[Type_Encoded_Num],0,0,1)</f>
        <v>7</v>
      </c>
      <c r="F151">
        <v>315</v>
      </c>
      <c r="G151">
        <v>70</v>
      </c>
      <c r="H151">
        <v>90</v>
      </c>
      <c r="I151">
        <v>45</v>
      </c>
      <c r="J151">
        <v>15</v>
      </c>
      <c r="K151">
        <v>45</v>
      </c>
      <c r="L151">
        <v>50</v>
      </c>
      <c r="M151">
        <f>SUM(Pokemon[[#This Row],[Hit_Points]:[Speed_Points]])</f>
        <v>315</v>
      </c>
      <c r="N151">
        <v>5</v>
      </c>
      <c r="O151" t="b">
        <v>0</v>
      </c>
    </row>
    <row r="152" spans="2:15" x14ac:dyDescent="0.3">
      <c r="B152" t="s">
        <v>802</v>
      </c>
      <c r="C152" t="s">
        <v>52</v>
      </c>
      <c r="D152" t="s">
        <v>63</v>
      </c>
      <c r="E152">
        <f>_xlfn.XLOOKUP(Pokemon[[#This Row],[Primary_Type]],Table4[Type],Table4[Type_Encoded_Num],0,0,1)</f>
        <v>4</v>
      </c>
      <c r="F152">
        <v>431</v>
      </c>
      <c r="G152">
        <v>67</v>
      </c>
      <c r="H152">
        <v>58</v>
      </c>
      <c r="I152">
        <v>57</v>
      </c>
      <c r="J152">
        <v>81</v>
      </c>
      <c r="K152">
        <v>67</v>
      </c>
      <c r="L152">
        <v>101</v>
      </c>
      <c r="M152">
        <f>SUM(Pokemon[[#This Row],[Hit_Points]:[Speed_Points]])</f>
        <v>431</v>
      </c>
      <c r="N152">
        <v>6</v>
      </c>
      <c r="O152" t="b">
        <v>0</v>
      </c>
    </row>
    <row r="153" spans="2:15" x14ac:dyDescent="0.3">
      <c r="B153" t="s">
        <v>676</v>
      </c>
      <c r="C153" t="s">
        <v>41</v>
      </c>
      <c r="D153" t="s">
        <v>13</v>
      </c>
      <c r="E153">
        <f>_xlfn.XLOOKUP(Pokemon[[#This Row],[Primary_Type]],Table4[Type],Table4[Type_Encoded_Num],0,0,1)</f>
        <v>13</v>
      </c>
      <c r="F153">
        <v>335</v>
      </c>
      <c r="G153">
        <v>60</v>
      </c>
      <c r="H153">
        <v>60</v>
      </c>
      <c r="I153">
        <v>50</v>
      </c>
      <c r="J153">
        <v>40</v>
      </c>
      <c r="K153">
        <v>50</v>
      </c>
      <c r="L153">
        <v>75</v>
      </c>
      <c r="M153">
        <f>SUM(Pokemon[[#This Row],[Hit_Points]:[Speed_Points]])</f>
        <v>335</v>
      </c>
      <c r="N153">
        <v>5</v>
      </c>
      <c r="O153" t="b">
        <v>0</v>
      </c>
    </row>
    <row r="154" spans="2:15" x14ac:dyDescent="0.3">
      <c r="B154" t="s">
        <v>724</v>
      </c>
      <c r="C154" t="s">
        <v>171</v>
      </c>
      <c r="D154" t="s">
        <v>25</v>
      </c>
      <c r="E154">
        <f>_xlfn.XLOOKUP(Pokemon[[#This Row],[Primary_Type]],Table4[Type],Table4[Type_Encoded_Num],0,0,1)</f>
        <v>2</v>
      </c>
      <c r="F154">
        <v>300</v>
      </c>
      <c r="G154">
        <v>52</v>
      </c>
      <c r="H154">
        <v>65</v>
      </c>
      <c r="I154">
        <v>50</v>
      </c>
      <c r="J154">
        <v>45</v>
      </c>
      <c r="K154">
        <v>50</v>
      </c>
      <c r="L154">
        <v>38</v>
      </c>
      <c r="M154">
        <f>SUM(Pokemon[[#This Row],[Hit_Points]:[Speed_Points]])</f>
        <v>300</v>
      </c>
      <c r="N154">
        <v>5</v>
      </c>
      <c r="O154" t="b">
        <v>0</v>
      </c>
    </row>
    <row r="155" spans="2:15" hidden="1" x14ac:dyDescent="0.3">
      <c r="B155" t="s">
        <v>355</v>
      </c>
      <c r="C155" t="s">
        <v>41</v>
      </c>
      <c r="D155" t="s">
        <v>20</v>
      </c>
      <c r="E155">
        <f>_xlfn.XLOOKUP(Pokemon[[#This Row],[Primary_Type]],Table4[Type],Table4[Type_Encoded_Num],0,0,1)</f>
        <v>13</v>
      </c>
      <c r="F155">
        <v>380</v>
      </c>
      <c r="G155">
        <v>70</v>
      </c>
      <c r="H155">
        <v>65</v>
      </c>
      <c r="I155">
        <v>65</v>
      </c>
      <c r="J155">
        <v>55</v>
      </c>
      <c r="K155">
        <v>55</v>
      </c>
      <c r="L155">
        <v>70</v>
      </c>
      <c r="M155">
        <f>SUM(Pokemon[[#This Row],[Hit_Points]:[Speed_Points]])</f>
        <v>380</v>
      </c>
      <c r="N155">
        <v>3</v>
      </c>
      <c r="O155" t="b">
        <v>0</v>
      </c>
    </row>
    <row r="156" spans="2:15" x14ac:dyDescent="0.3">
      <c r="B156" t="s">
        <v>273</v>
      </c>
      <c r="C156" t="s">
        <v>122</v>
      </c>
      <c r="D156" t="s">
        <v>23</v>
      </c>
      <c r="E156">
        <f>_xlfn.XLOOKUP(Pokemon[[#This Row],[Primary_Type]],Table4[Type],Table4[Type_Encoded_Num],0,0,1)</f>
        <v>12</v>
      </c>
      <c r="F156">
        <v>330</v>
      </c>
      <c r="G156">
        <v>45</v>
      </c>
      <c r="H156">
        <v>55</v>
      </c>
      <c r="I156">
        <v>45</v>
      </c>
      <c r="J156">
        <v>65</v>
      </c>
      <c r="K156">
        <v>45</v>
      </c>
      <c r="L156">
        <v>75</v>
      </c>
      <c r="M156">
        <f>SUM(Pokemon[[#This Row],[Hit_Points]:[Speed_Points]])</f>
        <v>330</v>
      </c>
      <c r="N156">
        <v>2</v>
      </c>
      <c r="O156" t="b">
        <v>0</v>
      </c>
    </row>
    <row r="157" spans="2:15" x14ac:dyDescent="0.3">
      <c r="B157" t="s">
        <v>753</v>
      </c>
      <c r="C157" t="s">
        <v>19</v>
      </c>
      <c r="D157" t="s">
        <v>93</v>
      </c>
      <c r="E157">
        <f>_xlfn.XLOOKUP(Pokemon[[#This Row],[Primary_Type]],Table4[Type],Table4[Type_Encoded_Num],0,0,1)</f>
        <v>7</v>
      </c>
      <c r="F157">
        <v>534</v>
      </c>
      <c r="G157">
        <v>75</v>
      </c>
      <c r="H157">
        <v>69</v>
      </c>
      <c r="I157">
        <v>72</v>
      </c>
      <c r="J157">
        <v>114</v>
      </c>
      <c r="K157">
        <v>100</v>
      </c>
      <c r="L157">
        <v>104</v>
      </c>
      <c r="M157">
        <f>SUM(Pokemon[[#This Row],[Hit_Points]:[Speed_Points]])</f>
        <v>534</v>
      </c>
      <c r="N157">
        <v>6</v>
      </c>
      <c r="O157" t="b">
        <v>0</v>
      </c>
    </row>
    <row r="158" spans="2:15" hidden="1" x14ac:dyDescent="0.3">
      <c r="B158" t="s">
        <v>459</v>
      </c>
      <c r="C158" t="s">
        <v>93</v>
      </c>
      <c r="D158" t="s">
        <v>20</v>
      </c>
      <c r="E158">
        <f>_xlfn.XLOOKUP(Pokemon[[#This Row],[Primary_Type]],Table4[Type],Table4[Type_Encoded_Num],0,0,1)</f>
        <v>15</v>
      </c>
      <c r="F158">
        <v>600</v>
      </c>
      <c r="G158">
        <v>50</v>
      </c>
      <c r="H158">
        <v>180</v>
      </c>
      <c r="I158">
        <v>20</v>
      </c>
      <c r="J158">
        <v>180</v>
      </c>
      <c r="K158">
        <v>20</v>
      </c>
      <c r="L158">
        <v>150</v>
      </c>
      <c r="M158">
        <f>SUM(Pokemon[[#This Row],[Hit_Points]:[Speed_Points]])</f>
        <v>600</v>
      </c>
      <c r="N158">
        <v>3</v>
      </c>
      <c r="O158" t="b">
        <v>1</v>
      </c>
    </row>
    <row r="159" spans="2:15" hidden="1" x14ac:dyDescent="0.3">
      <c r="B159" t="s">
        <v>460</v>
      </c>
      <c r="C159" t="s">
        <v>93</v>
      </c>
      <c r="D159" t="s">
        <v>20</v>
      </c>
      <c r="E159">
        <f>_xlfn.XLOOKUP(Pokemon[[#This Row],[Primary_Type]],Table4[Type],Table4[Type_Encoded_Num],0,0,1)</f>
        <v>15</v>
      </c>
      <c r="F159">
        <v>600</v>
      </c>
      <c r="G159">
        <v>50</v>
      </c>
      <c r="H159">
        <v>70</v>
      </c>
      <c r="I159">
        <v>160</v>
      </c>
      <c r="J159">
        <v>70</v>
      </c>
      <c r="K159">
        <v>160</v>
      </c>
      <c r="L159">
        <v>90</v>
      </c>
      <c r="M159">
        <f>SUM(Pokemon[[#This Row],[Hit_Points]:[Speed_Points]])</f>
        <v>600</v>
      </c>
      <c r="N159">
        <v>3</v>
      </c>
      <c r="O159" t="b">
        <v>1</v>
      </c>
    </row>
    <row r="160" spans="2:15" hidden="1" x14ac:dyDescent="0.3">
      <c r="B160" t="s">
        <v>458</v>
      </c>
      <c r="C160" t="s">
        <v>93</v>
      </c>
      <c r="D160" t="s">
        <v>20</v>
      </c>
      <c r="E160">
        <f>_xlfn.XLOOKUP(Pokemon[[#This Row],[Primary_Type]],Table4[Type],Table4[Type_Encoded_Num],0,0,1)</f>
        <v>15</v>
      </c>
      <c r="F160">
        <v>600</v>
      </c>
      <c r="G160">
        <v>50</v>
      </c>
      <c r="H160">
        <v>150</v>
      </c>
      <c r="I160">
        <v>50</v>
      </c>
      <c r="J160">
        <v>150</v>
      </c>
      <c r="K160">
        <v>50</v>
      </c>
      <c r="L160">
        <v>150</v>
      </c>
      <c r="M160">
        <f>SUM(Pokemon[[#This Row],[Hit_Points]:[Speed_Points]])</f>
        <v>600</v>
      </c>
      <c r="N160">
        <v>3</v>
      </c>
      <c r="O160" t="b">
        <v>1</v>
      </c>
    </row>
    <row r="161" spans="2:15" hidden="1" x14ac:dyDescent="0.3">
      <c r="B161" t="s">
        <v>461</v>
      </c>
      <c r="C161" t="s">
        <v>93</v>
      </c>
      <c r="D161" t="s">
        <v>20</v>
      </c>
      <c r="E161">
        <f>_xlfn.XLOOKUP(Pokemon[[#This Row],[Primary_Type]],Table4[Type],Table4[Type_Encoded_Num],0,0,1)</f>
        <v>15</v>
      </c>
      <c r="F161">
        <v>600</v>
      </c>
      <c r="G161">
        <v>50</v>
      </c>
      <c r="H161">
        <v>95</v>
      </c>
      <c r="I161">
        <v>90</v>
      </c>
      <c r="J161">
        <v>95</v>
      </c>
      <c r="K161">
        <v>90</v>
      </c>
      <c r="L161">
        <v>180</v>
      </c>
      <c r="M161">
        <f>SUM(Pokemon[[#This Row],[Hit_Points]:[Speed_Points]])</f>
        <v>600</v>
      </c>
      <c r="N161">
        <v>3</v>
      </c>
      <c r="O161" t="b">
        <v>1</v>
      </c>
    </row>
    <row r="162" spans="2:15" x14ac:dyDescent="0.3">
      <c r="B162" t="s">
        <v>121</v>
      </c>
      <c r="C162" t="s">
        <v>28</v>
      </c>
      <c r="D162" t="s">
        <v>122</v>
      </c>
      <c r="E162">
        <f>_xlfn.XLOOKUP(Pokemon[[#This Row],[Primary_Type]],Table4[Type],Table4[Type_Encoded_Num],0,0,1)</f>
        <v>18</v>
      </c>
      <c r="F162">
        <v>475</v>
      </c>
      <c r="G162">
        <v>90</v>
      </c>
      <c r="H162">
        <v>70</v>
      </c>
      <c r="I162">
        <v>80</v>
      </c>
      <c r="J162">
        <v>70</v>
      </c>
      <c r="K162">
        <v>95</v>
      </c>
      <c r="L162">
        <v>70</v>
      </c>
      <c r="M162">
        <f>SUM(Pokemon[[#This Row],[Hit_Points]:[Speed_Points]])</f>
        <v>475</v>
      </c>
      <c r="N162">
        <v>1</v>
      </c>
      <c r="O162" t="b">
        <v>0</v>
      </c>
    </row>
    <row r="163" spans="2:15" hidden="1" x14ac:dyDescent="0.3">
      <c r="B163" t="s">
        <v>591</v>
      </c>
      <c r="C163" t="s">
        <v>28</v>
      </c>
      <c r="D163" t="s">
        <v>20</v>
      </c>
      <c r="E163">
        <f>_xlfn.XLOOKUP(Pokemon[[#This Row],[Primary_Type]],Table4[Type],Table4[Type_Encoded_Num],0,0,1)</f>
        <v>18</v>
      </c>
      <c r="F163">
        <v>413</v>
      </c>
      <c r="G163">
        <v>75</v>
      </c>
      <c r="H163">
        <v>75</v>
      </c>
      <c r="I163">
        <v>60</v>
      </c>
      <c r="J163">
        <v>83</v>
      </c>
      <c r="K163">
        <v>60</v>
      </c>
      <c r="L163">
        <v>60</v>
      </c>
      <c r="M163">
        <f>SUM(Pokemon[[#This Row],[Hit_Points]:[Speed_Points]])</f>
        <v>413</v>
      </c>
      <c r="N163">
        <v>5</v>
      </c>
      <c r="O163" t="b">
        <v>0</v>
      </c>
    </row>
    <row r="164" spans="2:15" x14ac:dyDescent="0.3">
      <c r="B164" t="s">
        <v>570</v>
      </c>
      <c r="C164" t="s">
        <v>115</v>
      </c>
      <c r="D164" t="s">
        <v>25</v>
      </c>
      <c r="E164">
        <f>_xlfn.XLOOKUP(Pokemon[[#This Row],[Primary_Type]],Table4[Type],Table4[Type_Encoded_Num],0,0,1)</f>
        <v>17</v>
      </c>
      <c r="F164">
        <v>680</v>
      </c>
      <c r="G164">
        <v>100</v>
      </c>
      <c r="H164">
        <v>120</v>
      </c>
      <c r="I164">
        <v>120</v>
      </c>
      <c r="J164">
        <v>150</v>
      </c>
      <c r="K164">
        <v>100</v>
      </c>
      <c r="L164">
        <v>90</v>
      </c>
      <c r="M164">
        <f>SUM(Pokemon[[#This Row],[Hit_Points]:[Speed_Points]])</f>
        <v>680</v>
      </c>
      <c r="N164">
        <v>4</v>
      </c>
      <c r="O164" t="b">
        <v>1</v>
      </c>
    </row>
    <row r="165" spans="2:15" x14ac:dyDescent="0.3">
      <c r="B165" t="s">
        <v>825</v>
      </c>
      <c r="C165" t="s">
        <v>106</v>
      </c>
      <c r="D165" t="s">
        <v>63</v>
      </c>
      <c r="E165">
        <f>_xlfn.XLOOKUP(Pokemon[[#This Row],[Primary_Type]],Table4[Type],Table4[Type_Encoded_Num],0,0,1)</f>
        <v>16</v>
      </c>
      <c r="F165">
        <v>600</v>
      </c>
      <c r="G165">
        <v>50</v>
      </c>
      <c r="H165">
        <v>100</v>
      </c>
      <c r="I165">
        <v>150</v>
      </c>
      <c r="J165">
        <v>100</v>
      </c>
      <c r="K165">
        <v>150</v>
      </c>
      <c r="L165">
        <v>50</v>
      </c>
      <c r="M165">
        <f>SUM(Pokemon[[#This Row],[Hit_Points]:[Speed_Points]])</f>
        <v>600</v>
      </c>
      <c r="N165">
        <v>6</v>
      </c>
      <c r="O165" t="b">
        <v>1</v>
      </c>
    </row>
    <row r="166" spans="2:15" x14ac:dyDescent="0.3">
      <c r="B166" t="s">
        <v>826</v>
      </c>
      <c r="C166" t="s">
        <v>106</v>
      </c>
      <c r="D166" t="s">
        <v>63</v>
      </c>
      <c r="E166">
        <f>_xlfn.XLOOKUP(Pokemon[[#This Row],[Primary_Type]],Table4[Type],Table4[Type_Encoded_Num],0,0,1)</f>
        <v>16</v>
      </c>
      <c r="F166">
        <v>700</v>
      </c>
      <c r="G166">
        <v>50</v>
      </c>
      <c r="H166">
        <v>160</v>
      </c>
      <c r="I166">
        <v>110</v>
      </c>
      <c r="J166">
        <v>160</v>
      </c>
      <c r="K166">
        <v>110</v>
      </c>
      <c r="L166">
        <v>110</v>
      </c>
      <c r="M166">
        <f>SUM(Pokemon[[#This Row],[Hit_Points]:[Speed_Points]])</f>
        <v>700</v>
      </c>
      <c r="N166">
        <v>6</v>
      </c>
      <c r="O166" t="b">
        <v>1</v>
      </c>
    </row>
    <row r="167" spans="2:15" x14ac:dyDescent="0.3">
      <c r="B167" t="s">
        <v>758</v>
      </c>
      <c r="C167" t="s">
        <v>41</v>
      </c>
      <c r="D167" t="s">
        <v>55</v>
      </c>
      <c r="E167">
        <f>_xlfn.XLOOKUP(Pokemon[[#This Row],[Primary_Type]],Table4[Type],Table4[Type_Encoded_Num],0,0,1)</f>
        <v>13</v>
      </c>
      <c r="F167">
        <v>423</v>
      </c>
      <c r="G167">
        <v>85</v>
      </c>
      <c r="H167">
        <v>56</v>
      </c>
      <c r="I167">
        <v>77</v>
      </c>
      <c r="J167">
        <v>50</v>
      </c>
      <c r="K167">
        <v>77</v>
      </c>
      <c r="L167">
        <v>78</v>
      </c>
      <c r="M167">
        <f>SUM(Pokemon[[#This Row],[Hit_Points]:[Speed_Points]])</f>
        <v>423</v>
      </c>
      <c r="N167">
        <v>6</v>
      </c>
      <c r="O167" t="b">
        <v>0</v>
      </c>
    </row>
    <row r="168" spans="2:15" hidden="1" x14ac:dyDescent="0.3">
      <c r="B168" t="s">
        <v>78</v>
      </c>
      <c r="C168" t="s">
        <v>55</v>
      </c>
      <c r="D168" t="s">
        <v>20</v>
      </c>
      <c r="E168">
        <f>_xlfn.XLOOKUP(Pokemon[[#This Row],[Primary_Type]],Table4[Type],Table4[Type_Encoded_Num],0,0,1)</f>
        <v>11</v>
      </c>
      <c r="F168">
        <v>265</v>
      </c>
      <c r="G168">
        <v>10</v>
      </c>
      <c r="H168">
        <v>55</v>
      </c>
      <c r="I168">
        <v>25</v>
      </c>
      <c r="J168">
        <v>35</v>
      </c>
      <c r="K168">
        <v>45</v>
      </c>
      <c r="L168">
        <v>95</v>
      </c>
      <c r="M168">
        <f>SUM(Pokemon[[#This Row],[Hit_Points]:[Speed_Points]])</f>
        <v>265</v>
      </c>
      <c r="N168">
        <v>1</v>
      </c>
      <c r="O168" t="b">
        <v>0</v>
      </c>
    </row>
    <row r="169" spans="2:15" hidden="1" x14ac:dyDescent="0.3">
      <c r="B169" t="s">
        <v>173</v>
      </c>
      <c r="C169" t="s">
        <v>41</v>
      </c>
      <c r="D169" t="s">
        <v>20</v>
      </c>
      <c r="E169">
        <f>_xlfn.XLOOKUP(Pokemon[[#This Row],[Primary_Type]],Table4[Type],Table4[Type_Encoded_Num],0,0,1)</f>
        <v>13</v>
      </c>
      <c r="F169">
        <v>288</v>
      </c>
      <c r="G169">
        <v>48</v>
      </c>
      <c r="H169">
        <v>48</v>
      </c>
      <c r="I169">
        <v>48</v>
      </c>
      <c r="J169">
        <v>48</v>
      </c>
      <c r="K169">
        <v>48</v>
      </c>
      <c r="L169">
        <v>48</v>
      </c>
      <c r="M169">
        <f>SUM(Pokemon[[#This Row],[Hit_Points]:[Speed_Points]])</f>
        <v>288</v>
      </c>
      <c r="N169">
        <v>1</v>
      </c>
      <c r="O169" t="b">
        <v>0</v>
      </c>
    </row>
    <row r="170" spans="2:15" x14ac:dyDescent="0.3">
      <c r="B170" t="s">
        <v>119</v>
      </c>
      <c r="C170" t="s">
        <v>41</v>
      </c>
      <c r="D170" t="s">
        <v>23</v>
      </c>
      <c r="E170">
        <f>_xlfn.XLOOKUP(Pokemon[[#This Row],[Primary_Type]],Table4[Type],Table4[Type_Encoded_Num],0,0,1)</f>
        <v>13</v>
      </c>
      <c r="F170">
        <v>460</v>
      </c>
      <c r="G170">
        <v>60</v>
      </c>
      <c r="H170">
        <v>110</v>
      </c>
      <c r="I170">
        <v>70</v>
      </c>
      <c r="J170">
        <v>60</v>
      </c>
      <c r="K170">
        <v>60</v>
      </c>
      <c r="L170">
        <v>100</v>
      </c>
      <c r="M170">
        <f>SUM(Pokemon[[#This Row],[Hit_Points]:[Speed_Points]])</f>
        <v>460</v>
      </c>
      <c r="N170">
        <v>1</v>
      </c>
      <c r="O170" t="b">
        <v>0</v>
      </c>
    </row>
    <row r="171" spans="2:15" x14ac:dyDescent="0.3">
      <c r="B171" t="s">
        <v>118</v>
      </c>
      <c r="C171" t="s">
        <v>41</v>
      </c>
      <c r="D171" t="s">
        <v>23</v>
      </c>
      <c r="E171">
        <f>_xlfn.XLOOKUP(Pokemon[[#This Row],[Primary_Type]],Table4[Type],Table4[Type_Encoded_Num],0,0,1)</f>
        <v>13</v>
      </c>
      <c r="F171">
        <v>310</v>
      </c>
      <c r="G171">
        <v>35</v>
      </c>
      <c r="H171">
        <v>85</v>
      </c>
      <c r="I171">
        <v>45</v>
      </c>
      <c r="J171">
        <v>35</v>
      </c>
      <c r="K171">
        <v>35</v>
      </c>
      <c r="L171">
        <v>75</v>
      </c>
      <c r="M171">
        <f>SUM(Pokemon[[#This Row],[Hit_Points]:[Speed_Points]])</f>
        <v>310</v>
      </c>
      <c r="N171">
        <v>1</v>
      </c>
      <c r="O171" t="b">
        <v>0</v>
      </c>
    </row>
    <row r="172" spans="2:15" hidden="1" x14ac:dyDescent="0.3">
      <c r="B172" t="s">
        <v>281</v>
      </c>
      <c r="C172" t="s">
        <v>55</v>
      </c>
      <c r="D172" t="s">
        <v>20</v>
      </c>
      <c r="E172">
        <f>_xlfn.XLOOKUP(Pokemon[[#This Row],[Primary_Type]],Table4[Type],Table4[Type_Encoded_Num],0,0,1)</f>
        <v>11</v>
      </c>
      <c r="F172">
        <v>500</v>
      </c>
      <c r="G172">
        <v>90</v>
      </c>
      <c r="H172">
        <v>120</v>
      </c>
      <c r="I172">
        <v>120</v>
      </c>
      <c r="J172">
        <v>60</v>
      </c>
      <c r="K172">
        <v>60</v>
      </c>
      <c r="L172">
        <v>50</v>
      </c>
      <c r="M172">
        <f>SUM(Pokemon[[#This Row],[Hit_Points]:[Speed_Points]])</f>
        <v>500</v>
      </c>
      <c r="N172">
        <v>2</v>
      </c>
      <c r="O172" t="b">
        <v>0</v>
      </c>
    </row>
    <row r="173" spans="2:15" x14ac:dyDescent="0.3">
      <c r="B173" t="s">
        <v>779</v>
      </c>
      <c r="C173" t="s">
        <v>115</v>
      </c>
      <c r="D173" t="s">
        <v>128</v>
      </c>
      <c r="E173">
        <f>_xlfn.XLOOKUP(Pokemon[[#This Row],[Primary_Type]],Table4[Type],Table4[Type_Encoded_Num],0,0,1)</f>
        <v>17</v>
      </c>
      <c r="F173">
        <v>448</v>
      </c>
      <c r="G173">
        <v>59</v>
      </c>
      <c r="H173">
        <v>110</v>
      </c>
      <c r="I173">
        <v>150</v>
      </c>
      <c r="J173">
        <v>45</v>
      </c>
      <c r="K173">
        <v>49</v>
      </c>
      <c r="L173">
        <v>35</v>
      </c>
      <c r="M173">
        <f>SUM(Pokemon[[#This Row],[Hit_Points]:[Speed_Points]])</f>
        <v>448</v>
      </c>
      <c r="N173">
        <v>6</v>
      </c>
      <c r="O173" t="b">
        <v>0</v>
      </c>
    </row>
    <row r="174" spans="2:15" x14ac:dyDescent="0.3">
      <c r="B174" t="s">
        <v>791</v>
      </c>
      <c r="C174" t="s">
        <v>14</v>
      </c>
      <c r="D174" t="s">
        <v>25</v>
      </c>
      <c r="E174">
        <f>_xlfn.XLOOKUP(Pokemon[[#This Row],[Primary_Type]],Table4[Type],Table4[Type_Encoded_Num],0,0,1)</f>
        <v>14</v>
      </c>
      <c r="F174">
        <v>494</v>
      </c>
      <c r="G174">
        <v>65</v>
      </c>
      <c r="H174">
        <v>75</v>
      </c>
      <c r="I174">
        <v>90</v>
      </c>
      <c r="J174">
        <v>97</v>
      </c>
      <c r="K174">
        <v>123</v>
      </c>
      <c r="L174">
        <v>44</v>
      </c>
      <c r="M174">
        <f>SUM(Pokemon[[#This Row],[Hit_Points]:[Speed_Points]])</f>
        <v>494</v>
      </c>
      <c r="N174">
        <v>6</v>
      </c>
      <c r="O174" t="b">
        <v>0</v>
      </c>
    </row>
    <row r="175" spans="2:15" hidden="1" x14ac:dyDescent="0.3">
      <c r="B175" t="s">
        <v>190</v>
      </c>
      <c r="C175" t="s">
        <v>25</v>
      </c>
      <c r="D175" t="s">
        <v>20</v>
      </c>
      <c r="E175">
        <f>_xlfn.XLOOKUP(Pokemon[[#This Row],[Primary_Type]],Table4[Type],Table4[Type_Encoded_Num],0,0,1)</f>
        <v>3</v>
      </c>
      <c r="F175">
        <v>420</v>
      </c>
      <c r="G175">
        <v>61</v>
      </c>
      <c r="H175">
        <v>84</v>
      </c>
      <c r="I175">
        <v>65</v>
      </c>
      <c r="J175">
        <v>70</v>
      </c>
      <c r="K175">
        <v>70</v>
      </c>
      <c r="L175">
        <v>70</v>
      </c>
      <c r="M175">
        <f>SUM(Pokemon[[#This Row],[Hit_Points]:[Speed_Points]])</f>
        <v>420</v>
      </c>
      <c r="N175">
        <v>1</v>
      </c>
      <c r="O175" t="b">
        <v>0</v>
      </c>
    </row>
    <row r="176" spans="2:15" x14ac:dyDescent="0.3">
      <c r="B176" t="s">
        <v>191</v>
      </c>
      <c r="C176" t="s">
        <v>25</v>
      </c>
      <c r="D176" t="s">
        <v>23</v>
      </c>
      <c r="E176">
        <f>_xlfn.XLOOKUP(Pokemon[[#This Row],[Primary_Type]],Table4[Type],Table4[Type_Encoded_Num],0,0,1)</f>
        <v>3</v>
      </c>
      <c r="F176">
        <v>600</v>
      </c>
      <c r="G176">
        <v>91</v>
      </c>
      <c r="H176">
        <v>134</v>
      </c>
      <c r="I176">
        <v>95</v>
      </c>
      <c r="J176">
        <v>100</v>
      </c>
      <c r="K176">
        <v>100</v>
      </c>
      <c r="L176">
        <v>80</v>
      </c>
      <c r="M176">
        <f>SUM(Pokemon[[#This Row],[Hit_Points]:[Speed_Points]])</f>
        <v>600</v>
      </c>
      <c r="N176">
        <v>1</v>
      </c>
      <c r="O176" t="b">
        <v>0</v>
      </c>
    </row>
    <row r="177" spans="2:15" x14ac:dyDescent="0.3">
      <c r="B177" t="s">
        <v>532</v>
      </c>
      <c r="C177" t="s">
        <v>14</v>
      </c>
      <c r="D177" t="s">
        <v>171</v>
      </c>
      <c r="E177">
        <f>_xlfn.XLOOKUP(Pokemon[[#This Row],[Primary_Type]],Table4[Type],Table4[Type_Encoded_Num],0,0,1)</f>
        <v>14</v>
      </c>
      <c r="F177">
        <v>500</v>
      </c>
      <c r="G177">
        <v>70</v>
      </c>
      <c r="H177">
        <v>90</v>
      </c>
      <c r="I177">
        <v>110</v>
      </c>
      <c r="J177">
        <v>60</v>
      </c>
      <c r="K177">
        <v>75</v>
      </c>
      <c r="L177">
        <v>95</v>
      </c>
      <c r="M177">
        <f>SUM(Pokemon[[#This Row],[Hit_Points]:[Speed_Points]])</f>
        <v>500</v>
      </c>
      <c r="N177">
        <v>4</v>
      </c>
      <c r="O177" t="b">
        <v>0</v>
      </c>
    </row>
    <row r="178" spans="2:15" hidden="1" x14ac:dyDescent="0.3">
      <c r="B178" t="s">
        <v>189</v>
      </c>
      <c r="C178" t="s">
        <v>25</v>
      </c>
      <c r="D178" t="s">
        <v>20</v>
      </c>
      <c r="E178">
        <f>_xlfn.XLOOKUP(Pokemon[[#This Row],[Primary_Type]],Table4[Type],Table4[Type_Encoded_Num],0,0,1)</f>
        <v>3</v>
      </c>
      <c r="F178">
        <v>300</v>
      </c>
      <c r="G178">
        <v>41</v>
      </c>
      <c r="H178">
        <v>64</v>
      </c>
      <c r="I178">
        <v>45</v>
      </c>
      <c r="J178">
        <v>50</v>
      </c>
      <c r="K178">
        <v>50</v>
      </c>
      <c r="L178">
        <v>50</v>
      </c>
      <c r="M178">
        <f>SUM(Pokemon[[#This Row],[Hit_Points]:[Speed_Points]])</f>
        <v>300</v>
      </c>
      <c r="N178">
        <v>1</v>
      </c>
      <c r="O178" t="b">
        <v>0</v>
      </c>
    </row>
    <row r="179" spans="2:15" x14ac:dyDescent="0.3">
      <c r="B179" t="s">
        <v>503</v>
      </c>
      <c r="C179" t="s">
        <v>128</v>
      </c>
      <c r="D179" t="s">
        <v>23</v>
      </c>
      <c r="E179">
        <f>_xlfn.XLOOKUP(Pokemon[[#This Row],[Primary_Type]],Table4[Type],Table4[Type_Encoded_Num],0,0,1)</f>
        <v>9</v>
      </c>
      <c r="F179">
        <v>498</v>
      </c>
      <c r="G179">
        <v>150</v>
      </c>
      <c r="H179">
        <v>80</v>
      </c>
      <c r="I179">
        <v>44</v>
      </c>
      <c r="J179">
        <v>90</v>
      </c>
      <c r="K179">
        <v>54</v>
      </c>
      <c r="L179">
        <v>80</v>
      </c>
      <c r="M179">
        <f>SUM(Pokemon[[#This Row],[Hit_Points]:[Speed_Points]])</f>
        <v>498</v>
      </c>
      <c r="N179">
        <v>4</v>
      </c>
      <c r="O179" t="b">
        <v>0</v>
      </c>
    </row>
    <row r="180" spans="2:15" x14ac:dyDescent="0.3">
      <c r="B180" t="s">
        <v>502</v>
      </c>
      <c r="C180" t="s">
        <v>128</v>
      </c>
      <c r="D180" t="s">
        <v>23</v>
      </c>
      <c r="E180">
        <f>_xlfn.XLOOKUP(Pokemon[[#This Row],[Primary_Type]],Table4[Type],Table4[Type_Encoded_Num],0,0,1)</f>
        <v>9</v>
      </c>
      <c r="F180">
        <v>348</v>
      </c>
      <c r="G180">
        <v>90</v>
      </c>
      <c r="H180">
        <v>50</v>
      </c>
      <c r="I180">
        <v>34</v>
      </c>
      <c r="J180">
        <v>60</v>
      </c>
      <c r="K180">
        <v>44</v>
      </c>
      <c r="L180">
        <v>70</v>
      </c>
      <c r="M180">
        <f>SUM(Pokemon[[#This Row],[Hit_Points]:[Speed_Points]])</f>
        <v>348</v>
      </c>
      <c r="N180">
        <v>4</v>
      </c>
      <c r="O180" t="b">
        <v>0</v>
      </c>
    </row>
    <row r="181" spans="2:15" hidden="1" x14ac:dyDescent="0.3">
      <c r="B181" t="s">
        <v>618</v>
      </c>
      <c r="C181" t="s">
        <v>55</v>
      </c>
      <c r="D181" t="s">
        <v>20</v>
      </c>
      <c r="E181">
        <f>_xlfn.XLOOKUP(Pokemon[[#This Row],[Primary_Type]],Table4[Type],Table4[Type_Encoded_Num],0,0,1)</f>
        <v>11</v>
      </c>
      <c r="F181">
        <v>328</v>
      </c>
      <c r="G181">
        <v>60</v>
      </c>
      <c r="H181">
        <v>85</v>
      </c>
      <c r="I181">
        <v>40</v>
      </c>
      <c r="J181">
        <v>30</v>
      </c>
      <c r="K181">
        <v>45</v>
      </c>
      <c r="L181">
        <v>68</v>
      </c>
      <c r="M181">
        <f>SUM(Pokemon[[#This Row],[Hit_Points]:[Speed_Points]])</f>
        <v>328</v>
      </c>
      <c r="N181">
        <v>5</v>
      </c>
      <c r="O181" t="b">
        <v>0</v>
      </c>
    </row>
    <row r="182" spans="2:15" hidden="1" x14ac:dyDescent="0.3">
      <c r="B182" t="s">
        <v>133</v>
      </c>
      <c r="C182" t="s">
        <v>93</v>
      </c>
      <c r="D182" t="s">
        <v>20</v>
      </c>
      <c r="E182">
        <f>_xlfn.XLOOKUP(Pokemon[[#This Row],[Primary_Type]],Table4[Type],Table4[Type_Encoded_Num],0,0,1)</f>
        <v>15</v>
      </c>
      <c r="F182">
        <v>328</v>
      </c>
      <c r="G182">
        <v>60</v>
      </c>
      <c r="H182">
        <v>48</v>
      </c>
      <c r="I182">
        <v>45</v>
      </c>
      <c r="J182">
        <v>43</v>
      </c>
      <c r="K182">
        <v>90</v>
      </c>
      <c r="L182">
        <v>42</v>
      </c>
      <c r="M182">
        <f>SUM(Pokemon[[#This Row],[Hit_Points]:[Speed_Points]])</f>
        <v>328</v>
      </c>
      <c r="N182">
        <v>1</v>
      </c>
      <c r="O182" t="b">
        <v>0</v>
      </c>
    </row>
    <row r="183" spans="2:15" hidden="1" x14ac:dyDescent="0.3">
      <c r="B183" t="s">
        <v>712</v>
      </c>
      <c r="C183" t="s">
        <v>25</v>
      </c>
      <c r="D183" t="s">
        <v>20</v>
      </c>
      <c r="E183">
        <f>_xlfn.XLOOKUP(Pokemon[[#This Row],[Primary_Type]],Table4[Type],Table4[Type_Encoded_Num],0,0,1)</f>
        <v>3</v>
      </c>
      <c r="F183">
        <v>485</v>
      </c>
      <c r="G183">
        <v>77</v>
      </c>
      <c r="H183">
        <v>120</v>
      </c>
      <c r="I183">
        <v>90</v>
      </c>
      <c r="J183">
        <v>60</v>
      </c>
      <c r="K183">
        <v>90</v>
      </c>
      <c r="L183">
        <v>48</v>
      </c>
      <c r="M183">
        <f>SUM(Pokemon[[#This Row],[Hit_Points]:[Speed_Points]])</f>
        <v>485</v>
      </c>
      <c r="N183">
        <v>5</v>
      </c>
      <c r="O183" t="b">
        <v>0</v>
      </c>
    </row>
    <row r="184" spans="2:15" x14ac:dyDescent="0.3">
      <c r="B184" t="s">
        <v>671</v>
      </c>
      <c r="C184" t="s">
        <v>28</v>
      </c>
      <c r="D184" t="s">
        <v>23</v>
      </c>
      <c r="E184">
        <f>_xlfn.XLOOKUP(Pokemon[[#This Row],[Primary_Type]],Table4[Type],Table4[Type_Encoded_Num],0,0,1)</f>
        <v>18</v>
      </c>
      <c r="F184">
        <v>305</v>
      </c>
      <c r="G184">
        <v>62</v>
      </c>
      <c r="H184">
        <v>44</v>
      </c>
      <c r="I184">
        <v>50</v>
      </c>
      <c r="J184">
        <v>44</v>
      </c>
      <c r="K184">
        <v>50</v>
      </c>
      <c r="L184">
        <v>55</v>
      </c>
      <c r="M184">
        <f>SUM(Pokemon[[#This Row],[Hit_Points]:[Speed_Points]])</f>
        <v>305</v>
      </c>
      <c r="N184">
        <v>5</v>
      </c>
      <c r="O184" t="b">
        <v>0</v>
      </c>
    </row>
    <row r="185" spans="2:15" hidden="1" x14ac:dyDescent="0.3">
      <c r="B185" t="s">
        <v>79</v>
      </c>
      <c r="C185" t="s">
        <v>55</v>
      </c>
      <c r="D185" t="s">
        <v>20</v>
      </c>
      <c r="E185">
        <f>_xlfn.XLOOKUP(Pokemon[[#This Row],[Primary_Type]],Table4[Type],Table4[Type_Encoded_Num],0,0,1)</f>
        <v>11</v>
      </c>
      <c r="F185">
        <v>405</v>
      </c>
      <c r="G185">
        <v>35</v>
      </c>
      <c r="H185">
        <v>80</v>
      </c>
      <c r="I185">
        <v>50</v>
      </c>
      <c r="J185">
        <v>50</v>
      </c>
      <c r="K185">
        <v>70</v>
      </c>
      <c r="L185">
        <v>120</v>
      </c>
      <c r="M185">
        <f>SUM(Pokemon[[#This Row],[Hit_Points]:[Speed_Points]])</f>
        <v>405</v>
      </c>
      <c r="N185">
        <v>1</v>
      </c>
      <c r="O185" t="b">
        <v>0</v>
      </c>
    </row>
    <row r="186" spans="2:15" hidden="1" x14ac:dyDescent="0.3">
      <c r="B186" t="s">
        <v>251</v>
      </c>
      <c r="C186" t="s">
        <v>41</v>
      </c>
      <c r="D186" t="s">
        <v>20</v>
      </c>
      <c r="E186">
        <f>_xlfn.XLOOKUP(Pokemon[[#This Row],[Primary_Type]],Table4[Type],Table4[Type_Encoded_Num],0,0,1)</f>
        <v>13</v>
      </c>
      <c r="F186">
        <v>415</v>
      </c>
      <c r="G186">
        <v>100</v>
      </c>
      <c r="H186">
        <v>70</v>
      </c>
      <c r="I186">
        <v>70</v>
      </c>
      <c r="J186">
        <v>65</v>
      </c>
      <c r="K186">
        <v>65</v>
      </c>
      <c r="L186">
        <v>45</v>
      </c>
      <c r="M186">
        <f>SUM(Pokemon[[#This Row],[Hit_Points]:[Speed_Points]])</f>
        <v>415</v>
      </c>
      <c r="N186">
        <v>2</v>
      </c>
      <c r="O186" t="b">
        <v>0</v>
      </c>
    </row>
    <row r="187" spans="2:15" hidden="1" x14ac:dyDescent="0.3">
      <c r="B187" t="s">
        <v>669</v>
      </c>
      <c r="C187" t="s">
        <v>93</v>
      </c>
      <c r="D187" t="s">
        <v>20</v>
      </c>
      <c r="E187">
        <f>_xlfn.XLOOKUP(Pokemon[[#This Row],[Primary_Type]],Table4[Type],Table4[Type_Encoded_Num],0,0,1)</f>
        <v>15</v>
      </c>
      <c r="F187">
        <v>370</v>
      </c>
      <c r="G187">
        <v>65</v>
      </c>
      <c r="H187">
        <v>40</v>
      </c>
      <c r="I187">
        <v>50</v>
      </c>
      <c r="J187">
        <v>125</v>
      </c>
      <c r="K187">
        <v>60</v>
      </c>
      <c r="L187">
        <v>30</v>
      </c>
      <c r="M187">
        <f>SUM(Pokemon[[#This Row],[Hit_Points]:[Speed_Points]])</f>
        <v>370</v>
      </c>
      <c r="N187">
        <v>5</v>
      </c>
      <c r="O187" t="b">
        <v>0</v>
      </c>
    </row>
    <row r="188" spans="2:15" x14ac:dyDescent="0.3">
      <c r="B188" t="s">
        <v>723</v>
      </c>
      <c r="C188" t="s">
        <v>33</v>
      </c>
      <c r="D188" t="s">
        <v>115</v>
      </c>
      <c r="E188">
        <f>_xlfn.XLOOKUP(Pokemon[[#This Row],[Primary_Type]],Table4[Type],Table4[Type_Encoded_Num],0,0,1)</f>
        <v>1</v>
      </c>
      <c r="F188">
        <v>484</v>
      </c>
      <c r="G188">
        <v>58</v>
      </c>
      <c r="H188">
        <v>109</v>
      </c>
      <c r="I188">
        <v>112</v>
      </c>
      <c r="J188">
        <v>48</v>
      </c>
      <c r="K188">
        <v>48</v>
      </c>
      <c r="L188">
        <v>109</v>
      </c>
      <c r="M188">
        <f>SUM(Pokemon[[#This Row],[Hit_Points]:[Speed_Points]])</f>
        <v>484</v>
      </c>
      <c r="N188">
        <v>5</v>
      </c>
      <c r="O188" t="b">
        <v>0</v>
      </c>
    </row>
    <row r="189" spans="2:15" hidden="1" x14ac:dyDescent="0.3">
      <c r="B189" t="s">
        <v>419</v>
      </c>
      <c r="C189" t="s">
        <v>128</v>
      </c>
      <c r="D189" t="s">
        <v>20</v>
      </c>
      <c r="E189">
        <f>_xlfn.XLOOKUP(Pokemon[[#This Row],[Primary_Type]],Table4[Type],Table4[Type_Encoded_Num],0,0,1)</f>
        <v>9</v>
      </c>
      <c r="F189">
        <v>455</v>
      </c>
      <c r="G189">
        <v>40</v>
      </c>
      <c r="H189">
        <v>70</v>
      </c>
      <c r="I189">
        <v>130</v>
      </c>
      <c r="J189">
        <v>60</v>
      </c>
      <c r="K189">
        <v>130</v>
      </c>
      <c r="L189">
        <v>25</v>
      </c>
      <c r="M189">
        <f>SUM(Pokemon[[#This Row],[Hit_Points]:[Speed_Points]])</f>
        <v>455</v>
      </c>
      <c r="N189">
        <v>3</v>
      </c>
      <c r="O189" t="b">
        <v>0</v>
      </c>
    </row>
    <row r="190" spans="2:15" hidden="1" x14ac:dyDescent="0.3">
      <c r="B190" t="s">
        <v>559</v>
      </c>
      <c r="C190" t="s">
        <v>128</v>
      </c>
      <c r="D190" t="s">
        <v>20</v>
      </c>
      <c r="E190">
        <f>_xlfn.XLOOKUP(Pokemon[[#This Row],[Primary_Type]],Table4[Type],Table4[Type_Encoded_Num],0,0,1)</f>
        <v>9</v>
      </c>
      <c r="F190">
        <v>525</v>
      </c>
      <c r="G190">
        <v>45</v>
      </c>
      <c r="H190">
        <v>100</v>
      </c>
      <c r="I190">
        <v>135</v>
      </c>
      <c r="J190">
        <v>65</v>
      </c>
      <c r="K190">
        <v>135</v>
      </c>
      <c r="L190">
        <v>45</v>
      </c>
      <c r="M190">
        <f>SUM(Pokemon[[#This Row],[Hit_Points]:[Speed_Points]])</f>
        <v>525</v>
      </c>
      <c r="N190">
        <v>4</v>
      </c>
      <c r="O190" t="b">
        <v>0</v>
      </c>
    </row>
    <row r="191" spans="2:15" hidden="1" x14ac:dyDescent="0.3">
      <c r="B191" t="s">
        <v>418</v>
      </c>
      <c r="C191" t="s">
        <v>128</v>
      </c>
      <c r="D191" t="s">
        <v>20</v>
      </c>
      <c r="E191">
        <f>_xlfn.XLOOKUP(Pokemon[[#This Row],[Primary_Type]],Table4[Type],Table4[Type_Encoded_Num],0,0,1)</f>
        <v>9</v>
      </c>
      <c r="F191">
        <v>295</v>
      </c>
      <c r="G191">
        <v>20</v>
      </c>
      <c r="H191">
        <v>40</v>
      </c>
      <c r="I191">
        <v>90</v>
      </c>
      <c r="J191">
        <v>30</v>
      </c>
      <c r="K191">
        <v>90</v>
      </c>
      <c r="L191">
        <v>25</v>
      </c>
      <c r="M191">
        <f>SUM(Pokemon[[#This Row],[Hit_Points]:[Speed_Points]])</f>
        <v>295</v>
      </c>
      <c r="N191">
        <v>3</v>
      </c>
      <c r="O191" t="b">
        <v>0</v>
      </c>
    </row>
    <row r="192" spans="2:15" x14ac:dyDescent="0.3">
      <c r="B192" t="s">
        <v>322</v>
      </c>
      <c r="C192" t="s">
        <v>33</v>
      </c>
      <c r="D192" t="s">
        <v>14</v>
      </c>
      <c r="E192">
        <f>_xlfn.XLOOKUP(Pokemon[[#This Row],[Primary_Type]],Table4[Type],Table4[Type_Encoded_Num],0,0,1)</f>
        <v>1</v>
      </c>
      <c r="F192">
        <v>385</v>
      </c>
      <c r="G192">
        <v>60</v>
      </c>
      <c r="H192">
        <v>50</v>
      </c>
      <c r="I192">
        <v>70</v>
      </c>
      <c r="J192">
        <v>50</v>
      </c>
      <c r="K192">
        <v>90</v>
      </c>
      <c r="L192">
        <v>65</v>
      </c>
      <c r="M192">
        <f>SUM(Pokemon[[#This Row],[Hit_Points]:[Speed_Points]])</f>
        <v>385</v>
      </c>
      <c r="N192">
        <v>3</v>
      </c>
      <c r="O192" t="b">
        <v>0</v>
      </c>
    </row>
    <row r="193" spans="2:15" x14ac:dyDescent="0.3">
      <c r="B193" t="s">
        <v>648</v>
      </c>
      <c r="C193" t="s">
        <v>33</v>
      </c>
      <c r="D193" t="s">
        <v>106</v>
      </c>
      <c r="E193">
        <f>_xlfn.XLOOKUP(Pokemon[[#This Row],[Primary_Type]],Table4[Type],Table4[Type_Encoded_Num],0,0,1)</f>
        <v>1</v>
      </c>
      <c r="F193">
        <v>325</v>
      </c>
      <c r="G193">
        <v>50</v>
      </c>
      <c r="H193">
        <v>65</v>
      </c>
      <c r="I193">
        <v>85</v>
      </c>
      <c r="J193">
        <v>35</v>
      </c>
      <c r="K193">
        <v>35</v>
      </c>
      <c r="L193">
        <v>55</v>
      </c>
      <c r="M193">
        <f>SUM(Pokemon[[#This Row],[Hit_Points]:[Speed_Points]])</f>
        <v>325</v>
      </c>
      <c r="N193">
        <v>5</v>
      </c>
      <c r="O193" t="b">
        <v>0</v>
      </c>
    </row>
    <row r="194" spans="2:15" hidden="1" x14ac:dyDescent="0.3">
      <c r="B194" t="s">
        <v>694</v>
      </c>
      <c r="C194" t="s">
        <v>52</v>
      </c>
      <c r="D194" t="s">
        <v>20</v>
      </c>
      <c r="E194">
        <f>_xlfn.XLOOKUP(Pokemon[[#This Row],[Primary_Type]],Table4[Type],Table4[Type_Encoded_Num],0,0,1)</f>
        <v>4</v>
      </c>
      <c r="F194">
        <v>405</v>
      </c>
      <c r="G194">
        <v>65</v>
      </c>
      <c r="H194">
        <v>85</v>
      </c>
      <c r="I194">
        <v>70</v>
      </c>
      <c r="J194">
        <v>75</v>
      </c>
      <c r="K194">
        <v>70</v>
      </c>
      <c r="L194">
        <v>40</v>
      </c>
      <c r="M194">
        <f>SUM(Pokemon[[#This Row],[Hit_Points]:[Speed_Points]])</f>
        <v>405</v>
      </c>
      <c r="N194">
        <v>5</v>
      </c>
      <c r="O194" t="b">
        <v>0</v>
      </c>
    </row>
    <row r="195" spans="2:15" hidden="1" x14ac:dyDescent="0.3">
      <c r="B195" t="s">
        <v>695</v>
      </c>
      <c r="C195" t="s">
        <v>52</v>
      </c>
      <c r="D195" t="s">
        <v>20</v>
      </c>
      <c r="E195">
        <f>_xlfn.XLOOKUP(Pokemon[[#This Row],[Primary_Type]],Table4[Type],Table4[Type_Encoded_Num],0,0,1)</f>
        <v>4</v>
      </c>
      <c r="F195">
        <v>515</v>
      </c>
      <c r="G195">
        <v>85</v>
      </c>
      <c r="H195">
        <v>115</v>
      </c>
      <c r="I195">
        <v>80</v>
      </c>
      <c r="J195">
        <v>105</v>
      </c>
      <c r="K195">
        <v>80</v>
      </c>
      <c r="L195">
        <v>50</v>
      </c>
      <c r="M195">
        <f>SUM(Pokemon[[#This Row],[Hit_Points]:[Speed_Points]])</f>
        <v>515</v>
      </c>
      <c r="N195">
        <v>5</v>
      </c>
      <c r="O195" t="b">
        <v>0</v>
      </c>
    </row>
    <row r="196" spans="2:15" hidden="1" x14ac:dyDescent="0.3">
      <c r="B196" t="s">
        <v>174</v>
      </c>
      <c r="C196" t="s">
        <v>41</v>
      </c>
      <c r="D196" t="s">
        <v>20</v>
      </c>
      <c r="E196">
        <f>_xlfn.XLOOKUP(Pokemon[[#This Row],[Primary_Type]],Table4[Type],Table4[Type_Encoded_Num],0,0,1)</f>
        <v>13</v>
      </c>
      <c r="F196">
        <v>325</v>
      </c>
      <c r="G196">
        <v>55</v>
      </c>
      <c r="H196">
        <v>55</v>
      </c>
      <c r="I196">
        <v>50</v>
      </c>
      <c r="J196">
        <v>45</v>
      </c>
      <c r="K196">
        <v>65</v>
      </c>
      <c r="L196">
        <v>55</v>
      </c>
      <c r="M196">
        <f>SUM(Pokemon[[#This Row],[Hit_Points]:[Speed_Points]])</f>
        <v>325</v>
      </c>
      <c r="N196">
        <v>1</v>
      </c>
      <c r="O196" t="b">
        <v>0</v>
      </c>
    </row>
    <row r="197" spans="2:15" hidden="1" x14ac:dyDescent="0.3">
      <c r="B197" t="s">
        <v>49</v>
      </c>
      <c r="C197" t="s">
        <v>14</v>
      </c>
      <c r="D197" t="s">
        <v>20</v>
      </c>
      <c r="E197">
        <f>_xlfn.XLOOKUP(Pokemon[[#This Row],[Primary_Type]],Table4[Type],Table4[Type_Encoded_Num],0,0,1)</f>
        <v>14</v>
      </c>
      <c r="F197">
        <v>288</v>
      </c>
      <c r="G197">
        <v>35</v>
      </c>
      <c r="H197">
        <v>60</v>
      </c>
      <c r="I197">
        <v>44</v>
      </c>
      <c r="J197">
        <v>40</v>
      </c>
      <c r="K197">
        <v>54</v>
      </c>
      <c r="L197">
        <v>55</v>
      </c>
      <c r="M197">
        <f>SUM(Pokemon[[#This Row],[Hit_Points]:[Speed_Points]])</f>
        <v>288</v>
      </c>
      <c r="N197">
        <v>1</v>
      </c>
      <c r="O197" t="b">
        <v>0</v>
      </c>
    </row>
    <row r="198" spans="2:15" hidden="1" x14ac:dyDescent="0.3">
      <c r="B198" t="s">
        <v>163</v>
      </c>
      <c r="C198" t="s">
        <v>52</v>
      </c>
      <c r="D198" t="s">
        <v>20</v>
      </c>
      <c r="E198">
        <f>_xlfn.XLOOKUP(Pokemon[[#This Row],[Primary_Type]],Table4[Type],Table4[Type_Encoded_Num],0,0,1)</f>
        <v>4</v>
      </c>
      <c r="F198">
        <v>490</v>
      </c>
      <c r="G198">
        <v>65</v>
      </c>
      <c r="H198">
        <v>83</v>
      </c>
      <c r="I198">
        <v>57</v>
      </c>
      <c r="J198">
        <v>95</v>
      </c>
      <c r="K198">
        <v>85</v>
      </c>
      <c r="L198">
        <v>105</v>
      </c>
      <c r="M198">
        <f>SUM(Pokemon[[#This Row],[Hit_Points]:[Speed_Points]])</f>
        <v>490</v>
      </c>
      <c r="N198">
        <v>1</v>
      </c>
      <c r="O198" t="b">
        <v>0</v>
      </c>
    </row>
    <row r="199" spans="2:15" hidden="1" x14ac:dyDescent="0.3">
      <c r="B199" t="s">
        <v>547</v>
      </c>
      <c r="C199" t="s">
        <v>52</v>
      </c>
      <c r="D199" t="s">
        <v>20</v>
      </c>
      <c r="E199">
        <f>_xlfn.XLOOKUP(Pokemon[[#This Row],[Primary_Type]],Table4[Type],Table4[Type_Encoded_Num],0,0,1)</f>
        <v>4</v>
      </c>
      <c r="F199">
        <v>540</v>
      </c>
      <c r="G199">
        <v>75</v>
      </c>
      <c r="H199">
        <v>123</v>
      </c>
      <c r="I199">
        <v>67</v>
      </c>
      <c r="J199">
        <v>95</v>
      </c>
      <c r="K199">
        <v>85</v>
      </c>
      <c r="L199">
        <v>95</v>
      </c>
      <c r="M199">
        <f>SUM(Pokemon[[#This Row],[Hit_Points]:[Speed_Points]])</f>
        <v>540</v>
      </c>
      <c r="N199">
        <v>4</v>
      </c>
      <c r="O199" t="b">
        <v>0</v>
      </c>
    </row>
    <row r="200" spans="2:15" hidden="1" x14ac:dyDescent="0.3">
      <c r="B200" t="s">
        <v>367</v>
      </c>
      <c r="C200" t="s">
        <v>52</v>
      </c>
      <c r="D200" t="s">
        <v>20</v>
      </c>
      <c r="E200">
        <f>_xlfn.XLOOKUP(Pokemon[[#This Row],[Primary_Type]],Table4[Type],Table4[Type_Encoded_Num],0,0,1)</f>
        <v>4</v>
      </c>
      <c r="F200">
        <v>295</v>
      </c>
      <c r="G200">
        <v>40</v>
      </c>
      <c r="H200">
        <v>45</v>
      </c>
      <c r="I200">
        <v>40</v>
      </c>
      <c r="J200">
        <v>65</v>
      </c>
      <c r="K200">
        <v>40</v>
      </c>
      <c r="L200">
        <v>65</v>
      </c>
      <c r="M200">
        <f>SUM(Pokemon[[#This Row],[Hit_Points]:[Speed_Points]])</f>
        <v>295</v>
      </c>
      <c r="N200">
        <v>3</v>
      </c>
      <c r="O200" t="b">
        <v>0</v>
      </c>
    </row>
    <row r="201" spans="2:15" hidden="1" x14ac:dyDescent="0.3">
      <c r="B201" t="s">
        <v>138</v>
      </c>
      <c r="C201" t="s">
        <v>52</v>
      </c>
      <c r="D201" t="s">
        <v>20</v>
      </c>
      <c r="E201">
        <f>_xlfn.XLOOKUP(Pokemon[[#This Row],[Primary_Type]],Table4[Type],Table4[Type_Encoded_Num],0,0,1)</f>
        <v>4</v>
      </c>
      <c r="F201">
        <v>480</v>
      </c>
      <c r="G201">
        <v>60</v>
      </c>
      <c r="H201">
        <v>50</v>
      </c>
      <c r="I201">
        <v>70</v>
      </c>
      <c r="J201">
        <v>80</v>
      </c>
      <c r="K201">
        <v>80</v>
      </c>
      <c r="L201">
        <v>140</v>
      </c>
      <c r="M201">
        <f>SUM(Pokemon[[#This Row],[Hit_Points]:[Speed_Points]])</f>
        <v>480</v>
      </c>
      <c r="N201">
        <v>1</v>
      </c>
      <c r="O201" t="b">
        <v>0</v>
      </c>
    </row>
    <row r="202" spans="2:15" hidden="1" x14ac:dyDescent="0.3">
      <c r="B202" t="s">
        <v>288</v>
      </c>
      <c r="C202" t="s">
        <v>52</v>
      </c>
      <c r="D202" t="s">
        <v>20</v>
      </c>
      <c r="E202">
        <f>_xlfn.XLOOKUP(Pokemon[[#This Row],[Primary_Type]],Table4[Type],Table4[Type_Encoded_Num],0,0,1)</f>
        <v>4</v>
      </c>
      <c r="F202">
        <v>360</v>
      </c>
      <c r="G202">
        <v>45</v>
      </c>
      <c r="H202">
        <v>63</v>
      </c>
      <c r="I202">
        <v>37</v>
      </c>
      <c r="J202">
        <v>65</v>
      </c>
      <c r="K202">
        <v>55</v>
      </c>
      <c r="L202">
        <v>95</v>
      </c>
      <c r="M202">
        <f>SUM(Pokemon[[#This Row],[Hit_Points]:[Speed_Points]])</f>
        <v>360</v>
      </c>
      <c r="N202">
        <v>2</v>
      </c>
      <c r="O202" t="b">
        <v>0</v>
      </c>
    </row>
    <row r="203" spans="2:15" hidden="1" x14ac:dyDescent="0.3">
      <c r="B203" t="s">
        <v>696</v>
      </c>
      <c r="C203" t="s">
        <v>93</v>
      </c>
      <c r="D203" t="s">
        <v>20</v>
      </c>
      <c r="E203">
        <f>_xlfn.XLOOKUP(Pokemon[[#This Row],[Primary_Type]],Table4[Type],Table4[Type_Encoded_Num],0,0,1)</f>
        <v>15</v>
      </c>
      <c r="F203">
        <v>335</v>
      </c>
      <c r="G203">
        <v>55</v>
      </c>
      <c r="H203">
        <v>55</v>
      </c>
      <c r="I203">
        <v>55</v>
      </c>
      <c r="J203">
        <v>85</v>
      </c>
      <c r="K203">
        <v>55</v>
      </c>
      <c r="L203">
        <v>30</v>
      </c>
      <c r="M203">
        <f>SUM(Pokemon[[#This Row],[Hit_Points]:[Speed_Points]])</f>
        <v>335</v>
      </c>
      <c r="N203">
        <v>5</v>
      </c>
      <c r="O203" t="b">
        <v>0</v>
      </c>
    </row>
    <row r="204" spans="2:15" x14ac:dyDescent="0.3">
      <c r="B204" t="s">
        <v>589</v>
      </c>
      <c r="C204" t="s">
        <v>19</v>
      </c>
      <c r="D204" t="s">
        <v>85</v>
      </c>
      <c r="E204">
        <f>_xlfn.XLOOKUP(Pokemon[[#This Row],[Primary_Type]],Table4[Type],Table4[Type_Encoded_Num],0,0,1)</f>
        <v>7</v>
      </c>
      <c r="F204">
        <v>528</v>
      </c>
      <c r="G204">
        <v>110</v>
      </c>
      <c r="H204">
        <v>123</v>
      </c>
      <c r="I204">
        <v>65</v>
      </c>
      <c r="J204">
        <v>100</v>
      </c>
      <c r="K204">
        <v>65</v>
      </c>
      <c r="L204">
        <v>65</v>
      </c>
      <c r="M204">
        <f>SUM(Pokemon[[#This Row],[Hit_Points]:[Speed_Points]])</f>
        <v>528</v>
      </c>
      <c r="N204">
        <v>5</v>
      </c>
      <c r="O204" t="b">
        <v>0</v>
      </c>
    </row>
    <row r="205" spans="2:15" x14ac:dyDescent="0.3">
      <c r="B205" t="s">
        <v>678</v>
      </c>
      <c r="C205" t="s">
        <v>52</v>
      </c>
      <c r="D205" t="s">
        <v>23</v>
      </c>
      <c r="E205">
        <f>_xlfn.XLOOKUP(Pokemon[[#This Row],[Primary_Type]],Table4[Type],Table4[Type_Encoded_Num],0,0,1)</f>
        <v>4</v>
      </c>
      <c r="F205">
        <v>428</v>
      </c>
      <c r="G205">
        <v>55</v>
      </c>
      <c r="H205">
        <v>75</v>
      </c>
      <c r="I205">
        <v>60</v>
      </c>
      <c r="J205">
        <v>75</v>
      </c>
      <c r="K205">
        <v>60</v>
      </c>
      <c r="L205">
        <v>103</v>
      </c>
      <c r="M205">
        <f>SUM(Pokemon[[#This Row],[Hit_Points]:[Speed_Points]])</f>
        <v>428</v>
      </c>
      <c r="N205">
        <v>5</v>
      </c>
      <c r="O205" t="b">
        <v>0</v>
      </c>
    </row>
    <row r="206" spans="2:15" x14ac:dyDescent="0.3">
      <c r="B206" t="s">
        <v>470</v>
      </c>
      <c r="C206" t="s">
        <v>28</v>
      </c>
      <c r="D206" t="s">
        <v>115</v>
      </c>
      <c r="E206">
        <f>_xlfn.XLOOKUP(Pokemon[[#This Row],[Primary_Type]],Table4[Type],Table4[Type_Encoded_Num],0,0,1)</f>
        <v>18</v>
      </c>
      <c r="F206">
        <v>530</v>
      </c>
      <c r="G206">
        <v>84</v>
      </c>
      <c r="H206">
        <v>86</v>
      </c>
      <c r="I206">
        <v>88</v>
      </c>
      <c r="J206">
        <v>111</v>
      </c>
      <c r="K206">
        <v>101</v>
      </c>
      <c r="L206">
        <v>60</v>
      </c>
      <c r="M206">
        <f>SUM(Pokemon[[#This Row],[Hit_Points]:[Speed_Points]])</f>
        <v>530</v>
      </c>
      <c r="N206">
        <v>4</v>
      </c>
      <c r="O206" t="b">
        <v>0</v>
      </c>
    </row>
    <row r="207" spans="2:15" hidden="1" x14ac:dyDescent="0.3">
      <c r="B207" t="s">
        <v>293</v>
      </c>
      <c r="C207" t="s">
        <v>19</v>
      </c>
      <c r="D207" t="s">
        <v>20</v>
      </c>
      <c r="E207">
        <f>_xlfn.XLOOKUP(Pokemon[[#This Row],[Primary_Type]],Table4[Type],Table4[Type_Encoded_Num],0,0,1)</f>
        <v>7</v>
      </c>
      <c r="F207">
        <v>580</v>
      </c>
      <c r="G207">
        <v>115</v>
      </c>
      <c r="H207">
        <v>115</v>
      </c>
      <c r="I207">
        <v>85</v>
      </c>
      <c r="J207">
        <v>90</v>
      </c>
      <c r="K207">
        <v>75</v>
      </c>
      <c r="L207">
        <v>100</v>
      </c>
      <c r="M207">
        <f>SUM(Pokemon[[#This Row],[Hit_Points]:[Speed_Points]])</f>
        <v>580</v>
      </c>
      <c r="N207">
        <v>2</v>
      </c>
      <c r="O207" t="b">
        <v>1</v>
      </c>
    </row>
    <row r="208" spans="2:15" x14ac:dyDescent="0.3">
      <c r="B208" t="s">
        <v>680</v>
      </c>
      <c r="C208" t="s">
        <v>33</v>
      </c>
      <c r="D208" t="s">
        <v>115</v>
      </c>
      <c r="E208">
        <f>_xlfn.XLOOKUP(Pokemon[[#This Row],[Primary_Type]],Table4[Type],Table4[Type_Encoded_Num],0,0,1)</f>
        <v>1</v>
      </c>
      <c r="F208">
        <v>495</v>
      </c>
      <c r="G208">
        <v>70</v>
      </c>
      <c r="H208">
        <v>135</v>
      </c>
      <c r="I208">
        <v>105</v>
      </c>
      <c r="J208">
        <v>60</v>
      </c>
      <c r="K208">
        <v>105</v>
      </c>
      <c r="L208">
        <v>20</v>
      </c>
      <c r="M208">
        <f>SUM(Pokemon[[#This Row],[Hit_Points]:[Speed_Points]])</f>
        <v>495</v>
      </c>
      <c r="N208">
        <v>5</v>
      </c>
      <c r="O208" t="b">
        <v>0</v>
      </c>
    </row>
    <row r="209" spans="2:15" hidden="1" x14ac:dyDescent="0.3">
      <c r="B209" t="s">
        <v>241</v>
      </c>
      <c r="C209" t="s">
        <v>93</v>
      </c>
      <c r="D209" t="s">
        <v>20</v>
      </c>
      <c r="E209">
        <f>_xlfn.XLOOKUP(Pokemon[[#This Row],[Primary_Type]],Table4[Type],Table4[Type_Encoded_Num],0,0,1)</f>
        <v>15</v>
      </c>
      <c r="F209">
        <v>525</v>
      </c>
      <c r="G209">
        <v>65</v>
      </c>
      <c r="H209">
        <v>65</v>
      </c>
      <c r="I209">
        <v>60</v>
      </c>
      <c r="J209">
        <v>130</v>
      </c>
      <c r="K209">
        <v>95</v>
      </c>
      <c r="L209">
        <v>110</v>
      </c>
      <c r="M209">
        <f>SUM(Pokemon[[#This Row],[Hit_Points]:[Speed_Points]])</f>
        <v>525</v>
      </c>
      <c r="N209">
        <v>2</v>
      </c>
      <c r="O209" t="b">
        <v>0</v>
      </c>
    </row>
    <row r="210" spans="2:15" hidden="1" x14ac:dyDescent="0.3">
      <c r="B210" t="s">
        <v>775</v>
      </c>
      <c r="C210" t="s">
        <v>93</v>
      </c>
      <c r="D210" t="s">
        <v>20</v>
      </c>
      <c r="E210">
        <f>_xlfn.XLOOKUP(Pokemon[[#This Row],[Primary_Type]],Table4[Type],Table4[Type_Encoded_Num],0,0,1)</f>
        <v>15</v>
      </c>
      <c r="F210">
        <v>355</v>
      </c>
      <c r="G210">
        <v>62</v>
      </c>
      <c r="H210">
        <v>48</v>
      </c>
      <c r="I210">
        <v>54</v>
      </c>
      <c r="J210">
        <v>63</v>
      </c>
      <c r="K210">
        <v>60</v>
      </c>
      <c r="L210">
        <v>68</v>
      </c>
      <c r="M210">
        <f>SUM(Pokemon[[#This Row],[Hit_Points]:[Speed_Points]])</f>
        <v>355</v>
      </c>
      <c r="N210">
        <v>6</v>
      </c>
      <c r="O210" t="b">
        <v>0</v>
      </c>
    </row>
    <row r="211" spans="2:15" x14ac:dyDescent="0.3">
      <c r="B211" t="s">
        <v>619</v>
      </c>
      <c r="C211" t="s">
        <v>55</v>
      </c>
      <c r="D211" t="s">
        <v>115</v>
      </c>
      <c r="E211">
        <f>_xlfn.XLOOKUP(Pokemon[[#This Row],[Primary_Type]],Table4[Type],Table4[Type_Encoded_Num],0,0,1)</f>
        <v>11</v>
      </c>
      <c r="F211">
        <v>508</v>
      </c>
      <c r="G211">
        <v>110</v>
      </c>
      <c r="H211">
        <v>135</v>
      </c>
      <c r="I211">
        <v>60</v>
      </c>
      <c r="J211">
        <v>50</v>
      </c>
      <c r="K211">
        <v>65</v>
      </c>
      <c r="L211">
        <v>88</v>
      </c>
      <c r="M211">
        <f>SUM(Pokemon[[#This Row],[Hit_Points]:[Speed_Points]])</f>
        <v>508</v>
      </c>
      <c r="N211">
        <v>5</v>
      </c>
      <c r="O211" t="b">
        <v>0</v>
      </c>
    </row>
    <row r="212" spans="2:15" x14ac:dyDescent="0.3">
      <c r="B212" t="s">
        <v>139</v>
      </c>
      <c r="C212" t="s">
        <v>13</v>
      </c>
      <c r="D212" t="s">
        <v>93</v>
      </c>
      <c r="E212">
        <f>_xlfn.XLOOKUP(Pokemon[[#This Row],[Primary_Type]],Table4[Type],Table4[Type_Encoded_Num],0,0,1)</f>
        <v>10</v>
      </c>
      <c r="F212">
        <v>325</v>
      </c>
      <c r="G212">
        <v>60</v>
      </c>
      <c r="H212">
        <v>40</v>
      </c>
      <c r="I212">
        <v>80</v>
      </c>
      <c r="J212">
        <v>60</v>
      </c>
      <c r="K212">
        <v>45</v>
      </c>
      <c r="L212">
        <v>40</v>
      </c>
      <c r="M212">
        <f>SUM(Pokemon[[#This Row],[Hit_Points]:[Speed_Points]])</f>
        <v>325</v>
      </c>
      <c r="N212">
        <v>1</v>
      </c>
      <c r="O212" t="b">
        <v>0</v>
      </c>
    </row>
    <row r="213" spans="2:15" x14ac:dyDescent="0.3">
      <c r="B213" t="s">
        <v>140</v>
      </c>
      <c r="C213" t="s">
        <v>13</v>
      </c>
      <c r="D213" t="s">
        <v>93</v>
      </c>
      <c r="E213">
        <f>_xlfn.XLOOKUP(Pokemon[[#This Row],[Primary_Type]],Table4[Type],Table4[Type_Encoded_Num],0,0,1)</f>
        <v>10</v>
      </c>
      <c r="F213">
        <v>520</v>
      </c>
      <c r="G213">
        <v>95</v>
      </c>
      <c r="H213">
        <v>95</v>
      </c>
      <c r="I213">
        <v>85</v>
      </c>
      <c r="J213">
        <v>125</v>
      </c>
      <c r="K213">
        <v>65</v>
      </c>
      <c r="L213">
        <v>55</v>
      </c>
      <c r="M213">
        <f>SUM(Pokemon[[#This Row],[Hit_Points]:[Speed_Points]])</f>
        <v>520</v>
      </c>
      <c r="N213">
        <v>1</v>
      </c>
      <c r="O213" t="b">
        <v>0</v>
      </c>
    </row>
    <row r="214" spans="2:15" hidden="1" x14ac:dyDescent="0.3">
      <c r="B214" t="s">
        <v>349</v>
      </c>
      <c r="C214" t="s">
        <v>41</v>
      </c>
      <c r="D214" t="s">
        <v>20</v>
      </c>
      <c r="E214">
        <f>_xlfn.XLOOKUP(Pokemon[[#This Row],[Primary_Type]],Table4[Type],Table4[Type_Encoded_Num],0,0,1)</f>
        <v>13</v>
      </c>
      <c r="F214">
        <v>490</v>
      </c>
      <c r="G214">
        <v>104</v>
      </c>
      <c r="H214">
        <v>91</v>
      </c>
      <c r="I214">
        <v>63</v>
      </c>
      <c r="J214">
        <v>91</v>
      </c>
      <c r="K214">
        <v>73</v>
      </c>
      <c r="L214">
        <v>68</v>
      </c>
      <c r="M214">
        <f>SUM(Pokemon[[#This Row],[Hit_Points]:[Speed_Points]])</f>
        <v>490</v>
      </c>
      <c r="N214">
        <v>3</v>
      </c>
      <c r="O214" t="b">
        <v>0</v>
      </c>
    </row>
    <row r="215" spans="2:15" x14ac:dyDescent="0.3">
      <c r="B215" t="s">
        <v>117</v>
      </c>
      <c r="C215" t="s">
        <v>41</v>
      </c>
      <c r="D215" t="s">
        <v>23</v>
      </c>
      <c r="E215">
        <f>_xlfn.XLOOKUP(Pokemon[[#This Row],[Primary_Type]],Table4[Type],Table4[Type_Encoded_Num],0,0,1)</f>
        <v>13</v>
      </c>
      <c r="F215">
        <v>352</v>
      </c>
      <c r="G215">
        <v>52</v>
      </c>
      <c r="H215">
        <v>65</v>
      </c>
      <c r="I215">
        <v>55</v>
      </c>
      <c r="J215">
        <v>58</v>
      </c>
      <c r="K215">
        <v>62</v>
      </c>
      <c r="L215">
        <v>60</v>
      </c>
      <c r="M215">
        <f>SUM(Pokemon[[#This Row],[Hit_Points]:[Speed_Points]])</f>
        <v>352</v>
      </c>
      <c r="N215">
        <v>1</v>
      </c>
      <c r="O215" t="b">
        <v>0</v>
      </c>
    </row>
    <row r="216" spans="2:15" x14ac:dyDescent="0.3">
      <c r="B216" t="s">
        <v>48</v>
      </c>
      <c r="C216" t="s">
        <v>41</v>
      </c>
      <c r="D216" t="s">
        <v>23</v>
      </c>
      <c r="E216">
        <f>_xlfn.XLOOKUP(Pokemon[[#This Row],[Primary_Type]],Table4[Type],Table4[Type_Encoded_Num],0,0,1)</f>
        <v>13</v>
      </c>
      <c r="F216">
        <v>442</v>
      </c>
      <c r="G216">
        <v>65</v>
      </c>
      <c r="H216">
        <v>90</v>
      </c>
      <c r="I216">
        <v>65</v>
      </c>
      <c r="J216">
        <v>61</v>
      </c>
      <c r="K216">
        <v>61</v>
      </c>
      <c r="L216">
        <v>100</v>
      </c>
      <c r="M216">
        <f>SUM(Pokemon[[#This Row],[Hit_Points]:[Speed_Points]])</f>
        <v>442</v>
      </c>
      <c r="N216">
        <v>1</v>
      </c>
      <c r="O216" t="b">
        <v>0</v>
      </c>
    </row>
    <row r="217" spans="2:15" hidden="1" x14ac:dyDescent="0.3">
      <c r="B217" t="s">
        <v>411</v>
      </c>
      <c r="C217" t="s">
        <v>28</v>
      </c>
      <c r="D217" t="s">
        <v>20</v>
      </c>
      <c r="E217">
        <f>_xlfn.XLOOKUP(Pokemon[[#This Row],[Primary_Type]],Table4[Type],Table4[Type_Encoded_Num],0,0,1)</f>
        <v>18</v>
      </c>
      <c r="F217">
        <v>200</v>
      </c>
      <c r="G217">
        <v>20</v>
      </c>
      <c r="H217">
        <v>15</v>
      </c>
      <c r="I217">
        <v>20</v>
      </c>
      <c r="J217">
        <v>10</v>
      </c>
      <c r="K217">
        <v>55</v>
      </c>
      <c r="L217">
        <v>80</v>
      </c>
      <c r="M217">
        <f>SUM(Pokemon[[#This Row],[Hit_Points]:[Speed_Points]])</f>
        <v>200</v>
      </c>
      <c r="N217">
        <v>3</v>
      </c>
      <c r="O217" t="b">
        <v>0</v>
      </c>
    </row>
    <row r="218" spans="2:15" hidden="1" x14ac:dyDescent="0.3">
      <c r="B218" t="s">
        <v>751</v>
      </c>
      <c r="C218" t="s">
        <v>19</v>
      </c>
      <c r="D218" t="s">
        <v>20</v>
      </c>
      <c r="E218">
        <f>_xlfn.XLOOKUP(Pokemon[[#This Row],[Primary_Type]],Table4[Type],Table4[Type_Encoded_Num],0,0,1)</f>
        <v>7</v>
      </c>
      <c r="F218">
        <v>307</v>
      </c>
      <c r="G218">
        <v>40</v>
      </c>
      <c r="H218">
        <v>45</v>
      </c>
      <c r="I218">
        <v>40</v>
      </c>
      <c r="J218">
        <v>62</v>
      </c>
      <c r="K218">
        <v>60</v>
      </c>
      <c r="L218">
        <v>60</v>
      </c>
      <c r="M218">
        <f>SUM(Pokemon[[#This Row],[Hit_Points]:[Speed_Points]])</f>
        <v>307</v>
      </c>
      <c r="N218">
        <v>6</v>
      </c>
      <c r="O218" t="b">
        <v>0</v>
      </c>
    </row>
    <row r="219" spans="2:15" hidden="1" x14ac:dyDescent="0.3">
      <c r="B219" t="s">
        <v>204</v>
      </c>
      <c r="C219" t="s">
        <v>28</v>
      </c>
      <c r="D219" t="s">
        <v>20</v>
      </c>
      <c r="E219">
        <f>_xlfn.XLOOKUP(Pokemon[[#This Row],[Primary_Type]],Table4[Type],Table4[Type_Encoded_Num],0,0,1)</f>
        <v>18</v>
      </c>
      <c r="F219">
        <v>530</v>
      </c>
      <c r="G219">
        <v>85</v>
      </c>
      <c r="H219">
        <v>105</v>
      </c>
      <c r="I219">
        <v>100</v>
      </c>
      <c r="J219">
        <v>79</v>
      </c>
      <c r="K219">
        <v>83</v>
      </c>
      <c r="L219">
        <v>78</v>
      </c>
      <c r="M219">
        <f>SUM(Pokemon[[#This Row],[Hit_Points]:[Speed_Points]])</f>
        <v>530</v>
      </c>
      <c r="N219">
        <v>2</v>
      </c>
      <c r="O219" t="b">
        <v>0</v>
      </c>
    </row>
    <row r="220" spans="2:15" x14ac:dyDescent="0.3">
      <c r="B220" t="s">
        <v>688</v>
      </c>
      <c r="C220" t="s">
        <v>13</v>
      </c>
      <c r="D220" t="s">
        <v>115</v>
      </c>
      <c r="E220">
        <f>_xlfn.XLOOKUP(Pokemon[[#This Row],[Primary_Type]],Table4[Type],Table4[Type_Encoded_Num],0,0,1)</f>
        <v>10</v>
      </c>
      <c r="F220">
        <v>305</v>
      </c>
      <c r="G220">
        <v>44</v>
      </c>
      <c r="H220">
        <v>50</v>
      </c>
      <c r="I220">
        <v>91</v>
      </c>
      <c r="J220">
        <v>24</v>
      </c>
      <c r="K220">
        <v>86</v>
      </c>
      <c r="L220">
        <v>10</v>
      </c>
      <c r="M220">
        <f>SUM(Pokemon[[#This Row],[Hit_Points]:[Speed_Points]])</f>
        <v>305</v>
      </c>
      <c r="N220">
        <v>5</v>
      </c>
      <c r="O220" t="b">
        <v>0</v>
      </c>
    </row>
    <row r="221" spans="2:15" x14ac:dyDescent="0.3">
      <c r="B221" t="s">
        <v>689</v>
      </c>
      <c r="C221" t="s">
        <v>13</v>
      </c>
      <c r="D221" t="s">
        <v>115</v>
      </c>
      <c r="E221">
        <f>_xlfn.XLOOKUP(Pokemon[[#This Row],[Primary_Type]],Table4[Type],Table4[Type_Encoded_Num],0,0,1)</f>
        <v>10</v>
      </c>
      <c r="F221">
        <v>489</v>
      </c>
      <c r="G221">
        <v>74</v>
      </c>
      <c r="H221">
        <v>94</v>
      </c>
      <c r="I221">
        <v>131</v>
      </c>
      <c r="J221">
        <v>54</v>
      </c>
      <c r="K221">
        <v>116</v>
      </c>
      <c r="L221">
        <v>20</v>
      </c>
      <c r="M221">
        <f>SUM(Pokemon[[#This Row],[Hit_Points]:[Speed_Points]])</f>
        <v>489</v>
      </c>
      <c r="N221">
        <v>5</v>
      </c>
      <c r="O221" t="b">
        <v>0</v>
      </c>
    </row>
    <row r="222" spans="2:15" hidden="1" x14ac:dyDescent="0.3">
      <c r="B222" t="s">
        <v>536</v>
      </c>
      <c r="C222" t="s">
        <v>28</v>
      </c>
      <c r="D222" t="s">
        <v>20</v>
      </c>
      <c r="E222">
        <f>_xlfn.XLOOKUP(Pokemon[[#This Row],[Primary_Type]],Table4[Type],Table4[Type_Encoded_Num],0,0,1)</f>
        <v>18</v>
      </c>
      <c r="F222">
        <v>330</v>
      </c>
      <c r="G222">
        <v>49</v>
      </c>
      <c r="H222">
        <v>49</v>
      </c>
      <c r="I222">
        <v>56</v>
      </c>
      <c r="J222">
        <v>49</v>
      </c>
      <c r="K222">
        <v>61</v>
      </c>
      <c r="L222">
        <v>66</v>
      </c>
      <c r="M222">
        <f>SUM(Pokemon[[#This Row],[Hit_Points]:[Speed_Points]])</f>
        <v>330</v>
      </c>
      <c r="N222">
        <v>4</v>
      </c>
      <c r="O222" t="b">
        <v>0</v>
      </c>
    </row>
    <row r="223" spans="2:15" hidden="1" x14ac:dyDescent="0.3">
      <c r="B223" t="s">
        <v>224</v>
      </c>
      <c r="C223" t="s">
        <v>52</v>
      </c>
      <c r="D223" t="s">
        <v>20</v>
      </c>
      <c r="E223">
        <f>_xlfn.XLOOKUP(Pokemon[[#This Row],[Primary_Type]],Table4[Type],Table4[Type_Encoded_Num],0,0,1)</f>
        <v>4</v>
      </c>
      <c r="F223">
        <v>365</v>
      </c>
      <c r="G223">
        <v>70</v>
      </c>
      <c r="H223">
        <v>55</v>
      </c>
      <c r="I223">
        <v>55</v>
      </c>
      <c r="J223">
        <v>80</v>
      </c>
      <c r="K223">
        <v>60</v>
      </c>
      <c r="L223">
        <v>45</v>
      </c>
      <c r="M223">
        <f>SUM(Pokemon[[#This Row],[Hit_Points]:[Speed_Points]])</f>
        <v>365</v>
      </c>
      <c r="N223">
        <v>2</v>
      </c>
      <c r="O223" t="b">
        <v>0</v>
      </c>
    </row>
    <row r="224" spans="2:15" hidden="1" x14ac:dyDescent="0.3">
      <c r="B224" t="s">
        <v>767</v>
      </c>
      <c r="C224" t="s">
        <v>63</v>
      </c>
      <c r="D224" t="s">
        <v>20</v>
      </c>
      <c r="E224">
        <f>_xlfn.XLOOKUP(Pokemon[[#This Row],[Primary_Type]],Table4[Type],Table4[Type_Encoded_Num],0,0,1)</f>
        <v>5</v>
      </c>
      <c r="F224">
        <v>303</v>
      </c>
      <c r="G224">
        <v>44</v>
      </c>
      <c r="H224">
        <v>38</v>
      </c>
      <c r="I224">
        <v>39</v>
      </c>
      <c r="J224">
        <v>61</v>
      </c>
      <c r="K224">
        <v>79</v>
      </c>
      <c r="L224">
        <v>42</v>
      </c>
      <c r="M224">
        <f>SUM(Pokemon[[#This Row],[Hit_Points]:[Speed_Points]])</f>
        <v>303</v>
      </c>
      <c r="N224">
        <v>6</v>
      </c>
      <c r="O224" t="b">
        <v>0</v>
      </c>
    </row>
    <row r="225" spans="2:15" hidden="1" x14ac:dyDescent="0.3">
      <c r="B225" t="s">
        <v>177</v>
      </c>
      <c r="C225" t="s">
        <v>19</v>
      </c>
      <c r="D225" t="s">
        <v>20</v>
      </c>
      <c r="E225">
        <f>_xlfn.XLOOKUP(Pokemon[[#This Row],[Primary_Type]],Table4[Type],Table4[Type_Encoded_Num],0,0,1)</f>
        <v>7</v>
      </c>
      <c r="F225">
        <v>525</v>
      </c>
      <c r="G225">
        <v>65</v>
      </c>
      <c r="H225">
        <v>130</v>
      </c>
      <c r="I225">
        <v>60</v>
      </c>
      <c r="J225">
        <v>95</v>
      </c>
      <c r="K225">
        <v>110</v>
      </c>
      <c r="L225">
        <v>65</v>
      </c>
      <c r="M225">
        <f>SUM(Pokemon[[#This Row],[Hit_Points]:[Speed_Points]])</f>
        <v>525</v>
      </c>
      <c r="N225">
        <v>1</v>
      </c>
      <c r="O225" t="b">
        <v>0</v>
      </c>
    </row>
    <row r="226" spans="2:15" x14ac:dyDescent="0.3">
      <c r="B226" t="s">
        <v>760</v>
      </c>
      <c r="C226" t="s">
        <v>19</v>
      </c>
      <c r="D226" t="s">
        <v>23</v>
      </c>
      <c r="E226">
        <f>_xlfn.XLOOKUP(Pokemon[[#This Row],[Primary_Type]],Table4[Type],Table4[Type_Encoded_Num],0,0,1)</f>
        <v>7</v>
      </c>
      <c r="F226">
        <v>382</v>
      </c>
      <c r="G226">
        <v>62</v>
      </c>
      <c r="H226">
        <v>73</v>
      </c>
      <c r="I226">
        <v>55</v>
      </c>
      <c r="J226">
        <v>56</v>
      </c>
      <c r="K226">
        <v>52</v>
      </c>
      <c r="L226">
        <v>84</v>
      </c>
      <c r="M226">
        <f>SUM(Pokemon[[#This Row],[Hit_Points]:[Speed_Points]])</f>
        <v>382</v>
      </c>
      <c r="N226">
        <v>6</v>
      </c>
      <c r="O226" t="b">
        <v>0</v>
      </c>
    </row>
    <row r="227" spans="2:15" x14ac:dyDescent="0.3">
      <c r="B227" t="s">
        <v>759</v>
      </c>
      <c r="C227" t="s">
        <v>41</v>
      </c>
      <c r="D227" t="s">
        <v>23</v>
      </c>
      <c r="E227">
        <f>_xlfn.XLOOKUP(Pokemon[[#This Row],[Primary_Type]],Table4[Type],Table4[Type_Encoded_Num],0,0,1)</f>
        <v>13</v>
      </c>
      <c r="F227">
        <v>278</v>
      </c>
      <c r="G227">
        <v>45</v>
      </c>
      <c r="H227">
        <v>50</v>
      </c>
      <c r="I227">
        <v>43</v>
      </c>
      <c r="J227">
        <v>40</v>
      </c>
      <c r="K227">
        <v>38</v>
      </c>
      <c r="L227">
        <v>62</v>
      </c>
      <c r="M227">
        <f>SUM(Pokemon[[#This Row],[Hit_Points]:[Speed_Points]])</f>
        <v>278</v>
      </c>
      <c r="N227">
        <v>6</v>
      </c>
      <c r="O227" t="b">
        <v>0</v>
      </c>
    </row>
    <row r="228" spans="2:15" hidden="1" x14ac:dyDescent="0.3">
      <c r="B228" t="s">
        <v>496</v>
      </c>
      <c r="C228" t="s">
        <v>28</v>
      </c>
      <c r="D228" t="s">
        <v>20</v>
      </c>
      <c r="E228">
        <f>_xlfn.XLOOKUP(Pokemon[[#This Row],[Primary_Type]],Table4[Type],Table4[Type_Encoded_Num],0,0,1)</f>
        <v>18</v>
      </c>
      <c r="F228">
        <v>495</v>
      </c>
      <c r="G228">
        <v>85</v>
      </c>
      <c r="H228">
        <v>105</v>
      </c>
      <c r="I228">
        <v>55</v>
      </c>
      <c r="J228">
        <v>85</v>
      </c>
      <c r="K228">
        <v>50</v>
      </c>
      <c r="L228">
        <v>115</v>
      </c>
      <c r="M228">
        <f>SUM(Pokemon[[#This Row],[Hit_Points]:[Speed_Points]])</f>
        <v>495</v>
      </c>
      <c r="N228">
        <v>4</v>
      </c>
      <c r="O228" t="b">
        <v>0</v>
      </c>
    </row>
    <row r="229" spans="2:15" hidden="1" x14ac:dyDescent="0.3">
      <c r="B229" t="s">
        <v>768</v>
      </c>
      <c r="C229" t="s">
        <v>63</v>
      </c>
      <c r="D229" t="s">
        <v>20</v>
      </c>
      <c r="E229">
        <f>_xlfn.XLOOKUP(Pokemon[[#This Row],[Primary_Type]],Table4[Type],Table4[Type_Encoded_Num],0,0,1)</f>
        <v>5</v>
      </c>
      <c r="F229">
        <v>371</v>
      </c>
      <c r="G229">
        <v>54</v>
      </c>
      <c r="H229">
        <v>45</v>
      </c>
      <c r="I229">
        <v>47</v>
      </c>
      <c r="J229">
        <v>75</v>
      </c>
      <c r="K229">
        <v>98</v>
      </c>
      <c r="L229">
        <v>52</v>
      </c>
      <c r="M229">
        <f>SUM(Pokemon[[#This Row],[Hit_Points]:[Speed_Points]])</f>
        <v>371</v>
      </c>
      <c r="N229">
        <v>6</v>
      </c>
      <c r="O229" t="b">
        <v>0</v>
      </c>
    </row>
    <row r="230" spans="2:15" hidden="1" x14ac:dyDescent="0.3">
      <c r="B230" t="s">
        <v>769</v>
      </c>
      <c r="C230" t="s">
        <v>63</v>
      </c>
      <c r="D230" t="s">
        <v>20</v>
      </c>
      <c r="E230">
        <f>_xlfn.XLOOKUP(Pokemon[[#This Row],[Primary_Type]],Table4[Type],Table4[Type_Encoded_Num],0,0,1)</f>
        <v>5</v>
      </c>
      <c r="F230">
        <v>552</v>
      </c>
      <c r="G230">
        <v>78</v>
      </c>
      <c r="H230">
        <v>65</v>
      </c>
      <c r="I230">
        <v>68</v>
      </c>
      <c r="J230">
        <v>112</v>
      </c>
      <c r="K230">
        <v>154</v>
      </c>
      <c r="L230">
        <v>75</v>
      </c>
      <c r="M230">
        <f>SUM(Pokemon[[#This Row],[Hit_Points]:[Speed_Points]])</f>
        <v>552</v>
      </c>
      <c r="N230">
        <v>6</v>
      </c>
      <c r="O230" t="b">
        <v>0</v>
      </c>
    </row>
    <row r="231" spans="2:15" x14ac:dyDescent="0.3">
      <c r="B231" t="s">
        <v>391</v>
      </c>
      <c r="C231" t="s">
        <v>55</v>
      </c>
      <c r="D231" t="s">
        <v>25</v>
      </c>
      <c r="E231">
        <f>_xlfn.XLOOKUP(Pokemon[[#This Row],[Primary_Type]],Table4[Type],Table4[Type_Encoded_Num],0,0,1)</f>
        <v>11</v>
      </c>
      <c r="F231">
        <v>520</v>
      </c>
      <c r="G231">
        <v>80</v>
      </c>
      <c r="H231">
        <v>100</v>
      </c>
      <c r="I231">
        <v>80</v>
      </c>
      <c r="J231">
        <v>80</v>
      </c>
      <c r="K231">
        <v>80</v>
      </c>
      <c r="L231">
        <v>100</v>
      </c>
      <c r="M231">
        <f>SUM(Pokemon[[#This Row],[Hit_Points]:[Speed_Points]])</f>
        <v>520</v>
      </c>
      <c r="N231">
        <v>3</v>
      </c>
      <c r="O231" t="b">
        <v>0</v>
      </c>
    </row>
    <row r="232" spans="2:15" x14ac:dyDescent="0.3">
      <c r="B232" t="s">
        <v>681</v>
      </c>
      <c r="C232" t="s">
        <v>13</v>
      </c>
      <c r="D232" t="s">
        <v>14</v>
      </c>
      <c r="E232">
        <f>_xlfn.XLOOKUP(Pokemon[[#This Row],[Primary_Type]],Table4[Type],Table4[Type_Encoded_Num],0,0,1)</f>
        <v>10</v>
      </c>
      <c r="F232">
        <v>294</v>
      </c>
      <c r="G232">
        <v>69</v>
      </c>
      <c r="H232">
        <v>55</v>
      </c>
      <c r="I232">
        <v>45</v>
      </c>
      <c r="J232">
        <v>55</v>
      </c>
      <c r="K232">
        <v>55</v>
      </c>
      <c r="L232">
        <v>15</v>
      </c>
      <c r="M232">
        <f>SUM(Pokemon[[#This Row],[Hit_Points]:[Speed_Points]])</f>
        <v>294</v>
      </c>
      <c r="N232">
        <v>5</v>
      </c>
      <c r="O232" t="b">
        <v>0</v>
      </c>
    </row>
    <row r="233" spans="2:15" x14ac:dyDescent="0.3">
      <c r="B233" t="s">
        <v>250</v>
      </c>
      <c r="C233" t="s">
        <v>33</v>
      </c>
      <c r="D233" t="s">
        <v>115</v>
      </c>
      <c r="E233">
        <f>_xlfn.XLOOKUP(Pokemon[[#This Row],[Primary_Type]],Table4[Type],Table4[Type_Encoded_Num],0,0,1)</f>
        <v>1</v>
      </c>
      <c r="F233">
        <v>465</v>
      </c>
      <c r="G233">
        <v>75</v>
      </c>
      <c r="H233">
        <v>90</v>
      </c>
      <c r="I233">
        <v>140</v>
      </c>
      <c r="J233">
        <v>60</v>
      </c>
      <c r="K233">
        <v>60</v>
      </c>
      <c r="L233">
        <v>40</v>
      </c>
      <c r="M233">
        <f>SUM(Pokemon[[#This Row],[Hit_Points]:[Speed_Points]])</f>
        <v>465</v>
      </c>
      <c r="N233">
        <v>2</v>
      </c>
      <c r="O233" t="b">
        <v>0</v>
      </c>
    </row>
    <row r="234" spans="2:15" hidden="1" x14ac:dyDescent="0.3">
      <c r="B234" t="s">
        <v>702</v>
      </c>
      <c r="C234" t="s">
        <v>25</v>
      </c>
      <c r="D234" t="s">
        <v>20</v>
      </c>
      <c r="E234">
        <f>_xlfn.XLOOKUP(Pokemon[[#This Row],[Primary_Type]],Table4[Type],Table4[Type_Encoded_Num],0,0,1)</f>
        <v>3</v>
      </c>
      <c r="F234">
        <v>410</v>
      </c>
      <c r="G234">
        <v>66</v>
      </c>
      <c r="H234">
        <v>117</v>
      </c>
      <c r="I234">
        <v>70</v>
      </c>
      <c r="J234">
        <v>40</v>
      </c>
      <c r="K234">
        <v>50</v>
      </c>
      <c r="L234">
        <v>67</v>
      </c>
      <c r="M234">
        <f>SUM(Pokemon[[#This Row],[Hit_Points]:[Speed_Points]])</f>
        <v>410</v>
      </c>
      <c r="N234">
        <v>5</v>
      </c>
      <c r="O234" t="b">
        <v>0</v>
      </c>
    </row>
    <row r="235" spans="2:15" x14ac:dyDescent="0.3">
      <c r="B235" t="s">
        <v>683</v>
      </c>
      <c r="C235" t="s">
        <v>28</v>
      </c>
      <c r="D235" t="s">
        <v>128</v>
      </c>
      <c r="E235">
        <f>_xlfn.XLOOKUP(Pokemon[[#This Row],[Primary_Type]],Table4[Type],Table4[Type_Encoded_Num],0,0,1)</f>
        <v>18</v>
      </c>
      <c r="F235">
        <v>335</v>
      </c>
      <c r="G235">
        <v>55</v>
      </c>
      <c r="H235">
        <v>40</v>
      </c>
      <c r="I235">
        <v>50</v>
      </c>
      <c r="J235">
        <v>65</v>
      </c>
      <c r="K235">
        <v>85</v>
      </c>
      <c r="L235">
        <v>40</v>
      </c>
      <c r="M235">
        <f>SUM(Pokemon[[#This Row],[Hit_Points]:[Speed_Points]])</f>
        <v>335</v>
      </c>
      <c r="N235">
        <v>5</v>
      </c>
      <c r="O235" t="b">
        <v>0</v>
      </c>
    </row>
    <row r="236" spans="2:15" hidden="1" x14ac:dyDescent="0.3">
      <c r="B236" t="s">
        <v>754</v>
      </c>
      <c r="C236" t="s">
        <v>28</v>
      </c>
      <c r="D236" t="s">
        <v>20</v>
      </c>
      <c r="E236">
        <f>_xlfn.XLOOKUP(Pokemon[[#This Row],[Primary_Type]],Table4[Type],Table4[Type_Encoded_Num],0,0,1)</f>
        <v>18</v>
      </c>
      <c r="F236">
        <v>314</v>
      </c>
      <c r="G236">
        <v>41</v>
      </c>
      <c r="H236">
        <v>56</v>
      </c>
      <c r="I236">
        <v>40</v>
      </c>
      <c r="J236">
        <v>62</v>
      </c>
      <c r="K236">
        <v>44</v>
      </c>
      <c r="L236">
        <v>71</v>
      </c>
      <c r="M236">
        <f>SUM(Pokemon[[#This Row],[Hit_Points]:[Speed_Points]])</f>
        <v>314</v>
      </c>
      <c r="N236">
        <v>6</v>
      </c>
      <c r="O236" t="b">
        <v>0</v>
      </c>
    </row>
    <row r="237" spans="2:15" hidden="1" x14ac:dyDescent="0.3">
      <c r="B237" t="s">
        <v>755</v>
      </c>
      <c r="C237" t="s">
        <v>28</v>
      </c>
      <c r="D237" t="s">
        <v>20</v>
      </c>
      <c r="E237">
        <f>_xlfn.XLOOKUP(Pokemon[[#This Row],[Primary_Type]],Table4[Type],Table4[Type_Encoded_Num],0,0,1)</f>
        <v>18</v>
      </c>
      <c r="F237">
        <v>405</v>
      </c>
      <c r="G237">
        <v>54</v>
      </c>
      <c r="H237">
        <v>63</v>
      </c>
      <c r="I237">
        <v>52</v>
      </c>
      <c r="J237">
        <v>83</v>
      </c>
      <c r="K237">
        <v>56</v>
      </c>
      <c r="L237">
        <v>97</v>
      </c>
      <c r="M237">
        <f>SUM(Pokemon[[#This Row],[Hit_Points]:[Speed_Points]])</f>
        <v>405</v>
      </c>
      <c r="N237">
        <v>6</v>
      </c>
      <c r="O237" t="b">
        <v>0</v>
      </c>
    </row>
    <row r="238" spans="2:15" x14ac:dyDescent="0.3">
      <c r="B238" t="s">
        <v>560</v>
      </c>
      <c r="C238" t="s">
        <v>122</v>
      </c>
      <c r="D238" t="s">
        <v>128</v>
      </c>
      <c r="E238">
        <f>_xlfn.XLOOKUP(Pokemon[[#This Row],[Primary_Type]],Table4[Type],Table4[Type_Encoded_Num],0,0,1)</f>
        <v>12</v>
      </c>
      <c r="F238">
        <v>480</v>
      </c>
      <c r="G238">
        <v>70</v>
      </c>
      <c r="H238">
        <v>80</v>
      </c>
      <c r="I238">
        <v>70</v>
      </c>
      <c r="J238">
        <v>80</v>
      </c>
      <c r="K238">
        <v>70</v>
      </c>
      <c r="L238">
        <v>110</v>
      </c>
      <c r="M238">
        <f>SUM(Pokemon[[#This Row],[Hit_Points]:[Speed_Points]])</f>
        <v>480</v>
      </c>
      <c r="N238">
        <v>4</v>
      </c>
      <c r="O238" t="b">
        <v>0</v>
      </c>
    </row>
    <row r="239" spans="2:15" hidden="1" x14ac:dyDescent="0.3">
      <c r="B239" t="s">
        <v>774</v>
      </c>
      <c r="C239" t="s">
        <v>41</v>
      </c>
      <c r="D239" t="s">
        <v>20</v>
      </c>
      <c r="E239">
        <f>_xlfn.XLOOKUP(Pokemon[[#This Row],[Primary_Type]],Table4[Type],Table4[Type_Encoded_Num],0,0,1)</f>
        <v>13</v>
      </c>
      <c r="F239">
        <v>472</v>
      </c>
      <c r="G239">
        <v>75</v>
      </c>
      <c r="H239">
        <v>80</v>
      </c>
      <c r="I239">
        <v>60</v>
      </c>
      <c r="J239">
        <v>65</v>
      </c>
      <c r="K239">
        <v>90</v>
      </c>
      <c r="L239">
        <v>102</v>
      </c>
      <c r="M239">
        <f>SUM(Pokemon[[#This Row],[Hit_Points]:[Speed_Points]])</f>
        <v>472</v>
      </c>
      <c r="N239">
        <v>6</v>
      </c>
      <c r="O239" t="b">
        <v>0</v>
      </c>
    </row>
    <row r="240" spans="2:15" hidden="1" x14ac:dyDescent="0.3">
      <c r="B240" t="s">
        <v>206</v>
      </c>
      <c r="C240" t="s">
        <v>41</v>
      </c>
      <c r="D240" t="s">
        <v>20</v>
      </c>
      <c r="E240">
        <f>_xlfn.XLOOKUP(Pokemon[[#This Row],[Primary_Type]],Table4[Type],Table4[Type_Encoded_Num],0,0,1)</f>
        <v>13</v>
      </c>
      <c r="F240">
        <v>415</v>
      </c>
      <c r="G240">
        <v>85</v>
      </c>
      <c r="H240">
        <v>76</v>
      </c>
      <c r="I240">
        <v>64</v>
      </c>
      <c r="J240">
        <v>45</v>
      </c>
      <c r="K240">
        <v>55</v>
      </c>
      <c r="L240">
        <v>90</v>
      </c>
      <c r="M240">
        <f>SUM(Pokemon[[#This Row],[Hit_Points]:[Speed_Points]])</f>
        <v>415</v>
      </c>
      <c r="N240">
        <v>2</v>
      </c>
      <c r="O240" t="b">
        <v>0</v>
      </c>
    </row>
    <row r="241" spans="2:15" x14ac:dyDescent="0.3">
      <c r="B241" t="s">
        <v>522</v>
      </c>
      <c r="C241" t="s">
        <v>25</v>
      </c>
      <c r="D241" t="s">
        <v>55</v>
      </c>
      <c r="E241">
        <f>_xlfn.XLOOKUP(Pokemon[[#This Row],[Primary_Type]],Table4[Type],Table4[Type_Encoded_Num],0,0,1)</f>
        <v>3</v>
      </c>
      <c r="F241">
        <v>410</v>
      </c>
      <c r="G241">
        <v>68</v>
      </c>
      <c r="H241">
        <v>90</v>
      </c>
      <c r="I241">
        <v>65</v>
      </c>
      <c r="J241">
        <v>50</v>
      </c>
      <c r="K241">
        <v>55</v>
      </c>
      <c r="L241">
        <v>82</v>
      </c>
      <c r="M241">
        <f>SUM(Pokemon[[#This Row],[Hit_Points]:[Speed_Points]])</f>
        <v>410</v>
      </c>
      <c r="N241">
        <v>4</v>
      </c>
      <c r="O241" t="b">
        <v>0</v>
      </c>
    </row>
    <row r="242" spans="2:15" x14ac:dyDescent="0.3">
      <c r="B242" t="s">
        <v>556</v>
      </c>
      <c r="C242" t="s">
        <v>93</v>
      </c>
      <c r="D242" t="s">
        <v>85</v>
      </c>
      <c r="E242">
        <f>_xlfn.XLOOKUP(Pokemon[[#This Row],[Primary_Type]],Table4[Type],Table4[Type_Encoded_Num],0,0,1)</f>
        <v>15</v>
      </c>
      <c r="F242">
        <v>518</v>
      </c>
      <c r="G242">
        <v>68</v>
      </c>
      <c r="H242">
        <v>125</v>
      </c>
      <c r="I242">
        <v>65</v>
      </c>
      <c r="J242">
        <v>65</v>
      </c>
      <c r="K242">
        <v>115</v>
      </c>
      <c r="L242">
        <v>80</v>
      </c>
      <c r="M242">
        <f>SUM(Pokemon[[#This Row],[Hit_Points]:[Speed_Points]])</f>
        <v>518</v>
      </c>
      <c r="N242">
        <v>4</v>
      </c>
      <c r="O242" t="b">
        <v>0</v>
      </c>
    </row>
    <row r="243" spans="2:15" x14ac:dyDescent="0.3">
      <c r="B243" t="s">
        <v>557</v>
      </c>
      <c r="C243" t="s">
        <v>93</v>
      </c>
      <c r="D243" t="s">
        <v>85</v>
      </c>
      <c r="E243">
        <f>_xlfn.XLOOKUP(Pokemon[[#This Row],[Primary_Type]],Table4[Type],Table4[Type_Encoded_Num],0,0,1)</f>
        <v>15</v>
      </c>
      <c r="F243">
        <v>618</v>
      </c>
      <c r="G243">
        <v>68</v>
      </c>
      <c r="H243">
        <v>165</v>
      </c>
      <c r="I243">
        <v>95</v>
      </c>
      <c r="J243">
        <v>65</v>
      </c>
      <c r="K243">
        <v>115</v>
      </c>
      <c r="L243">
        <v>110</v>
      </c>
      <c r="M243">
        <f>SUM(Pokemon[[#This Row],[Hit_Points]:[Speed_Points]])</f>
        <v>618</v>
      </c>
      <c r="N243">
        <v>4</v>
      </c>
      <c r="O243" t="b">
        <v>0</v>
      </c>
    </row>
    <row r="244" spans="2:15" x14ac:dyDescent="0.3">
      <c r="B244" t="s">
        <v>687</v>
      </c>
      <c r="C244" t="s">
        <v>33</v>
      </c>
      <c r="D244" t="s">
        <v>52</v>
      </c>
      <c r="E244">
        <f>_xlfn.XLOOKUP(Pokemon[[#This Row],[Primary_Type]],Table4[Type],Table4[Type_Encoded_Num],0,0,1)</f>
        <v>1</v>
      </c>
      <c r="F244">
        <v>472</v>
      </c>
      <c r="G244">
        <v>70</v>
      </c>
      <c r="H244">
        <v>77</v>
      </c>
      <c r="I244">
        <v>60</v>
      </c>
      <c r="J244">
        <v>97</v>
      </c>
      <c r="K244">
        <v>60</v>
      </c>
      <c r="L244">
        <v>108</v>
      </c>
      <c r="M244">
        <f>SUM(Pokemon[[#This Row],[Hit_Points]:[Speed_Points]])</f>
        <v>472</v>
      </c>
      <c r="N244">
        <v>5</v>
      </c>
      <c r="O244" t="b">
        <v>0</v>
      </c>
    </row>
    <row r="245" spans="2:15" hidden="1" x14ac:dyDescent="0.3">
      <c r="B245" t="s">
        <v>660</v>
      </c>
      <c r="C245" t="s">
        <v>14</v>
      </c>
      <c r="D245" t="s">
        <v>20</v>
      </c>
      <c r="E245">
        <f>_xlfn.XLOOKUP(Pokemon[[#This Row],[Primary_Type]],Table4[Type],Table4[Type_Encoded_Num],0,0,1)</f>
        <v>14</v>
      </c>
      <c r="F245">
        <v>474</v>
      </c>
      <c r="G245">
        <v>80</v>
      </c>
      <c r="H245">
        <v>95</v>
      </c>
      <c r="I245">
        <v>82</v>
      </c>
      <c r="J245">
        <v>60</v>
      </c>
      <c r="K245">
        <v>82</v>
      </c>
      <c r="L245">
        <v>75</v>
      </c>
      <c r="M245">
        <f>SUM(Pokemon[[#This Row],[Hit_Points]:[Speed_Points]])</f>
        <v>474</v>
      </c>
      <c r="N245">
        <v>5</v>
      </c>
      <c r="O245" t="b">
        <v>0</v>
      </c>
    </row>
    <row r="246" spans="2:15" x14ac:dyDescent="0.3">
      <c r="B246" t="s">
        <v>523</v>
      </c>
      <c r="C246" t="s">
        <v>25</v>
      </c>
      <c r="D246" t="s">
        <v>55</v>
      </c>
      <c r="E246">
        <f>_xlfn.XLOOKUP(Pokemon[[#This Row],[Primary_Type]],Table4[Type],Table4[Type_Encoded_Num],0,0,1)</f>
        <v>3</v>
      </c>
      <c r="F246">
        <v>600</v>
      </c>
      <c r="G246">
        <v>108</v>
      </c>
      <c r="H246">
        <v>130</v>
      </c>
      <c r="I246">
        <v>95</v>
      </c>
      <c r="J246">
        <v>80</v>
      </c>
      <c r="K246">
        <v>85</v>
      </c>
      <c r="L246">
        <v>102</v>
      </c>
      <c r="M246">
        <f>SUM(Pokemon[[#This Row],[Hit_Points]:[Speed_Points]])</f>
        <v>600</v>
      </c>
      <c r="N246">
        <v>4</v>
      </c>
      <c r="O246" t="b">
        <v>0</v>
      </c>
    </row>
    <row r="247" spans="2:15" x14ac:dyDescent="0.3">
      <c r="B247" t="s">
        <v>524</v>
      </c>
      <c r="C247" t="s">
        <v>25</v>
      </c>
      <c r="D247" t="s">
        <v>55</v>
      </c>
      <c r="E247">
        <f>_xlfn.XLOOKUP(Pokemon[[#This Row],[Primary_Type]],Table4[Type],Table4[Type_Encoded_Num],0,0,1)</f>
        <v>3</v>
      </c>
      <c r="F247">
        <v>700</v>
      </c>
      <c r="G247">
        <v>108</v>
      </c>
      <c r="H247">
        <v>170</v>
      </c>
      <c r="I247">
        <v>115</v>
      </c>
      <c r="J247">
        <v>120</v>
      </c>
      <c r="K247">
        <v>95</v>
      </c>
      <c r="L247">
        <v>92</v>
      </c>
      <c r="M247">
        <f>SUM(Pokemon[[#This Row],[Hit_Points]:[Speed_Points]])</f>
        <v>700</v>
      </c>
      <c r="N247">
        <v>4</v>
      </c>
      <c r="O247" t="b">
        <v>0</v>
      </c>
    </row>
    <row r="248" spans="2:15" x14ac:dyDescent="0.3">
      <c r="B248" t="s">
        <v>335</v>
      </c>
      <c r="C248" t="s">
        <v>93</v>
      </c>
      <c r="D248" t="s">
        <v>63</v>
      </c>
      <c r="E248">
        <f>_xlfn.XLOOKUP(Pokemon[[#This Row],[Primary_Type]],Table4[Type],Table4[Type_Encoded_Num],0,0,1)</f>
        <v>15</v>
      </c>
      <c r="F248">
        <v>518</v>
      </c>
      <c r="G248">
        <v>68</v>
      </c>
      <c r="H248">
        <v>65</v>
      </c>
      <c r="I248">
        <v>65</v>
      </c>
      <c r="J248">
        <v>125</v>
      </c>
      <c r="K248">
        <v>115</v>
      </c>
      <c r="L248">
        <v>80</v>
      </c>
      <c r="M248">
        <f>SUM(Pokemon[[#This Row],[Hit_Points]:[Speed_Points]])</f>
        <v>518</v>
      </c>
      <c r="N248">
        <v>3</v>
      </c>
      <c r="O248" t="b">
        <v>0</v>
      </c>
    </row>
    <row r="249" spans="2:15" x14ac:dyDescent="0.3">
      <c r="B249" t="s">
        <v>336</v>
      </c>
      <c r="C249" t="s">
        <v>93</v>
      </c>
      <c r="D249" t="s">
        <v>63</v>
      </c>
      <c r="E249">
        <f>_xlfn.XLOOKUP(Pokemon[[#This Row],[Primary_Type]],Table4[Type],Table4[Type_Encoded_Num],0,0,1)</f>
        <v>15</v>
      </c>
      <c r="F249">
        <v>618</v>
      </c>
      <c r="G249">
        <v>68</v>
      </c>
      <c r="H249">
        <v>85</v>
      </c>
      <c r="I249">
        <v>65</v>
      </c>
      <c r="J249">
        <v>165</v>
      </c>
      <c r="K249">
        <v>135</v>
      </c>
      <c r="L249">
        <v>100</v>
      </c>
      <c r="M249">
        <f>SUM(Pokemon[[#This Row],[Hit_Points]:[Speed_Points]])</f>
        <v>618</v>
      </c>
      <c r="N249">
        <v>3</v>
      </c>
      <c r="O249" t="b">
        <v>0</v>
      </c>
    </row>
    <row r="250" spans="2:15" x14ac:dyDescent="0.3">
      <c r="B250" t="s">
        <v>127</v>
      </c>
      <c r="C250" t="s">
        <v>128</v>
      </c>
      <c r="D250" t="s">
        <v>14</v>
      </c>
      <c r="E250">
        <f>_xlfn.XLOOKUP(Pokemon[[#This Row],[Primary_Type]],Table4[Type],Table4[Type_Encoded_Num],0,0,1)</f>
        <v>9</v>
      </c>
      <c r="F250">
        <v>310</v>
      </c>
      <c r="G250">
        <v>30</v>
      </c>
      <c r="H250">
        <v>35</v>
      </c>
      <c r="I250">
        <v>30</v>
      </c>
      <c r="J250">
        <v>100</v>
      </c>
      <c r="K250">
        <v>35</v>
      </c>
      <c r="L250">
        <v>80</v>
      </c>
      <c r="M250">
        <f>SUM(Pokemon[[#This Row],[Hit_Points]:[Speed_Points]])</f>
        <v>310</v>
      </c>
      <c r="N250">
        <v>1</v>
      </c>
      <c r="O250" t="b">
        <v>0</v>
      </c>
    </row>
    <row r="251" spans="2:15" x14ac:dyDescent="0.3">
      <c r="B251" t="s">
        <v>500</v>
      </c>
      <c r="C251" t="s">
        <v>28</v>
      </c>
      <c r="D251" t="s">
        <v>55</v>
      </c>
      <c r="E251">
        <f>_xlfn.XLOOKUP(Pokemon[[#This Row],[Primary_Type]],Table4[Type],Table4[Type_Encoded_Num],0,0,1)</f>
        <v>18</v>
      </c>
      <c r="F251">
        <v>475</v>
      </c>
      <c r="G251">
        <v>111</v>
      </c>
      <c r="H251">
        <v>83</v>
      </c>
      <c r="I251">
        <v>68</v>
      </c>
      <c r="J251">
        <v>92</v>
      </c>
      <c r="K251">
        <v>82</v>
      </c>
      <c r="L251">
        <v>39</v>
      </c>
      <c r="M251">
        <f>SUM(Pokemon[[#This Row],[Hit_Points]:[Speed_Points]])</f>
        <v>475</v>
      </c>
      <c r="N251">
        <v>4</v>
      </c>
      <c r="O251" t="b">
        <v>0</v>
      </c>
    </row>
    <row r="252" spans="2:15" x14ac:dyDescent="0.3">
      <c r="B252" t="s">
        <v>747</v>
      </c>
      <c r="C252" t="s">
        <v>33</v>
      </c>
      <c r="D252" t="s">
        <v>115</v>
      </c>
      <c r="E252">
        <f>_xlfn.XLOOKUP(Pokemon[[#This Row],[Primary_Type]],Table4[Type],Table4[Type_Encoded_Num],0,0,1)</f>
        <v>1</v>
      </c>
      <c r="F252">
        <v>600</v>
      </c>
      <c r="G252">
        <v>71</v>
      </c>
      <c r="H252">
        <v>120</v>
      </c>
      <c r="I252">
        <v>95</v>
      </c>
      <c r="J252">
        <v>120</v>
      </c>
      <c r="K252">
        <v>95</v>
      </c>
      <c r="L252">
        <v>99</v>
      </c>
      <c r="M252">
        <f>SUM(Pokemon[[#This Row],[Hit_Points]:[Speed_Points]])</f>
        <v>600</v>
      </c>
      <c r="N252">
        <v>5</v>
      </c>
      <c r="O252" t="b">
        <v>0</v>
      </c>
    </row>
    <row r="253" spans="2:15" x14ac:dyDescent="0.3">
      <c r="B253" t="s">
        <v>130</v>
      </c>
      <c r="C253" t="s">
        <v>128</v>
      </c>
      <c r="D253" t="s">
        <v>14</v>
      </c>
      <c r="E253">
        <f>_xlfn.XLOOKUP(Pokemon[[#This Row],[Primary_Type]],Table4[Type],Table4[Type_Encoded_Num],0,0,1)</f>
        <v>9</v>
      </c>
      <c r="F253">
        <v>500</v>
      </c>
      <c r="G253">
        <v>60</v>
      </c>
      <c r="H253">
        <v>65</v>
      </c>
      <c r="I253">
        <v>60</v>
      </c>
      <c r="J253">
        <v>130</v>
      </c>
      <c r="K253">
        <v>75</v>
      </c>
      <c r="L253">
        <v>110</v>
      </c>
      <c r="M253">
        <f>SUM(Pokemon[[#This Row],[Hit_Points]:[Speed_Points]])</f>
        <v>500</v>
      </c>
      <c r="N253">
        <v>1</v>
      </c>
      <c r="O253" t="b">
        <v>0</v>
      </c>
    </row>
    <row r="254" spans="2:15" x14ac:dyDescent="0.3">
      <c r="B254" t="s">
        <v>131</v>
      </c>
      <c r="C254" t="s">
        <v>128</v>
      </c>
      <c r="D254" t="s">
        <v>14</v>
      </c>
      <c r="E254">
        <f>_xlfn.XLOOKUP(Pokemon[[#This Row],[Primary_Type]],Table4[Type],Table4[Type_Encoded_Num],0,0,1)</f>
        <v>9</v>
      </c>
      <c r="F254">
        <v>600</v>
      </c>
      <c r="G254">
        <v>60</v>
      </c>
      <c r="H254">
        <v>65</v>
      </c>
      <c r="I254">
        <v>80</v>
      </c>
      <c r="J254">
        <v>170</v>
      </c>
      <c r="K254">
        <v>95</v>
      </c>
      <c r="L254">
        <v>130</v>
      </c>
      <c r="M254">
        <f>SUM(Pokemon[[#This Row],[Hit_Points]:[Speed_Points]])</f>
        <v>600</v>
      </c>
      <c r="N254">
        <v>1</v>
      </c>
      <c r="O254" t="b">
        <v>0</v>
      </c>
    </row>
    <row r="255" spans="2:15" x14ac:dyDescent="0.3">
      <c r="B255" t="s">
        <v>105</v>
      </c>
      <c r="C255" t="s">
        <v>106</v>
      </c>
      <c r="D255" t="s">
        <v>55</v>
      </c>
      <c r="E255">
        <f>_xlfn.XLOOKUP(Pokemon[[#This Row],[Primary_Type]],Table4[Type],Table4[Type_Encoded_Num],0,0,1)</f>
        <v>16</v>
      </c>
      <c r="F255">
        <v>300</v>
      </c>
      <c r="G255">
        <v>40</v>
      </c>
      <c r="H255">
        <v>80</v>
      </c>
      <c r="I255">
        <v>100</v>
      </c>
      <c r="J255">
        <v>30</v>
      </c>
      <c r="K255">
        <v>30</v>
      </c>
      <c r="L255">
        <v>20</v>
      </c>
      <c r="M255">
        <f>SUM(Pokemon[[#This Row],[Hit_Points]:[Speed_Points]])</f>
        <v>300</v>
      </c>
      <c r="N255">
        <v>1</v>
      </c>
      <c r="O255" t="b">
        <v>0</v>
      </c>
    </row>
    <row r="256" spans="2:15" x14ac:dyDescent="0.3">
      <c r="B256" t="s">
        <v>521</v>
      </c>
      <c r="C256" t="s">
        <v>25</v>
      </c>
      <c r="D256" t="s">
        <v>55</v>
      </c>
      <c r="E256">
        <f>_xlfn.XLOOKUP(Pokemon[[#This Row],[Primary_Type]],Table4[Type],Table4[Type_Encoded_Num],0,0,1)</f>
        <v>3</v>
      </c>
      <c r="F256">
        <v>300</v>
      </c>
      <c r="G256">
        <v>58</v>
      </c>
      <c r="H256">
        <v>70</v>
      </c>
      <c r="I256">
        <v>45</v>
      </c>
      <c r="J256">
        <v>40</v>
      </c>
      <c r="K256">
        <v>45</v>
      </c>
      <c r="L256">
        <v>42</v>
      </c>
      <c r="M256">
        <f>SUM(Pokemon[[#This Row],[Hit_Points]:[Speed_Points]])</f>
        <v>300</v>
      </c>
      <c r="N256">
        <v>4</v>
      </c>
      <c r="O256" t="b">
        <v>0</v>
      </c>
    </row>
    <row r="257" spans="2:15" hidden="1" x14ac:dyDescent="0.3">
      <c r="B257" t="s">
        <v>615</v>
      </c>
      <c r="C257" t="s">
        <v>106</v>
      </c>
      <c r="D257" t="s">
        <v>20</v>
      </c>
      <c r="E257">
        <f>_xlfn.XLOOKUP(Pokemon[[#This Row],[Primary_Type]],Table4[Type],Table4[Type_Encoded_Num],0,0,1)</f>
        <v>16</v>
      </c>
      <c r="F257">
        <v>515</v>
      </c>
      <c r="G257">
        <v>85</v>
      </c>
      <c r="H257">
        <v>135</v>
      </c>
      <c r="I257">
        <v>130</v>
      </c>
      <c r="J257">
        <v>60</v>
      </c>
      <c r="K257">
        <v>80</v>
      </c>
      <c r="L257">
        <v>25</v>
      </c>
      <c r="M257">
        <f>SUM(Pokemon[[#This Row],[Hit_Points]:[Speed_Points]])</f>
        <v>515</v>
      </c>
      <c r="N257">
        <v>5</v>
      </c>
      <c r="O257" t="b">
        <v>0</v>
      </c>
    </row>
    <row r="258" spans="2:15" x14ac:dyDescent="0.3">
      <c r="B258" t="s">
        <v>248</v>
      </c>
      <c r="C258" t="s">
        <v>41</v>
      </c>
      <c r="D258" t="s">
        <v>93</v>
      </c>
      <c r="E258">
        <f>_xlfn.XLOOKUP(Pokemon[[#This Row],[Primary_Type]],Table4[Type],Table4[Type_Encoded_Num],0,0,1)</f>
        <v>13</v>
      </c>
      <c r="F258">
        <v>455</v>
      </c>
      <c r="G258">
        <v>70</v>
      </c>
      <c r="H258">
        <v>80</v>
      </c>
      <c r="I258">
        <v>65</v>
      </c>
      <c r="J258">
        <v>90</v>
      </c>
      <c r="K258">
        <v>65</v>
      </c>
      <c r="L258">
        <v>85</v>
      </c>
      <c r="M258">
        <f>SUM(Pokemon[[#This Row],[Hit_Points]:[Speed_Points]])</f>
        <v>455</v>
      </c>
      <c r="N258">
        <v>2</v>
      </c>
      <c r="O258" t="b">
        <v>0</v>
      </c>
    </row>
    <row r="259" spans="2:15" x14ac:dyDescent="0.3">
      <c r="B259" t="s">
        <v>574</v>
      </c>
      <c r="C259" t="s">
        <v>128</v>
      </c>
      <c r="D259" t="s">
        <v>25</v>
      </c>
      <c r="E259">
        <f>_xlfn.XLOOKUP(Pokemon[[#This Row],[Primary_Type]],Table4[Type],Table4[Type_Encoded_Num],0,0,1)</f>
        <v>9</v>
      </c>
      <c r="F259">
        <v>680</v>
      </c>
      <c r="G259">
        <v>150</v>
      </c>
      <c r="H259">
        <v>100</v>
      </c>
      <c r="I259">
        <v>120</v>
      </c>
      <c r="J259">
        <v>100</v>
      </c>
      <c r="K259">
        <v>120</v>
      </c>
      <c r="L259">
        <v>90</v>
      </c>
      <c r="M259">
        <f>SUM(Pokemon[[#This Row],[Hit_Points]:[Speed_Points]])</f>
        <v>680</v>
      </c>
      <c r="N259">
        <v>4</v>
      </c>
      <c r="O259" t="b">
        <v>1</v>
      </c>
    </row>
    <row r="260" spans="2:15" x14ac:dyDescent="0.3">
      <c r="B260" t="s">
        <v>575</v>
      </c>
      <c r="C260" t="s">
        <v>128</v>
      </c>
      <c r="D260" t="s">
        <v>25</v>
      </c>
      <c r="E260">
        <f>_xlfn.XLOOKUP(Pokemon[[#This Row],[Primary_Type]],Table4[Type],Table4[Type_Encoded_Num],0,0,1)</f>
        <v>9</v>
      </c>
      <c r="F260">
        <v>680</v>
      </c>
      <c r="G260">
        <v>150</v>
      </c>
      <c r="H260">
        <v>120</v>
      </c>
      <c r="I260">
        <v>100</v>
      </c>
      <c r="J260">
        <v>120</v>
      </c>
      <c r="K260">
        <v>100</v>
      </c>
      <c r="L260">
        <v>90</v>
      </c>
      <c r="M260">
        <f>SUM(Pokemon[[#This Row],[Hit_Points]:[Speed_Points]])</f>
        <v>680</v>
      </c>
      <c r="N260">
        <v>4</v>
      </c>
      <c r="O260" t="b">
        <v>1</v>
      </c>
    </row>
    <row r="261" spans="2:15" hidden="1" x14ac:dyDescent="0.3">
      <c r="B261" t="s">
        <v>552</v>
      </c>
      <c r="C261" t="s">
        <v>122</v>
      </c>
      <c r="D261" t="s">
        <v>20</v>
      </c>
      <c r="E261">
        <f>_xlfn.XLOOKUP(Pokemon[[#This Row],[Primary_Type]],Table4[Type],Table4[Type_Encoded_Num],0,0,1)</f>
        <v>12</v>
      </c>
      <c r="F261">
        <v>525</v>
      </c>
      <c r="G261">
        <v>65</v>
      </c>
      <c r="H261">
        <v>60</v>
      </c>
      <c r="I261">
        <v>110</v>
      </c>
      <c r="J261">
        <v>130</v>
      </c>
      <c r="K261">
        <v>95</v>
      </c>
      <c r="L261">
        <v>65</v>
      </c>
      <c r="M261">
        <f>SUM(Pokemon[[#This Row],[Hit_Points]:[Speed_Points]])</f>
        <v>525</v>
      </c>
      <c r="N261">
        <v>4</v>
      </c>
      <c r="O261" t="b">
        <v>0</v>
      </c>
    </row>
    <row r="262" spans="2:15" hidden="1" x14ac:dyDescent="0.3">
      <c r="B262" t="s">
        <v>426</v>
      </c>
      <c r="C262" t="s">
        <v>122</v>
      </c>
      <c r="D262" t="s">
        <v>20</v>
      </c>
      <c r="E262">
        <f>_xlfn.XLOOKUP(Pokemon[[#This Row],[Primary_Type]],Table4[Type],Table4[Type_Encoded_Num],0,0,1)</f>
        <v>12</v>
      </c>
      <c r="F262">
        <v>480</v>
      </c>
      <c r="G262">
        <v>80</v>
      </c>
      <c r="H262">
        <v>80</v>
      </c>
      <c r="I262">
        <v>80</v>
      </c>
      <c r="J262">
        <v>80</v>
      </c>
      <c r="K262">
        <v>80</v>
      </c>
      <c r="L262">
        <v>80</v>
      </c>
      <c r="M262">
        <f>SUM(Pokemon[[#This Row],[Hit_Points]:[Speed_Points]])</f>
        <v>480</v>
      </c>
      <c r="N262">
        <v>3</v>
      </c>
      <c r="O262" t="b">
        <v>0</v>
      </c>
    </row>
    <row r="263" spans="2:15" hidden="1" x14ac:dyDescent="0.3">
      <c r="B263" t="s">
        <v>427</v>
      </c>
      <c r="C263" t="s">
        <v>122</v>
      </c>
      <c r="D263" t="s">
        <v>20</v>
      </c>
      <c r="E263">
        <f>_xlfn.XLOOKUP(Pokemon[[#This Row],[Primary_Type]],Table4[Type],Table4[Type_Encoded_Num],0,0,1)</f>
        <v>12</v>
      </c>
      <c r="F263">
        <v>580</v>
      </c>
      <c r="G263">
        <v>80</v>
      </c>
      <c r="H263">
        <v>120</v>
      </c>
      <c r="I263">
        <v>80</v>
      </c>
      <c r="J263">
        <v>120</v>
      </c>
      <c r="K263">
        <v>80</v>
      </c>
      <c r="L263">
        <v>100</v>
      </c>
      <c r="M263">
        <f>SUM(Pokemon[[#This Row],[Hit_Points]:[Speed_Points]])</f>
        <v>580</v>
      </c>
      <c r="N263">
        <v>3</v>
      </c>
      <c r="O263" t="b">
        <v>0</v>
      </c>
    </row>
    <row r="264" spans="2:15" hidden="1" x14ac:dyDescent="0.3">
      <c r="B264" t="s">
        <v>509</v>
      </c>
      <c r="C264" t="s">
        <v>41</v>
      </c>
      <c r="D264" t="s">
        <v>20</v>
      </c>
      <c r="E264">
        <f>_xlfn.XLOOKUP(Pokemon[[#This Row],[Primary_Type]],Table4[Type],Table4[Type_Encoded_Num],0,0,1)</f>
        <v>13</v>
      </c>
      <c r="F264">
        <v>310</v>
      </c>
      <c r="G264">
        <v>49</v>
      </c>
      <c r="H264">
        <v>55</v>
      </c>
      <c r="I264">
        <v>42</v>
      </c>
      <c r="J264">
        <v>42</v>
      </c>
      <c r="K264">
        <v>37</v>
      </c>
      <c r="L264">
        <v>85</v>
      </c>
      <c r="M264">
        <f>SUM(Pokemon[[#This Row],[Hit_Points]:[Speed_Points]])</f>
        <v>310</v>
      </c>
      <c r="N264">
        <v>4</v>
      </c>
      <c r="O264" t="b">
        <v>0</v>
      </c>
    </row>
    <row r="265" spans="2:15" x14ac:dyDescent="0.3">
      <c r="B265" t="s">
        <v>252</v>
      </c>
      <c r="C265" t="s">
        <v>55</v>
      </c>
      <c r="D265" t="s">
        <v>23</v>
      </c>
      <c r="E265">
        <f>_xlfn.XLOOKUP(Pokemon[[#This Row],[Primary_Type]],Table4[Type],Table4[Type_Encoded_Num],0,0,1)</f>
        <v>11</v>
      </c>
      <c r="F265">
        <v>430</v>
      </c>
      <c r="G265">
        <v>65</v>
      </c>
      <c r="H265">
        <v>75</v>
      </c>
      <c r="I265">
        <v>105</v>
      </c>
      <c r="J265">
        <v>35</v>
      </c>
      <c r="K265">
        <v>65</v>
      </c>
      <c r="L265">
        <v>85</v>
      </c>
      <c r="M265">
        <f>SUM(Pokemon[[#This Row],[Hit_Points]:[Speed_Points]])</f>
        <v>430</v>
      </c>
      <c r="N265">
        <v>2</v>
      </c>
      <c r="O265" t="b">
        <v>0</v>
      </c>
    </row>
    <row r="266" spans="2:15" x14ac:dyDescent="0.3">
      <c r="B266" t="s">
        <v>553</v>
      </c>
      <c r="C266" t="s">
        <v>55</v>
      </c>
      <c r="D266" t="s">
        <v>23</v>
      </c>
      <c r="E266">
        <f>_xlfn.XLOOKUP(Pokemon[[#This Row],[Primary_Type]],Table4[Type],Table4[Type_Encoded_Num],0,0,1)</f>
        <v>11</v>
      </c>
      <c r="F266">
        <v>510</v>
      </c>
      <c r="G266">
        <v>75</v>
      </c>
      <c r="H266">
        <v>95</v>
      </c>
      <c r="I266">
        <v>125</v>
      </c>
      <c r="J266">
        <v>45</v>
      </c>
      <c r="K266">
        <v>75</v>
      </c>
      <c r="L266">
        <v>95</v>
      </c>
      <c r="M266">
        <f>SUM(Pokemon[[#This Row],[Hit_Points]:[Speed_Points]])</f>
        <v>510</v>
      </c>
      <c r="N266">
        <v>4</v>
      </c>
      <c r="O266" t="b">
        <v>0</v>
      </c>
    </row>
    <row r="267" spans="2:15" x14ac:dyDescent="0.3">
      <c r="B267" t="s">
        <v>72</v>
      </c>
      <c r="C267" t="s">
        <v>13</v>
      </c>
      <c r="D267" t="s">
        <v>14</v>
      </c>
      <c r="E267">
        <f>_xlfn.XLOOKUP(Pokemon[[#This Row],[Primary_Type]],Table4[Type],Table4[Type_Encoded_Num],0,0,1)</f>
        <v>10</v>
      </c>
      <c r="F267">
        <v>395</v>
      </c>
      <c r="G267">
        <v>60</v>
      </c>
      <c r="H267">
        <v>65</v>
      </c>
      <c r="I267">
        <v>70</v>
      </c>
      <c r="J267">
        <v>85</v>
      </c>
      <c r="K267">
        <v>75</v>
      </c>
      <c r="L267">
        <v>40</v>
      </c>
      <c r="M267">
        <f>SUM(Pokemon[[#This Row],[Hit_Points]:[Speed_Points]])</f>
        <v>395</v>
      </c>
      <c r="N267">
        <v>1</v>
      </c>
      <c r="O267" t="b">
        <v>0</v>
      </c>
    </row>
    <row r="268" spans="2:15" hidden="1" x14ac:dyDescent="0.3">
      <c r="B268" t="s">
        <v>771</v>
      </c>
      <c r="C268" t="s">
        <v>13</v>
      </c>
      <c r="D268" t="s">
        <v>20</v>
      </c>
      <c r="E268">
        <f>_xlfn.XLOOKUP(Pokemon[[#This Row],[Primary_Type]],Table4[Type],Table4[Type_Encoded_Num],0,0,1)</f>
        <v>10</v>
      </c>
      <c r="F268">
        <v>531</v>
      </c>
      <c r="G268">
        <v>123</v>
      </c>
      <c r="H268">
        <v>100</v>
      </c>
      <c r="I268">
        <v>62</v>
      </c>
      <c r="J268">
        <v>97</v>
      </c>
      <c r="K268">
        <v>81</v>
      </c>
      <c r="L268">
        <v>68</v>
      </c>
      <c r="M268">
        <f>SUM(Pokemon[[#This Row],[Hit_Points]:[Speed_Points]])</f>
        <v>531</v>
      </c>
      <c r="N268">
        <v>6</v>
      </c>
      <c r="O268" t="b">
        <v>0</v>
      </c>
    </row>
    <row r="269" spans="2:15" x14ac:dyDescent="0.3">
      <c r="B269" t="s">
        <v>70</v>
      </c>
      <c r="C269" t="s">
        <v>14</v>
      </c>
      <c r="D269" t="s">
        <v>23</v>
      </c>
      <c r="E269">
        <f>_xlfn.XLOOKUP(Pokemon[[#This Row],[Primary_Type]],Table4[Type],Table4[Type_Encoded_Num],0,0,1)</f>
        <v>14</v>
      </c>
      <c r="F269">
        <v>455</v>
      </c>
      <c r="G269">
        <v>75</v>
      </c>
      <c r="H269">
        <v>80</v>
      </c>
      <c r="I269">
        <v>70</v>
      </c>
      <c r="J269">
        <v>65</v>
      </c>
      <c r="K269">
        <v>75</v>
      </c>
      <c r="L269">
        <v>90</v>
      </c>
      <c r="M269">
        <f>SUM(Pokemon[[#This Row],[Hit_Points]:[Speed_Points]])</f>
        <v>455</v>
      </c>
      <c r="N269">
        <v>1</v>
      </c>
      <c r="O269" t="b">
        <v>0</v>
      </c>
    </row>
    <row r="270" spans="2:15" hidden="1" x14ac:dyDescent="0.3">
      <c r="B270" t="s">
        <v>156</v>
      </c>
      <c r="C270" t="s">
        <v>28</v>
      </c>
      <c r="D270" t="s">
        <v>20</v>
      </c>
      <c r="E270">
        <f>_xlfn.XLOOKUP(Pokemon[[#This Row],[Primary_Type]],Table4[Type],Table4[Type_Encoded_Num],0,0,1)</f>
        <v>18</v>
      </c>
      <c r="F270">
        <v>320</v>
      </c>
      <c r="G270">
        <v>45</v>
      </c>
      <c r="H270">
        <v>67</v>
      </c>
      <c r="I270">
        <v>60</v>
      </c>
      <c r="J270">
        <v>35</v>
      </c>
      <c r="K270">
        <v>50</v>
      </c>
      <c r="L270">
        <v>63</v>
      </c>
      <c r="M270">
        <f>SUM(Pokemon[[#This Row],[Hit_Points]:[Speed_Points]])</f>
        <v>320</v>
      </c>
      <c r="N270">
        <v>1</v>
      </c>
      <c r="O270" t="b">
        <v>0</v>
      </c>
    </row>
    <row r="271" spans="2:15" hidden="1" x14ac:dyDescent="0.3">
      <c r="B271" t="s">
        <v>83</v>
      </c>
      <c r="C271" t="s">
        <v>28</v>
      </c>
      <c r="D271" t="s">
        <v>20</v>
      </c>
      <c r="E271">
        <f>_xlfn.XLOOKUP(Pokemon[[#This Row],[Primary_Type]],Table4[Type],Table4[Type_Encoded_Num],0,0,1)</f>
        <v>18</v>
      </c>
      <c r="F271">
        <v>500</v>
      </c>
      <c r="G271">
        <v>80</v>
      </c>
      <c r="H271">
        <v>82</v>
      </c>
      <c r="I271">
        <v>78</v>
      </c>
      <c r="J271">
        <v>95</v>
      </c>
      <c r="K271">
        <v>80</v>
      </c>
      <c r="L271">
        <v>85</v>
      </c>
      <c r="M271">
        <f>SUM(Pokemon[[#This Row],[Hit_Points]:[Speed_Points]])</f>
        <v>500</v>
      </c>
      <c r="N271">
        <v>1</v>
      </c>
      <c r="O271" t="b">
        <v>0</v>
      </c>
    </row>
    <row r="272" spans="2:15" x14ac:dyDescent="0.3">
      <c r="B272" t="s">
        <v>108</v>
      </c>
      <c r="C272" t="s">
        <v>106</v>
      </c>
      <c r="D272" t="s">
        <v>55</v>
      </c>
      <c r="E272">
        <f>_xlfn.XLOOKUP(Pokemon[[#This Row],[Primary_Type]],Table4[Type],Table4[Type_Encoded_Num],0,0,1)</f>
        <v>16</v>
      </c>
      <c r="F272">
        <v>495</v>
      </c>
      <c r="G272">
        <v>80</v>
      </c>
      <c r="H272">
        <v>120</v>
      </c>
      <c r="I272">
        <v>130</v>
      </c>
      <c r="J272">
        <v>55</v>
      </c>
      <c r="K272">
        <v>65</v>
      </c>
      <c r="L272">
        <v>45</v>
      </c>
      <c r="M272">
        <f>SUM(Pokemon[[#This Row],[Hit_Points]:[Speed_Points]])</f>
        <v>495</v>
      </c>
      <c r="N272">
        <v>1</v>
      </c>
      <c r="O272" t="b">
        <v>0</v>
      </c>
    </row>
    <row r="273" spans="2:15" x14ac:dyDescent="0.3">
      <c r="B273" t="s">
        <v>713</v>
      </c>
      <c r="C273" t="s">
        <v>55</v>
      </c>
      <c r="D273" t="s">
        <v>128</v>
      </c>
      <c r="E273">
        <f>_xlfn.XLOOKUP(Pokemon[[#This Row],[Primary_Type]],Table4[Type],Table4[Type_Encoded_Num],0,0,1)</f>
        <v>11</v>
      </c>
      <c r="F273">
        <v>303</v>
      </c>
      <c r="G273">
        <v>59</v>
      </c>
      <c r="H273">
        <v>74</v>
      </c>
      <c r="I273">
        <v>50</v>
      </c>
      <c r="J273">
        <v>35</v>
      </c>
      <c r="K273">
        <v>50</v>
      </c>
      <c r="L273">
        <v>35</v>
      </c>
      <c r="M273">
        <f>SUM(Pokemon[[#This Row],[Hit_Points]:[Speed_Points]])</f>
        <v>303</v>
      </c>
      <c r="N273">
        <v>5</v>
      </c>
      <c r="O273" t="b">
        <v>0</v>
      </c>
    </row>
    <row r="274" spans="2:15" x14ac:dyDescent="0.3">
      <c r="B274" t="s">
        <v>714</v>
      </c>
      <c r="C274" t="s">
        <v>55</v>
      </c>
      <c r="D274" t="s">
        <v>128</v>
      </c>
      <c r="E274">
        <f>_xlfn.XLOOKUP(Pokemon[[#This Row],[Primary_Type]],Table4[Type],Table4[Type_Encoded_Num],0,0,1)</f>
        <v>11</v>
      </c>
      <c r="F274">
        <v>483</v>
      </c>
      <c r="G274">
        <v>89</v>
      </c>
      <c r="H274">
        <v>124</v>
      </c>
      <c r="I274">
        <v>80</v>
      </c>
      <c r="J274">
        <v>55</v>
      </c>
      <c r="K274">
        <v>80</v>
      </c>
      <c r="L274">
        <v>55</v>
      </c>
      <c r="M274">
        <f>SUM(Pokemon[[#This Row],[Hit_Points]:[Speed_Points]])</f>
        <v>483</v>
      </c>
      <c r="N274">
        <v>5</v>
      </c>
      <c r="O274" t="b">
        <v>0</v>
      </c>
    </row>
    <row r="275" spans="2:15" hidden="1" x14ac:dyDescent="0.3">
      <c r="B275" t="s">
        <v>806</v>
      </c>
      <c r="C275" t="s">
        <v>25</v>
      </c>
      <c r="D275" t="s">
        <v>20</v>
      </c>
      <c r="E275">
        <f>_xlfn.XLOOKUP(Pokemon[[#This Row],[Primary_Type]],Table4[Type],Table4[Type_Encoded_Num],0,0,1)</f>
        <v>3</v>
      </c>
      <c r="F275">
        <v>600</v>
      </c>
      <c r="G275">
        <v>90</v>
      </c>
      <c r="H275">
        <v>100</v>
      </c>
      <c r="I275">
        <v>70</v>
      </c>
      <c r="J275">
        <v>110</v>
      </c>
      <c r="K275">
        <v>150</v>
      </c>
      <c r="L275">
        <v>80</v>
      </c>
      <c r="M275">
        <f>SUM(Pokemon[[#This Row],[Hit_Points]:[Speed_Points]])</f>
        <v>600</v>
      </c>
      <c r="N275">
        <v>6</v>
      </c>
      <c r="O275" t="b">
        <v>0</v>
      </c>
    </row>
    <row r="276" spans="2:15" hidden="1" x14ac:dyDescent="0.3">
      <c r="B276" t="s">
        <v>804</v>
      </c>
      <c r="C276" t="s">
        <v>25</v>
      </c>
      <c r="D276" t="s">
        <v>20</v>
      </c>
      <c r="E276">
        <f>_xlfn.XLOOKUP(Pokemon[[#This Row],[Primary_Type]],Table4[Type],Table4[Type_Encoded_Num],0,0,1)</f>
        <v>3</v>
      </c>
      <c r="F276">
        <v>300</v>
      </c>
      <c r="G276">
        <v>45</v>
      </c>
      <c r="H276">
        <v>50</v>
      </c>
      <c r="I276">
        <v>35</v>
      </c>
      <c r="J276">
        <v>55</v>
      </c>
      <c r="K276">
        <v>75</v>
      </c>
      <c r="L276">
        <v>40</v>
      </c>
      <c r="M276">
        <f>SUM(Pokemon[[#This Row],[Hit_Points]:[Speed_Points]])</f>
        <v>300</v>
      </c>
      <c r="N276">
        <v>6</v>
      </c>
      <c r="O276" t="b">
        <v>0</v>
      </c>
    </row>
    <row r="277" spans="2:15" hidden="1" x14ac:dyDescent="0.3">
      <c r="B277" t="s">
        <v>433</v>
      </c>
      <c r="C277" t="s">
        <v>28</v>
      </c>
      <c r="D277" t="s">
        <v>20</v>
      </c>
      <c r="E277">
        <f>_xlfn.XLOOKUP(Pokemon[[#This Row],[Primary_Type]],Table4[Type],Table4[Type_Encoded_Num],0,0,1)</f>
        <v>18</v>
      </c>
      <c r="F277">
        <v>485</v>
      </c>
      <c r="G277">
        <v>55</v>
      </c>
      <c r="H277">
        <v>84</v>
      </c>
      <c r="I277">
        <v>105</v>
      </c>
      <c r="J277">
        <v>114</v>
      </c>
      <c r="K277">
        <v>75</v>
      </c>
      <c r="L277">
        <v>52</v>
      </c>
      <c r="M277">
        <f>SUM(Pokemon[[#This Row],[Hit_Points]:[Speed_Points]])</f>
        <v>485</v>
      </c>
      <c r="N277">
        <v>3</v>
      </c>
      <c r="O277" t="b">
        <v>0</v>
      </c>
    </row>
    <row r="278" spans="2:15" hidden="1" x14ac:dyDescent="0.3">
      <c r="B278" t="s">
        <v>665</v>
      </c>
      <c r="C278" t="s">
        <v>93</v>
      </c>
      <c r="D278" t="s">
        <v>20</v>
      </c>
      <c r="E278">
        <f>_xlfn.XLOOKUP(Pokemon[[#This Row],[Primary_Type]],Table4[Type],Table4[Type_Encoded_Num],0,0,1)</f>
        <v>15</v>
      </c>
      <c r="F278">
        <v>290</v>
      </c>
      <c r="G278">
        <v>45</v>
      </c>
      <c r="H278">
        <v>30</v>
      </c>
      <c r="I278">
        <v>50</v>
      </c>
      <c r="J278">
        <v>55</v>
      </c>
      <c r="K278">
        <v>65</v>
      </c>
      <c r="L278">
        <v>45</v>
      </c>
      <c r="M278">
        <f>SUM(Pokemon[[#This Row],[Hit_Points]:[Speed_Points]])</f>
        <v>290</v>
      </c>
      <c r="N278">
        <v>5</v>
      </c>
      <c r="O278" t="b">
        <v>0</v>
      </c>
    </row>
    <row r="279" spans="2:15" hidden="1" x14ac:dyDescent="0.3">
      <c r="B279" t="s">
        <v>667</v>
      </c>
      <c r="C279" t="s">
        <v>93</v>
      </c>
      <c r="D279" t="s">
        <v>20</v>
      </c>
      <c r="E279">
        <f>_xlfn.XLOOKUP(Pokemon[[#This Row],[Primary_Type]],Table4[Type],Table4[Type_Encoded_Num],0,0,1)</f>
        <v>15</v>
      </c>
      <c r="F279">
        <v>490</v>
      </c>
      <c r="G279">
        <v>70</v>
      </c>
      <c r="H279">
        <v>55</v>
      </c>
      <c r="I279">
        <v>95</v>
      </c>
      <c r="J279">
        <v>95</v>
      </c>
      <c r="K279">
        <v>110</v>
      </c>
      <c r="L279">
        <v>65</v>
      </c>
      <c r="M279">
        <f>SUM(Pokemon[[#This Row],[Hit_Points]:[Speed_Points]])</f>
        <v>490</v>
      </c>
      <c r="N279">
        <v>5</v>
      </c>
      <c r="O279" t="b">
        <v>0</v>
      </c>
    </row>
    <row r="280" spans="2:15" hidden="1" x14ac:dyDescent="0.3">
      <c r="B280" t="s">
        <v>666</v>
      </c>
      <c r="C280" t="s">
        <v>93</v>
      </c>
      <c r="D280" t="s">
        <v>20</v>
      </c>
      <c r="E280">
        <f>_xlfn.XLOOKUP(Pokemon[[#This Row],[Primary_Type]],Table4[Type],Table4[Type_Encoded_Num],0,0,1)</f>
        <v>15</v>
      </c>
      <c r="F280">
        <v>390</v>
      </c>
      <c r="G280">
        <v>60</v>
      </c>
      <c r="H280">
        <v>45</v>
      </c>
      <c r="I280">
        <v>70</v>
      </c>
      <c r="J280">
        <v>75</v>
      </c>
      <c r="K280">
        <v>85</v>
      </c>
      <c r="L280">
        <v>55</v>
      </c>
      <c r="M280">
        <f>SUM(Pokemon[[#This Row],[Hit_Points]:[Speed_Points]])</f>
        <v>390</v>
      </c>
      <c r="N280">
        <v>5</v>
      </c>
      <c r="O280" t="b">
        <v>0</v>
      </c>
    </row>
    <row r="281" spans="2:15" x14ac:dyDescent="0.3">
      <c r="B281" t="s">
        <v>814</v>
      </c>
      <c r="C281" t="s">
        <v>128</v>
      </c>
      <c r="D281" t="s">
        <v>13</v>
      </c>
      <c r="E281">
        <f>_xlfn.XLOOKUP(Pokemon[[#This Row],[Primary_Type]],Table4[Type],Table4[Type_Encoded_Num],0,0,1)</f>
        <v>9</v>
      </c>
      <c r="F281">
        <v>494</v>
      </c>
      <c r="G281">
        <v>65</v>
      </c>
      <c r="H281">
        <v>90</v>
      </c>
      <c r="I281">
        <v>122</v>
      </c>
      <c r="J281">
        <v>58</v>
      </c>
      <c r="K281">
        <v>75</v>
      </c>
      <c r="L281">
        <v>84</v>
      </c>
      <c r="M281">
        <f>SUM(Pokemon[[#This Row],[Hit_Points]:[Speed_Points]])</f>
        <v>494</v>
      </c>
      <c r="N281">
        <v>6</v>
      </c>
      <c r="O281" t="b">
        <v>0</v>
      </c>
    </row>
    <row r="282" spans="2:15" x14ac:dyDescent="0.3">
      <c r="B282" t="s">
        <v>816</v>
      </c>
      <c r="C282" t="s">
        <v>128</v>
      </c>
      <c r="D282" t="s">
        <v>13</v>
      </c>
      <c r="E282">
        <f>_xlfn.XLOOKUP(Pokemon[[#This Row],[Primary_Type]],Table4[Type],Table4[Type_Encoded_Num],0,0,1)</f>
        <v>9</v>
      </c>
      <c r="F282">
        <v>494</v>
      </c>
      <c r="G282">
        <v>75</v>
      </c>
      <c r="H282">
        <v>95</v>
      </c>
      <c r="I282">
        <v>122</v>
      </c>
      <c r="J282">
        <v>58</v>
      </c>
      <c r="K282">
        <v>75</v>
      </c>
      <c r="L282">
        <v>69</v>
      </c>
      <c r="M282">
        <f>SUM(Pokemon[[#This Row],[Hit_Points]:[Speed_Points]])</f>
        <v>494</v>
      </c>
      <c r="N282">
        <v>6</v>
      </c>
      <c r="O282" t="b">
        <v>0</v>
      </c>
    </row>
    <row r="283" spans="2:15" x14ac:dyDescent="0.3">
      <c r="B283" t="s">
        <v>815</v>
      </c>
      <c r="C283" t="s">
        <v>128</v>
      </c>
      <c r="D283" t="s">
        <v>13</v>
      </c>
      <c r="E283">
        <f>_xlfn.XLOOKUP(Pokemon[[#This Row],[Primary_Type]],Table4[Type],Table4[Type_Encoded_Num],0,0,1)</f>
        <v>9</v>
      </c>
      <c r="F283">
        <v>494</v>
      </c>
      <c r="G283">
        <v>55</v>
      </c>
      <c r="H283">
        <v>85</v>
      </c>
      <c r="I283">
        <v>122</v>
      </c>
      <c r="J283">
        <v>58</v>
      </c>
      <c r="K283">
        <v>75</v>
      </c>
      <c r="L283">
        <v>99</v>
      </c>
      <c r="M283">
        <f>SUM(Pokemon[[#This Row],[Hit_Points]:[Speed_Points]])</f>
        <v>494</v>
      </c>
      <c r="N283">
        <v>6</v>
      </c>
      <c r="O283" t="b">
        <v>0</v>
      </c>
    </row>
    <row r="284" spans="2:15" x14ac:dyDescent="0.3">
      <c r="B284" t="s">
        <v>817</v>
      </c>
      <c r="C284" t="s">
        <v>128</v>
      </c>
      <c r="D284" t="s">
        <v>13</v>
      </c>
      <c r="E284">
        <f>_xlfn.XLOOKUP(Pokemon[[#This Row],[Primary_Type]],Table4[Type],Table4[Type_Encoded_Num],0,0,1)</f>
        <v>9</v>
      </c>
      <c r="F284">
        <v>494</v>
      </c>
      <c r="G284">
        <v>85</v>
      </c>
      <c r="H284">
        <v>100</v>
      </c>
      <c r="I284">
        <v>122</v>
      </c>
      <c r="J284">
        <v>58</v>
      </c>
      <c r="K284">
        <v>75</v>
      </c>
      <c r="L284">
        <v>54</v>
      </c>
      <c r="M284">
        <f>SUM(Pokemon[[#This Row],[Hit_Points]:[Speed_Points]])</f>
        <v>494</v>
      </c>
      <c r="N284">
        <v>6</v>
      </c>
      <c r="O284" t="b">
        <v>0</v>
      </c>
    </row>
    <row r="285" spans="2:15" hidden="1" x14ac:dyDescent="0.3">
      <c r="B285" t="s">
        <v>256</v>
      </c>
      <c r="C285" t="s">
        <v>63</v>
      </c>
      <c r="D285" t="s">
        <v>20</v>
      </c>
      <c r="E285">
        <f>_xlfn.XLOOKUP(Pokemon[[#This Row],[Primary_Type]],Table4[Type],Table4[Type_Encoded_Num],0,0,1)</f>
        <v>5</v>
      </c>
      <c r="F285">
        <v>450</v>
      </c>
      <c r="G285">
        <v>90</v>
      </c>
      <c r="H285">
        <v>120</v>
      </c>
      <c r="I285">
        <v>75</v>
      </c>
      <c r="J285">
        <v>60</v>
      </c>
      <c r="K285">
        <v>60</v>
      </c>
      <c r="L285">
        <v>45</v>
      </c>
      <c r="M285">
        <f>SUM(Pokemon[[#This Row],[Hit_Points]:[Speed_Points]])</f>
        <v>450</v>
      </c>
      <c r="N285">
        <v>2</v>
      </c>
      <c r="O285" t="b">
        <v>0</v>
      </c>
    </row>
    <row r="286" spans="2:15" x14ac:dyDescent="0.3">
      <c r="B286" t="s">
        <v>107</v>
      </c>
      <c r="C286" t="s">
        <v>106</v>
      </c>
      <c r="D286" t="s">
        <v>55</v>
      </c>
      <c r="E286">
        <f>_xlfn.XLOOKUP(Pokemon[[#This Row],[Primary_Type]],Table4[Type],Table4[Type_Encoded_Num],0,0,1)</f>
        <v>16</v>
      </c>
      <c r="F286">
        <v>390</v>
      </c>
      <c r="G286">
        <v>55</v>
      </c>
      <c r="H286">
        <v>95</v>
      </c>
      <c r="I286">
        <v>115</v>
      </c>
      <c r="J286">
        <v>45</v>
      </c>
      <c r="K286">
        <v>45</v>
      </c>
      <c r="L286">
        <v>35</v>
      </c>
      <c r="M286">
        <f>SUM(Pokemon[[#This Row],[Hit_Points]:[Speed_Points]])</f>
        <v>390</v>
      </c>
      <c r="N286">
        <v>1</v>
      </c>
      <c r="O286" t="b">
        <v>0</v>
      </c>
    </row>
    <row r="287" spans="2:15" x14ac:dyDescent="0.3">
      <c r="B287" t="s">
        <v>756</v>
      </c>
      <c r="C287" t="s">
        <v>28</v>
      </c>
      <c r="D287" t="s">
        <v>171</v>
      </c>
      <c r="E287">
        <f>_xlfn.XLOOKUP(Pokemon[[#This Row],[Primary_Type]],Table4[Type],Table4[Type_Encoded_Num],0,0,1)</f>
        <v>18</v>
      </c>
      <c r="F287">
        <v>530</v>
      </c>
      <c r="G287">
        <v>72</v>
      </c>
      <c r="H287">
        <v>95</v>
      </c>
      <c r="I287">
        <v>67</v>
      </c>
      <c r="J287">
        <v>103</v>
      </c>
      <c r="K287">
        <v>71</v>
      </c>
      <c r="L287">
        <v>122</v>
      </c>
      <c r="M287">
        <f>SUM(Pokemon[[#This Row],[Hit_Points]:[Speed_Points]])</f>
        <v>530</v>
      </c>
      <c r="N287">
        <v>6</v>
      </c>
      <c r="O287" t="b">
        <v>0</v>
      </c>
    </row>
    <row r="288" spans="2:15" hidden="1" x14ac:dyDescent="0.3">
      <c r="B288" t="s">
        <v>123</v>
      </c>
      <c r="C288" t="s">
        <v>14</v>
      </c>
      <c r="D288" t="s">
        <v>20</v>
      </c>
      <c r="E288">
        <f>_xlfn.XLOOKUP(Pokemon[[#This Row],[Primary_Type]],Table4[Type],Table4[Type_Encoded_Num],0,0,1)</f>
        <v>14</v>
      </c>
      <c r="F288">
        <v>325</v>
      </c>
      <c r="G288">
        <v>80</v>
      </c>
      <c r="H288">
        <v>80</v>
      </c>
      <c r="I288">
        <v>50</v>
      </c>
      <c r="J288">
        <v>40</v>
      </c>
      <c r="K288">
        <v>50</v>
      </c>
      <c r="L288">
        <v>25</v>
      </c>
      <c r="M288">
        <f>SUM(Pokemon[[#This Row],[Hit_Points]:[Speed_Points]])</f>
        <v>325</v>
      </c>
      <c r="N288">
        <v>1</v>
      </c>
      <c r="O288" t="b">
        <v>0</v>
      </c>
    </row>
    <row r="289" spans="2:15" hidden="1" x14ac:dyDescent="0.3">
      <c r="B289" t="s">
        <v>463</v>
      </c>
      <c r="C289" t="s">
        <v>13</v>
      </c>
      <c r="D289" t="s">
        <v>20</v>
      </c>
      <c r="E289">
        <f>_xlfn.XLOOKUP(Pokemon[[#This Row],[Primary_Type]],Table4[Type],Table4[Type_Encoded_Num],0,0,1)</f>
        <v>10</v>
      </c>
      <c r="F289">
        <v>405</v>
      </c>
      <c r="G289">
        <v>75</v>
      </c>
      <c r="H289">
        <v>89</v>
      </c>
      <c r="I289">
        <v>85</v>
      </c>
      <c r="J289">
        <v>55</v>
      </c>
      <c r="K289">
        <v>65</v>
      </c>
      <c r="L289">
        <v>36</v>
      </c>
      <c r="M289">
        <f>SUM(Pokemon[[#This Row],[Hit_Points]:[Speed_Points]])</f>
        <v>405</v>
      </c>
      <c r="N289">
        <v>4</v>
      </c>
      <c r="O289" t="b">
        <v>0</v>
      </c>
    </row>
    <row r="290" spans="2:15" hidden="1" x14ac:dyDescent="0.3">
      <c r="B290" t="s">
        <v>453</v>
      </c>
      <c r="C290" t="s">
        <v>55</v>
      </c>
      <c r="D290" t="s">
        <v>20</v>
      </c>
      <c r="E290">
        <f>_xlfn.XLOOKUP(Pokemon[[#This Row],[Primary_Type]],Table4[Type],Table4[Type_Encoded_Num],0,0,1)</f>
        <v>11</v>
      </c>
      <c r="F290">
        <v>670</v>
      </c>
      <c r="G290">
        <v>100</v>
      </c>
      <c r="H290">
        <v>150</v>
      </c>
      <c r="I290">
        <v>140</v>
      </c>
      <c r="J290">
        <v>100</v>
      </c>
      <c r="K290">
        <v>90</v>
      </c>
      <c r="L290">
        <v>90</v>
      </c>
      <c r="M290">
        <f>SUM(Pokemon[[#This Row],[Hit_Points]:[Speed_Points]])</f>
        <v>670</v>
      </c>
      <c r="N290">
        <v>3</v>
      </c>
      <c r="O290" t="b">
        <v>1</v>
      </c>
    </row>
    <row r="291" spans="2:15" x14ac:dyDescent="0.3">
      <c r="B291" t="s">
        <v>454</v>
      </c>
      <c r="C291" t="s">
        <v>55</v>
      </c>
      <c r="D291" t="s">
        <v>19</v>
      </c>
      <c r="E291">
        <f>_xlfn.XLOOKUP(Pokemon[[#This Row],[Primary_Type]],Table4[Type],Table4[Type_Encoded_Num],0,0,1)</f>
        <v>11</v>
      </c>
      <c r="F291">
        <v>770</v>
      </c>
      <c r="G291">
        <v>100</v>
      </c>
      <c r="H291">
        <v>180</v>
      </c>
      <c r="I291">
        <v>160</v>
      </c>
      <c r="J291">
        <v>150</v>
      </c>
      <c r="K291">
        <v>90</v>
      </c>
      <c r="L291">
        <v>90</v>
      </c>
      <c r="M291">
        <f>SUM(Pokemon[[#This Row],[Hit_Points]:[Speed_Points]])</f>
        <v>770</v>
      </c>
      <c r="N291">
        <v>3</v>
      </c>
      <c r="O291" t="b">
        <v>1</v>
      </c>
    </row>
    <row r="292" spans="2:15" hidden="1" x14ac:dyDescent="0.3">
      <c r="B292" t="s">
        <v>303</v>
      </c>
      <c r="C292" t="s">
        <v>13</v>
      </c>
      <c r="D292" t="s">
        <v>20</v>
      </c>
      <c r="E292">
        <f>_xlfn.XLOOKUP(Pokemon[[#This Row],[Primary_Type]],Table4[Type],Table4[Type_Encoded_Num],0,0,1)</f>
        <v>10</v>
      </c>
      <c r="F292">
        <v>405</v>
      </c>
      <c r="G292">
        <v>50</v>
      </c>
      <c r="H292">
        <v>65</v>
      </c>
      <c r="I292">
        <v>45</v>
      </c>
      <c r="J292">
        <v>85</v>
      </c>
      <c r="K292">
        <v>65</v>
      </c>
      <c r="L292">
        <v>95</v>
      </c>
      <c r="M292">
        <f>SUM(Pokemon[[#This Row],[Hit_Points]:[Speed_Points]])</f>
        <v>405</v>
      </c>
      <c r="N292">
        <v>3</v>
      </c>
      <c r="O292" t="b">
        <v>0</v>
      </c>
    </row>
    <row r="293" spans="2:15" hidden="1" x14ac:dyDescent="0.3">
      <c r="B293" t="s">
        <v>87</v>
      </c>
      <c r="C293" t="s">
        <v>19</v>
      </c>
      <c r="D293" t="s">
        <v>20</v>
      </c>
      <c r="E293">
        <f>_xlfn.XLOOKUP(Pokemon[[#This Row],[Primary_Type]],Table4[Type],Table4[Type_Encoded_Num],0,0,1)</f>
        <v>7</v>
      </c>
      <c r="F293">
        <v>350</v>
      </c>
      <c r="G293">
        <v>55</v>
      </c>
      <c r="H293">
        <v>70</v>
      </c>
      <c r="I293">
        <v>45</v>
      </c>
      <c r="J293">
        <v>70</v>
      </c>
      <c r="K293">
        <v>50</v>
      </c>
      <c r="L293">
        <v>60</v>
      </c>
      <c r="M293">
        <f>SUM(Pokemon[[#This Row],[Hit_Points]:[Speed_Points]])</f>
        <v>350</v>
      </c>
      <c r="N293">
        <v>1</v>
      </c>
      <c r="O293" t="b">
        <v>0</v>
      </c>
    </row>
    <row r="294" spans="2:15" hidden="1" x14ac:dyDescent="0.3">
      <c r="B294" t="s">
        <v>387</v>
      </c>
      <c r="C294" t="s">
        <v>93</v>
      </c>
      <c r="D294" t="s">
        <v>20</v>
      </c>
      <c r="E294">
        <f>_xlfn.XLOOKUP(Pokemon[[#This Row],[Primary_Type]],Table4[Type],Table4[Type_Encoded_Num],0,0,1)</f>
        <v>15</v>
      </c>
      <c r="F294">
        <v>470</v>
      </c>
      <c r="G294">
        <v>80</v>
      </c>
      <c r="H294">
        <v>45</v>
      </c>
      <c r="I294">
        <v>65</v>
      </c>
      <c r="J294">
        <v>90</v>
      </c>
      <c r="K294">
        <v>110</v>
      </c>
      <c r="L294">
        <v>80</v>
      </c>
      <c r="M294">
        <f>SUM(Pokemon[[#This Row],[Hit_Points]:[Speed_Points]])</f>
        <v>470</v>
      </c>
      <c r="N294">
        <v>3</v>
      </c>
      <c r="O294" t="b">
        <v>0</v>
      </c>
    </row>
    <row r="295" spans="2:15" hidden="1" x14ac:dyDescent="0.3">
      <c r="B295" t="s">
        <v>375</v>
      </c>
      <c r="C295" t="s">
        <v>14</v>
      </c>
      <c r="D295" t="s">
        <v>20</v>
      </c>
      <c r="E295">
        <f>_xlfn.XLOOKUP(Pokemon[[#This Row],[Primary_Type]],Table4[Type],Table4[Type_Encoded_Num],0,0,1)</f>
        <v>14</v>
      </c>
      <c r="F295">
        <v>302</v>
      </c>
      <c r="G295">
        <v>70</v>
      </c>
      <c r="H295">
        <v>43</v>
      </c>
      <c r="I295">
        <v>53</v>
      </c>
      <c r="J295">
        <v>43</v>
      </c>
      <c r="K295">
        <v>53</v>
      </c>
      <c r="L295">
        <v>40</v>
      </c>
      <c r="M295">
        <f>SUM(Pokemon[[#This Row],[Hit_Points]:[Speed_Points]])</f>
        <v>302</v>
      </c>
      <c r="N295">
        <v>3</v>
      </c>
      <c r="O295" t="b">
        <v>0</v>
      </c>
    </row>
    <row r="296" spans="2:15" hidden="1" x14ac:dyDescent="0.3">
      <c r="B296" t="s">
        <v>623</v>
      </c>
      <c r="C296" t="s">
        <v>85</v>
      </c>
      <c r="D296" t="s">
        <v>20</v>
      </c>
      <c r="E296">
        <f>_xlfn.XLOOKUP(Pokemon[[#This Row],[Primary_Type]],Table4[Type],Table4[Type_Encoded_Num],0,0,1)</f>
        <v>6</v>
      </c>
      <c r="F296">
        <v>405</v>
      </c>
      <c r="G296">
        <v>85</v>
      </c>
      <c r="H296">
        <v>105</v>
      </c>
      <c r="I296">
        <v>85</v>
      </c>
      <c r="J296">
        <v>40</v>
      </c>
      <c r="K296">
        <v>50</v>
      </c>
      <c r="L296">
        <v>40</v>
      </c>
      <c r="M296">
        <f>SUM(Pokemon[[#This Row],[Hit_Points]:[Speed_Points]])</f>
        <v>405</v>
      </c>
      <c r="N296">
        <v>5</v>
      </c>
      <c r="O296" t="b">
        <v>0</v>
      </c>
    </row>
    <row r="297" spans="2:15" x14ac:dyDescent="0.3">
      <c r="B297" t="s">
        <v>169</v>
      </c>
      <c r="C297" t="s">
        <v>28</v>
      </c>
      <c r="D297" t="s">
        <v>23</v>
      </c>
      <c r="E297">
        <f>_xlfn.XLOOKUP(Pokemon[[#This Row],[Primary_Type]],Table4[Type],Table4[Type_Encoded_Num],0,0,1)</f>
        <v>18</v>
      </c>
      <c r="F297">
        <v>540</v>
      </c>
      <c r="G297">
        <v>95</v>
      </c>
      <c r="H297">
        <v>125</v>
      </c>
      <c r="I297">
        <v>79</v>
      </c>
      <c r="J297">
        <v>60</v>
      </c>
      <c r="K297">
        <v>100</v>
      </c>
      <c r="L297">
        <v>81</v>
      </c>
      <c r="M297">
        <f>SUM(Pokemon[[#This Row],[Hit_Points]:[Speed_Points]])</f>
        <v>540</v>
      </c>
      <c r="N297">
        <v>1</v>
      </c>
      <c r="O297" t="b">
        <v>0</v>
      </c>
    </row>
    <row r="298" spans="2:15" x14ac:dyDescent="0.3">
      <c r="B298" t="s">
        <v>170</v>
      </c>
      <c r="C298" t="s">
        <v>28</v>
      </c>
      <c r="D298" t="s">
        <v>171</v>
      </c>
      <c r="E298">
        <f>_xlfn.XLOOKUP(Pokemon[[#This Row],[Primary_Type]],Table4[Type],Table4[Type_Encoded_Num],0,0,1)</f>
        <v>18</v>
      </c>
      <c r="F298">
        <v>640</v>
      </c>
      <c r="G298">
        <v>95</v>
      </c>
      <c r="H298">
        <v>155</v>
      </c>
      <c r="I298">
        <v>109</v>
      </c>
      <c r="J298">
        <v>70</v>
      </c>
      <c r="K298">
        <v>130</v>
      </c>
      <c r="L298">
        <v>81</v>
      </c>
      <c r="M298">
        <f>SUM(Pokemon[[#This Row],[Hit_Points]:[Speed_Points]])</f>
        <v>640</v>
      </c>
      <c r="N298">
        <v>1</v>
      </c>
      <c r="O298" t="b">
        <v>0</v>
      </c>
    </row>
    <row r="299" spans="2:15" hidden="1" x14ac:dyDescent="0.3">
      <c r="B299" t="s">
        <v>518</v>
      </c>
      <c r="C299" t="s">
        <v>41</v>
      </c>
      <c r="D299" t="s">
        <v>20</v>
      </c>
      <c r="E299">
        <f>_xlfn.XLOOKUP(Pokemon[[#This Row],[Primary_Type]],Table4[Type],Table4[Type_Encoded_Num],0,0,1)</f>
        <v>13</v>
      </c>
      <c r="F299">
        <v>220</v>
      </c>
      <c r="G299">
        <v>100</v>
      </c>
      <c r="H299">
        <v>5</v>
      </c>
      <c r="I299">
        <v>5</v>
      </c>
      <c r="J299">
        <v>15</v>
      </c>
      <c r="K299">
        <v>65</v>
      </c>
      <c r="L299">
        <v>30</v>
      </c>
      <c r="M299">
        <f>SUM(Pokemon[[#This Row],[Hit_Points]:[Speed_Points]])</f>
        <v>220</v>
      </c>
      <c r="N299">
        <v>4</v>
      </c>
      <c r="O299" t="b">
        <v>0</v>
      </c>
    </row>
    <row r="300" spans="2:15" hidden="1" x14ac:dyDescent="0.3">
      <c r="B300" t="s">
        <v>351</v>
      </c>
      <c r="C300" t="s">
        <v>85</v>
      </c>
      <c r="D300" t="s">
        <v>20</v>
      </c>
      <c r="E300">
        <f>_xlfn.XLOOKUP(Pokemon[[#This Row],[Primary_Type]],Table4[Type],Table4[Type_Encoded_Num],0,0,1)</f>
        <v>6</v>
      </c>
      <c r="F300">
        <v>474</v>
      </c>
      <c r="G300">
        <v>144</v>
      </c>
      <c r="H300">
        <v>120</v>
      </c>
      <c r="I300">
        <v>60</v>
      </c>
      <c r="J300">
        <v>40</v>
      </c>
      <c r="K300">
        <v>60</v>
      </c>
      <c r="L300">
        <v>50</v>
      </c>
      <c r="M300">
        <f>SUM(Pokemon[[#This Row],[Hit_Points]:[Speed_Points]])</f>
        <v>474</v>
      </c>
      <c r="N300">
        <v>3</v>
      </c>
      <c r="O300" t="b">
        <v>0</v>
      </c>
    </row>
    <row r="301" spans="2:15" x14ac:dyDescent="0.3">
      <c r="B301" t="s">
        <v>129</v>
      </c>
      <c r="C301" t="s">
        <v>128</v>
      </c>
      <c r="D301" t="s">
        <v>14</v>
      </c>
      <c r="E301">
        <f>_xlfn.XLOOKUP(Pokemon[[#This Row],[Primary_Type]],Table4[Type],Table4[Type_Encoded_Num],0,0,1)</f>
        <v>9</v>
      </c>
      <c r="F301">
        <v>405</v>
      </c>
      <c r="G301">
        <v>45</v>
      </c>
      <c r="H301">
        <v>50</v>
      </c>
      <c r="I301">
        <v>45</v>
      </c>
      <c r="J301">
        <v>115</v>
      </c>
      <c r="K301">
        <v>55</v>
      </c>
      <c r="L301">
        <v>95</v>
      </c>
      <c r="M301">
        <f>SUM(Pokemon[[#This Row],[Hit_Points]:[Speed_Points]])</f>
        <v>405</v>
      </c>
      <c r="N301">
        <v>1</v>
      </c>
      <c r="O301" t="b">
        <v>0</v>
      </c>
    </row>
    <row r="302" spans="2:15" x14ac:dyDescent="0.3">
      <c r="B302" t="s">
        <v>801</v>
      </c>
      <c r="C302" t="s">
        <v>85</v>
      </c>
      <c r="D302" t="s">
        <v>23</v>
      </c>
      <c r="E302">
        <f>_xlfn.XLOOKUP(Pokemon[[#This Row],[Primary_Type]],Table4[Type],Table4[Type_Encoded_Num],0,0,1)</f>
        <v>6</v>
      </c>
      <c r="F302">
        <v>500</v>
      </c>
      <c r="G302">
        <v>78</v>
      </c>
      <c r="H302">
        <v>92</v>
      </c>
      <c r="I302">
        <v>75</v>
      </c>
      <c r="J302">
        <v>74</v>
      </c>
      <c r="K302">
        <v>63</v>
      </c>
      <c r="L302">
        <v>118</v>
      </c>
      <c r="M302">
        <f>SUM(Pokemon[[#This Row],[Hit_Points]:[Speed_Points]])</f>
        <v>500</v>
      </c>
      <c r="N302">
        <v>6</v>
      </c>
      <c r="O302" t="b">
        <v>0</v>
      </c>
    </row>
    <row r="303" spans="2:15" hidden="1" x14ac:dyDescent="0.3">
      <c r="B303" t="s">
        <v>703</v>
      </c>
      <c r="C303" t="s">
        <v>25</v>
      </c>
      <c r="D303" t="s">
        <v>20</v>
      </c>
      <c r="E303">
        <f>_xlfn.XLOOKUP(Pokemon[[#This Row],[Primary_Type]],Table4[Type],Table4[Type_Encoded_Num],0,0,1)</f>
        <v>3</v>
      </c>
      <c r="F303">
        <v>540</v>
      </c>
      <c r="G303">
        <v>76</v>
      </c>
      <c r="H303">
        <v>147</v>
      </c>
      <c r="I303">
        <v>90</v>
      </c>
      <c r="J303">
        <v>60</v>
      </c>
      <c r="K303">
        <v>70</v>
      </c>
      <c r="L303">
        <v>97</v>
      </c>
      <c r="M303">
        <f>SUM(Pokemon[[#This Row],[Hit_Points]:[Speed_Points]])</f>
        <v>540</v>
      </c>
      <c r="N303">
        <v>5</v>
      </c>
      <c r="O303" t="b">
        <v>0</v>
      </c>
    </row>
    <row r="304" spans="2:15" hidden="1" x14ac:dyDescent="0.3">
      <c r="B304" t="s">
        <v>722</v>
      </c>
      <c r="C304" t="s">
        <v>19</v>
      </c>
      <c r="D304" t="s">
        <v>20</v>
      </c>
      <c r="E304">
        <f>_xlfn.XLOOKUP(Pokemon[[#This Row],[Primary_Type]],Table4[Type],Table4[Type_Encoded_Num],0,0,1)</f>
        <v>7</v>
      </c>
      <c r="F304">
        <v>484</v>
      </c>
      <c r="G304">
        <v>85</v>
      </c>
      <c r="H304">
        <v>97</v>
      </c>
      <c r="I304">
        <v>66</v>
      </c>
      <c r="J304">
        <v>105</v>
      </c>
      <c r="K304">
        <v>66</v>
      </c>
      <c r="L304">
        <v>65</v>
      </c>
      <c r="M304">
        <f>SUM(Pokemon[[#This Row],[Hit_Points]:[Speed_Points]])</f>
        <v>484</v>
      </c>
      <c r="N304">
        <v>5</v>
      </c>
      <c r="O304" t="b">
        <v>0</v>
      </c>
    </row>
    <row r="305" spans="2:15" x14ac:dyDescent="0.3">
      <c r="B305" t="s">
        <v>572</v>
      </c>
      <c r="C305" t="s">
        <v>19</v>
      </c>
      <c r="D305" t="s">
        <v>115</v>
      </c>
      <c r="E305">
        <f>_xlfn.XLOOKUP(Pokemon[[#This Row],[Primary_Type]],Table4[Type],Table4[Type_Encoded_Num],0,0,1)</f>
        <v>7</v>
      </c>
      <c r="F305">
        <v>600</v>
      </c>
      <c r="G305">
        <v>91</v>
      </c>
      <c r="H305">
        <v>90</v>
      </c>
      <c r="I305">
        <v>106</v>
      </c>
      <c r="J305">
        <v>130</v>
      </c>
      <c r="K305">
        <v>106</v>
      </c>
      <c r="L305">
        <v>77</v>
      </c>
      <c r="M305">
        <f>SUM(Pokemon[[#This Row],[Hit_Points]:[Speed_Points]])</f>
        <v>600</v>
      </c>
      <c r="N305">
        <v>4</v>
      </c>
      <c r="O305" t="b">
        <v>1</v>
      </c>
    </row>
    <row r="306" spans="2:15" x14ac:dyDescent="0.3">
      <c r="B306" t="s">
        <v>795</v>
      </c>
      <c r="C306" t="s">
        <v>52</v>
      </c>
      <c r="D306" t="s">
        <v>41</v>
      </c>
      <c r="E306">
        <f>_xlfn.XLOOKUP(Pokemon[[#This Row],[Primary_Type]],Table4[Type],Table4[Type_Encoded_Num],0,0,1)</f>
        <v>4</v>
      </c>
      <c r="F306">
        <v>481</v>
      </c>
      <c r="G306">
        <v>62</v>
      </c>
      <c r="H306">
        <v>55</v>
      </c>
      <c r="I306">
        <v>52</v>
      </c>
      <c r="J306">
        <v>109</v>
      </c>
      <c r="K306">
        <v>94</v>
      </c>
      <c r="L306">
        <v>109</v>
      </c>
      <c r="M306">
        <f>SUM(Pokemon[[#This Row],[Hit_Points]:[Speed_Points]])</f>
        <v>481</v>
      </c>
      <c r="N306">
        <v>6</v>
      </c>
      <c r="O306" t="b">
        <v>0</v>
      </c>
    </row>
    <row r="307" spans="2:15" x14ac:dyDescent="0.3">
      <c r="B307" t="s">
        <v>794</v>
      </c>
      <c r="C307" t="s">
        <v>52</v>
      </c>
      <c r="D307" t="s">
        <v>41</v>
      </c>
      <c r="E307">
        <f>_xlfn.XLOOKUP(Pokemon[[#This Row],[Primary_Type]],Table4[Type],Table4[Type_Encoded_Num],0,0,1)</f>
        <v>4</v>
      </c>
      <c r="F307">
        <v>289</v>
      </c>
      <c r="G307">
        <v>44</v>
      </c>
      <c r="H307">
        <v>38</v>
      </c>
      <c r="I307">
        <v>33</v>
      </c>
      <c r="J307">
        <v>61</v>
      </c>
      <c r="K307">
        <v>43</v>
      </c>
      <c r="L307">
        <v>70</v>
      </c>
      <c r="M307">
        <f>SUM(Pokemon[[#This Row],[Hit_Points]:[Speed_Points]])</f>
        <v>289</v>
      </c>
      <c r="N307">
        <v>6</v>
      </c>
      <c r="O307" t="b">
        <v>0</v>
      </c>
    </row>
    <row r="308" spans="2:15" x14ac:dyDescent="0.3">
      <c r="B308" t="s">
        <v>261</v>
      </c>
      <c r="C308" t="s">
        <v>33</v>
      </c>
      <c r="D308" t="s">
        <v>85</v>
      </c>
      <c r="E308">
        <f>_xlfn.XLOOKUP(Pokemon[[#This Row],[Primary_Type]],Table4[Type],Table4[Type_Encoded_Num],0,0,1)</f>
        <v>1</v>
      </c>
      <c r="F308">
        <v>500</v>
      </c>
      <c r="G308">
        <v>80</v>
      </c>
      <c r="H308">
        <v>125</v>
      </c>
      <c r="I308">
        <v>75</v>
      </c>
      <c r="J308">
        <v>40</v>
      </c>
      <c r="K308">
        <v>95</v>
      </c>
      <c r="L308">
        <v>85</v>
      </c>
      <c r="M308">
        <f>SUM(Pokemon[[#This Row],[Hit_Points]:[Speed_Points]])</f>
        <v>500</v>
      </c>
      <c r="N308">
        <v>2</v>
      </c>
      <c r="O308" t="b">
        <v>0</v>
      </c>
    </row>
    <row r="309" spans="2:15" x14ac:dyDescent="0.3">
      <c r="B309" t="s">
        <v>262</v>
      </c>
      <c r="C309" t="s">
        <v>33</v>
      </c>
      <c r="D309" t="s">
        <v>85</v>
      </c>
      <c r="E309">
        <f>_xlfn.XLOOKUP(Pokemon[[#This Row],[Primary_Type]],Table4[Type],Table4[Type_Encoded_Num],0,0,1)</f>
        <v>1</v>
      </c>
      <c r="F309">
        <v>600</v>
      </c>
      <c r="G309">
        <v>80</v>
      </c>
      <c r="H309">
        <v>185</v>
      </c>
      <c r="I309">
        <v>115</v>
      </c>
      <c r="J309">
        <v>40</v>
      </c>
      <c r="K309">
        <v>105</v>
      </c>
      <c r="L309">
        <v>75</v>
      </c>
      <c r="M309">
        <f>SUM(Pokemon[[#This Row],[Hit_Points]:[Speed_Points]])</f>
        <v>600</v>
      </c>
      <c r="N309">
        <v>2</v>
      </c>
      <c r="O309" t="b">
        <v>0</v>
      </c>
    </row>
    <row r="310" spans="2:15" hidden="1" x14ac:dyDescent="0.3">
      <c r="B310" t="s">
        <v>596</v>
      </c>
      <c r="C310" t="s">
        <v>41</v>
      </c>
      <c r="D310" t="s">
        <v>20</v>
      </c>
      <c r="E310">
        <f>_xlfn.XLOOKUP(Pokemon[[#This Row],[Primary_Type]],Table4[Type],Table4[Type_Encoded_Num],0,0,1)</f>
        <v>13</v>
      </c>
      <c r="F310">
        <v>370</v>
      </c>
      <c r="G310">
        <v>65</v>
      </c>
      <c r="H310">
        <v>80</v>
      </c>
      <c r="I310">
        <v>65</v>
      </c>
      <c r="J310">
        <v>35</v>
      </c>
      <c r="K310">
        <v>65</v>
      </c>
      <c r="L310">
        <v>60</v>
      </c>
      <c r="M310">
        <f>SUM(Pokemon[[#This Row],[Hit_Points]:[Speed_Points]])</f>
        <v>370</v>
      </c>
      <c r="N310">
        <v>5</v>
      </c>
      <c r="O310" t="b">
        <v>0</v>
      </c>
    </row>
    <row r="311" spans="2:15" hidden="1" x14ac:dyDescent="0.3">
      <c r="B311" t="s">
        <v>529</v>
      </c>
      <c r="C311" t="s">
        <v>55</v>
      </c>
      <c r="D311" t="s">
        <v>20</v>
      </c>
      <c r="E311">
        <f>_xlfn.XLOOKUP(Pokemon[[#This Row],[Primary_Type]],Table4[Type],Table4[Type_Encoded_Num],0,0,1)</f>
        <v>11</v>
      </c>
      <c r="F311">
        <v>330</v>
      </c>
      <c r="G311">
        <v>68</v>
      </c>
      <c r="H311">
        <v>72</v>
      </c>
      <c r="I311">
        <v>78</v>
      </c>
      <c r="J311">
        <v>38</v>
      </c>
      <c r="K311">
        <v>42</v>
      </c>
      <c r="L311">
        <v>32</v>
      </c>
      <c r="M311">
        <f>SUM(Pokemon[[#This Row],[Hit_Points]:[Speed_Points]])</f>
        <v>330</v>
      </c>
      <c r="N311">
        <v>4</v>
      </c>
      <c r="O311" t="b">
        <v>0</v>
      </c>
    </row>
    <row r="312" spans="2:15" hidden="1" x14ac:dyDescent="0.3">
      <c r="B312" t="s">
        <v>530</v>
      </c>
      <c r="C312" t="s">
        <v>55</v>
      </c>
      <c r="D312" t="s">
        <v>20</v>
      </c>
      <c r="E312">
        <f>_xlfn.XLOOKUP(Pokemon[[#This Row],[Primary_Type]],Table4[Type],Table4[Type_Encoded_Num],0,0,1)</f>
        <v>11</v>
      </c>
      <c r="F312">
        <v>525</v>
      </c>
      <c r="G312">
        <v>108</v>
      </c>
      <c r="H312">
        <v>112</v>
      </c>
      <c r="I312">
        <v>118</v>
      </c>
      <c r="J312">
        <v>68</v>
      </c>
      <c r="K312">
        <v>72</v>
      </c>
      <c r="L312">
        <v>47</v>
      </c>
      <c r="M312">
        <f>SUM(Pokemon[[#This Row],[Hit_Points]:[Speed_Points]])</f>
        <v>525</v>
      </c>
      <c r="N312">
        <v>4</v>
      </c>
      <c r="O312" t="b">
        <v>0</v>
      </c>
    </row>
    <row r="313" spans="2:15" hidden="1" x14ac:dyDescent="0.3">
      <c r="B313" t="s">
        <v>144</v>
      </c>
      <c r="C313" t="s">
        <v>85</v>
      </c>
      <c r="D313" t="s">
        <v>20</v>
      </c>
      <c r="E313">
        <f>_xlfn.XLOOKUP(Pokemon[[#This Row],[Primary_Type]],Table4[Type],Table4[Type_Encoded_Num],0,0,1)</f>
        <v>6</v>
      </c>
      <c r="F313">
        <v>455</v>
      </c>
      <c r="G313">
        <v>50</v>
      </c>
      <c r="H313">
        <v>105</v>
      </c>
      <c r="I313">
        <v>79</v>
      </c>
      <c r="J313">
        <v>35</v>
      </c>
      <c r="K313">
        <v>110</v>
      </c>
      <c r="L313">
        <v>76</v>
      </c>
      <c r="M313">
        <f>SUM(Pokemon[[#This Row],[Hit_Points]:[Speed_Points]])</f>
        <v>455</v>
      </c>
      <c r="N313">
        <v>1</v>
      </c>
      <c r="O313" t="b">
        <v>0</v>
      </c>
    </row>
    <row r="314" spans="2:15" hidden="1" x14ac:dyDescent="0.3">
      <c r="B314" t="s">
        <v>143</v>
      </c>
      <c r="C314" t="s">
        <v>85</v>
      </c>
      <c r="D314" t="s">
        <v>20</v>
      </c>
      <c r="E314">
        <f>_xlfn.XLOOKUP(Pokemon[[#This Row],[Primary_Type]],Table4[Type],Table4[Type_Encoded_Num],0,0,1)</f>
        <v>6</v>
      </c>
      <c r="F314">
        <v>455</v>
      </c>
      <c r="G314">
        <v>50</v>
      </c>
      <c r="H314">
        <v>120</v>
      </c>
      <c r="I314">
        <v>53</v>
      </c>
      <c r="J314">
        <v>35</v>
      </c>
      <c r="K314">
        <v>110</v>
      </c>
      <c r="L314">
        <v>87</v>
      </c>
      <c r="M314">
        <f>SUM(Pokemon[[#This Row],[Hit_Points]:[Speed_Points]])</f>
        <v>455</v>
      </c>
      <c r="N314">
        <v>1</v>
      </c>
      <c r="O314" t="b">
        <v>0</v>
      </c>
    </row>
    <row r="315" spans="2:15" hidden="1" x14ac:dyDescent="0.3">
      <c r="B315" t="s">
        <v>286</v>
      </c>
      <c r="C315" t="s">
        <v>85</v>
      </c>
      <c r="D315" t="s">
        <v>20</v>
      </c>
      <c r="E315">
        <f>_xlfn.XLOOKUP(Pokemon[[#This Row],[Primary_Type]],Table4[Type],Table4[Type_Encoded_Num],0,0,1)</f>
        <v>6</v>
      </c>
      <c r="F315">
        <v>455</v>
      </c>
      <c r="G315">
        <v>50</v>
      </c>
      <c r="H315">
        <v>95</v>
      </c>
      <c r="I315">
        <v>95</v>
      </c>
      <c r="J315">
        <v>35</v>
      </c>
      <c r="K315">
        <v>110</v>
      </c>
      <c r="L315">
        <v>70</v>
      </c>
      <c r="M315">
        <f>SUM(Pokemon[[#This Row],[Hit_Points]:[Speed_Points]])</f>
        <v>455</v>
      </c>
      <c r="N315">
        <v>2</v>
      </c>
      <c r="O315" t="b">
        <v>0</v>
      </c>
    </row>
    <row r="316" spans="2:15" x14ac:dyDescent="0.3">
      <c r="B316" t="s">
        <v>300</v>
      </c>
      <c r="C316" t="s">
        <v>19</v>
      </c>
      <c r="D316" t="s">
        <v>23</v>
      </c>
      <c r="E316">
        <f>_xlfn.XLOOKUP(Pokemon[[#This Row],[Primary_Type]],Table4[Type],Table4[Type_Encoded_Num],0,0,1)</f>
        <v>7</v>
      </c>
      <c r="F316">
        <v>680</v>
      </c>
      <c r="G316">
        <v>106</v>
      </c>
      <c r="H316">
        <v>130</v>
      </c>
      <c r="I316">
        <v>90</v>
      </c>
      <c r="J316">
        <v>110</v>
      </c>
      <c r="K316">
        <v>154</v>
      </c>
      <c r="L316">
        <v>90</v>
      </c>
      <c r="M316">
        <f>SUM(Pokemon[[#This Row],[Hit_Points]:[Speed_Points]])</f>
        <v>680</v>
      </c>
      <c r="N316">
        <v>2</v>
      </c>
      <c r="O316" t="b">
        <v>1</v>
      </c>
    </row>
    <row r="317" spans="2:15" x14ac:dyDescent="0.3">
      <c r="B317" t="s">
        <v>508</v>
      </c>
      <c r="C317" t="s">
        <v>171</v>
      </c>
      <c r="D317" t="s">
        <v>23</v>
      </c>
      <c r="E317">
        <f>_xlfn.XLOOKUP(Pokemon[[#This Row],[Primary_Type]],Table4[Type],Table4[Type_Encoded_Num],0,0,1)</f>
        <v>2</v>
      </c>
      <c r="F317">
        <v>505</v>
      </c>
      <c r="G317">
        <v>100</v>
      </c>
      <c r="H317">
        <v>125</v>
      </c>
      <c r="I317">
        <v>52</v>
      </c>
      <c r="J317">
        <v>105</v>
      </c>
      <c r="K317">
        <v>52</v>
      </c>
      <c r="L317">
        <v>71</v>
      </c>
      <c r="M317">
        <f>SUM(Pokemon[[#This Row],[Hit_Points]:[Speed_Points]])</f>
        <v>505</v>
      </c>
      <c r="N317">
        <v>4</v>
      </c>
      <c r="O317" t="b">
        <v>0</v>
      </c>
    </row>
    <row r="318" spans="2:15" x14ac:dyDescent="0.3">
      <c r="B318" t="s">
        <v>778</v>
      </c>
      <c r="C318" t="s">
        <v>115</v>
      </c>
      <c r="D318" t="s">
        <v>128</v>
      </c>
      <c r="E318">
        <f>_xlfn.XLOOKUP(Pokemon[[#This Row],[Primary_Type]],Table4[Type],Table4[Type_Encoded_Num],0,0,1)</f>
        <v>17</v>
      </c>
      <c r="F318">
        <v>325</v>
      </c>
      <c r="G318">
        <v>45</v>
      </c>
      <c r="H318">
        <v>80</v>
      </c>
      <c r="I318">
        <v>100</v>
      </c>
      <c r="J318">
        <v>35</v>
      </c>
      <c r="K318">
        <v>37</v>
      </c>
      <c r="L318">
        <v>28</v>
      </c>
      <c r="M318">
        <f>SUM(Pokemon[[#This Row],[Hit_Points]:[Speed_Points]])</f>
        <v>325</v>
      </c>
      <c r="N318">
        <v>6</v>
      </c>
      <c r="O318" t="b">
        <v>0</v>
      </c>
    </row>
    <row r="319" spans="2:15" x14ac:dyDescent="0.3">
      <c r="B319" t="s">
        <v>827</v>
      </c>
      <c r="C319" t="s">
        <v>93</v>
      </c>
      <c r="D319" t="s">
        <v>128</v>
      </c>
      <c r="E319">
        <f>_xlfn.XLOOKUP(Pokemon[[#This Row],[Primary_Type]],Table4[Type],Table4[Type_Encoded_Num],0,0,1)</f>
        <v>15</v>
      </c>
      <c r="F319">
        <v>600</v>
      </c>
      <c r="G319">
        <v>80</v>
      </c>
      <c r="H319">
        <v>110</v>
      </c>
      <c r="I319">
        <v>60</v>
      </c>
      <c r="J319">
        <v>150</v>
      </c>
      <c r="K319">
        <v>130</v>
      </c>
      <c r="L319">
        <v>70</v>
      </c>
      <c r="M319">
        <f>SUM(Pokemon[[#This Row],[Hit_Points]:[Speed_Points]])</f>
        <v>600</v>
      </c>
      <c r="N319">
        <v>6</v>
      </c>
      <c r="O319" t="b">
        <v>1</v>
      </c>
    </row>
    <row r="320" spans="2:15" x14ac:dyDescent="0.3">
      <c r="B320" t="s">
        <v>828</v>
      </c>
      <c r="C320" t="s">
        <v>93</v>
      </c>
      <c r="D320" t="s">
        <v>171</v>
      </c>
      <c r="E320">
        <f>_xlfn.XLOOKUP(Pokemon[[#This Row],[Primary_Type]],Table4[Type],Table4[Type_Encoded_Num],0,0,1)</f>
        <v>15</v>
      </c>
      <c r="F320">
        <v>680</v>
      </c>
      <c r="G320">
        <v>80</v>
      </c>
      <c r="H320">
        <v>160</v>
      </c>
      <c r="I320">
        <v>60</v>
      </c>
      <c r="J320">
        <v>170</v>
      </c>
      <c r="K320">
        <v>130</v>
      </c>
      <c r="L320">
        <v>80</v>
      </c>
      <c r="M320">
        <f>SUM(Pokemon[[#This Row],[Hit_Points]:[Speed_Points]])</f>
        <v>680</v>
      </c>
      <c r="N320">
        <v>6</v>
      </c>
      <c r="O320" t="b">
        <v>1</v>
      </c>
    </row>
    <row r="321" spans="2:15" x14ac:dyDescent="0.3">
      <c r="B321" t="s">
        <v>207</v>
      </c>
      <c r="C321" t="s">
        <v>41</v>
      </c>
      <c r="D321" t="s">
        <v>23</v>
      </c>
      <c r="E321">
        <f>_xlfn.XLOOKUP(Pokemon[[#This Row],[Primary_Type]],Table4[Type],Table4[Type_Encoded_Num],0,0,1)</f>
        <v>13</v>
      </c>
      <c r="F321">
        <v>262</v>
      </c>
      <c r="G321">
        <v>60</v>
      </c>
      <c r="H321">
        <v>30</v>
      </c>
      <c r="I321">
        <v>30</v>
      </c>
      <c r="J321">
        <v>36</v>
      </c>
      <c r="K321">
        <v>56</v>
      </c>
      <c r="L321">
        <v>50</v>
      </c>
      <c r="M321">
        <f>SUM(Pokemon[[#This Row],[Hit_Points]:[Speed_Points]])</f>
        <v>262</v>
      </c>
      <c r="N321">
        <v>2</v>
      </c>
      <c r="O321" t="b">
        <v>0</v>
      </c>
    </row>
    <row r="322" spans="2:15" x14ac:dyDescent="0.3">
      <c r="B322" t="s">
        <v>232</v>
      </c>
      <c r="C322" t="s">
        <v>13</v>
      </c>
      <c r="D322" t="s">
        <v>23</v>
      </c>
      <c r="E322">
        <f>_xlfn.XLOOKUP(Pokemon[[#This Row],[Primary_Type]],Table4[Type],Table4[Type_Encoded_Num],0,0,1)</f>
        <v>10</v>
      </c>
      <c r="F322">
        <v>250</v>
      </c>
      <c r="G322">
        <v>35</v>
      </c>
      <c r="H322">
        <v>35</v>
      </c>
      <c r="I322">
        <v>40</v>
      </c>
      <c r="J322">
        <v>35</v>
      </c>
      <c r="K322">
        <v>55</v>
      </c>
      <c r="L322">
        <v>50</v>
      </c>
      <c r="M322">
        <f>SUM(Pokemon[[#This Row],[Hit_Points]:[Speed_Points]])</f>
        <v>250</v>
      </c>
      <c r="N322">
        <v>2</v>
      </c>
      <c r="O322" t="b">
        <v>0</v>
      </c>
    </row>
    <row r="323" spans="2:15" hidden="1" x14ac:dyDescent="0.3">
      <c r="B323" t="s">
        <v>154</v>
      </c>
      <c r="C323" t="s">
        <v>28</v>
      </c>
      <c r="D323" t="s">
        <v>20</v>
      </c>
      <c r="E323">
        <f>_xlfn.XLOOKUP(Pokemon[[#This Row],[Primary_Type]],Table4[Type],Table4[Type_Encoded_Num],0,0,1)</f>
        <v>18</v>
      </c>
      <c r="F323">
        <v>295</v>
      </c>
      <c r="G323">
        <v>30</v>
      </c>
      <c r="H323">
        <v>40</v>
      </c>
      <c r="I323">
        <v>70</v>
      </c>
      <c r="J323">
        <v>70</v>
      </c>
      <c r="K323">
        <v>25</v>
      </c>
      <c r="L323">
        <v>60</v>
      </c>
      <c r="M323">
        <f>SUM(Pokemon[[#This Row],[Hit_Points]:[Speed_Points]])</f>
        <v>295</v>
      </c>
      <c r="N323">
        <v>1</v>
      </c>
      <c r="O323" t="b">
        <v>0</v>
      </c>
    </row>
    <row r="324" spans="2:15" x14ac:dyDescent="0.3">
      <c r="B324" t="s">
        <v>277</v>
      </c>
      <c r="C324" t="s">
        <v>171</v>
      </c>
      <c r="D324" t="s">
        <v>19</v>
      </c>
      <c r="E324">
        <f>_xlfn.XLOOKUP(Pokemon[[#This Row],[Primary_Type]],Table4[Type],Table4[Type_Encoded_Num],0,0,1)</f>
        <v>2</v>
      </c>
      <c r="F324">
        <v>500</v>
      </c>
      <c r="G324">
        <v>75</v>
      </c>
      <c r="H324">
        <v>90</v>
      </c>
      <c r="I324">
        <v>50</v>
      </c>
      <c r="J324">
        <v>110</v>
      </c>
      <c r="K324">
        <v>80</v>
      </c>
      <c r="L324">
        <v>95</v>
      </c>
      <c r="M324">
        <f>SUM(Pokemon[[#This Row],[Hit_Points]:[Speed_Points]])</f>
        <v>500</v>
      </c>
      <c r="N324">
        <v>2</v>
      </c>
      <c r="O324" t="b">
        <v>0</v>
      </c>
    </row>
    <row r="325" spans="2:15" x14ac:dyDescent="0.3">
      <c r="B325" t="s">
        <v>278</v>
      </c>
      <c r="C325" t="s">
        <v>171</v>
      </c>
      <c r="D325" t="s">
        <v>19</v>
      </c>
      <c r="E325">
        <f>_xlfn.XLOOKUP(Pokemon[[#This Row],[Primary_Type]],Table4[Type],Table4[Type_Encoded_Num],0,0,1)</f>
        <v>2</v>
      </c>
      <c r="F325">
        <v>600</v>
      </c>
      <c r="G325">
        <v>75</v>
      </c>
      <c r="H325">
        <v>90</v>
      </c>
      <c r="I325">
        <v>90</v>
      </c>
      <c r="J325">
        <v>140</v>
      </c>
      <c r="K325">
        <v>90</v>
      </c>
      <c r="L325">
        <v>115</v>
      </c>
      <c r="M325">
        <f>SUM(Pokemon[[#This Row],[Hit_Points]:[Speed_Points]])</f>
        <v>600</v>
      </c>
      <c r="N325">
        <v>2</v>
      </c>
      <c r="O325" t="b">
        <v>0</v>
      </c>
    </row>
    <row r="326" spans="2:15" x14ac:dyDescent="0.3">
      <c r="B326" t="s">
        <v>276</v>
      </c>
      <c r="C326" t="s">
        <v>171</v>
      </c>
      <c r="D326" t="s">
        <v>19</v>
      </c>
      <c r="E326">
        <f>_xlfn.XLOOKUP(Pokemon[[#This Row],[Primary_Type]],Table4[Type],Table4[Type_Encoded_Num],0,0,1)</f>
        <v>2</v>
      </c>
      <c r="F326">
        <v>330</v>
      </c>
      <c r="G326">
        <v>45</v>
      </c>
      <c r="H326">
        <v>60</v>
      </c>
      <c r="I326">
        <v>30</v>
      </c>
      <c r="J326">
        <v>80</v>
      </c>
      <c r="K326">
        <v>50</v>
      </c>
      <c r="L326">
        <v>65</v>
      </c>
      <c r="M326">
        <f>SUM(Pokemon[[#This Row],[Hit_Points]:[Speed_Points]])</f>
        <v>330</v>
      </c>
      <c r="N326">
        <v>2</v>
      </c>
      <c r="O326" t="b">
        <v>0</v>
      </c>
    </row>
    <row r="327" spans="2:15" hidden="1" x14ac:dyDescent="0.3">
      <c r="B327" t="s">
        <v>432</v>
      </c>
      <c r="C327" t="s">
        <v>28</v>
      </c>
      <c r="D327" t="s">
        <v>20</v>
      </c>
      <c r="E327">
        <f>_xlfn.XLOOKUP(Pokemon[[#This Row],[Primary_Type]],Table4[Type],Table4[Type_Encoded_Num],0,0,1)</f>
        <v>18</v>
      </c>
      <c r="F327">
        <v>485</v>
      </c>
      <c r="G327">
        <v>55</v>
      </c>
      <c r="H327">
        <v>104</v>
      </c>
      <c r="I327">
        <v>105</v>
      </c>
      <c r="J327">
        <v>94</v>
      </c>
      <c r="K327">
        <v>75</v>
      </c>
      <c r="L327">
        <v>52</v>
      </c>
      <c r="M327">
        <f>SUM(Pokemon[[#This Row],[Hit_Points]:[Speed_Points]])</f>
        <v>485</v>
      </c>
      <c r="N327">
        <v>3</v>
      </c>
      <c r="O327" t="b">
        <v>0</v>
      </c>
    </row>
    <row r="328" spans="2:15" x14ac:dyDescent="0.3">
      <c r="B328" t="s">
        <v>726</v>
      </c>
      <c r="C328" t="s">
        <v>171</v>
      </c>
      <c r="D328" t="s">
        <v>25</v>
      </c>
      <c r="E328">
        <f>_xlfn.XLOOKUP(Pokemon[[#This Row],[Primary_Type]],Table4[Type],Table4[Type_Encoded_Num],0,0,1)</f>
        <v>2</v>
      </c>
      <c r="F328">
        <v>600</v>
      </c>
      <c r="G328">
        <v>92</v>
      </c>
      <c r="H328">
        <v>105</v>
      </c>
      <c r="I328">
        <v>90</v>
      </c>
      <c r="J328">
        <v>125</v>
      </c>
      <c r="K328">
        <v>90</v>
      </c>
      <c r="L328">
        <v>98</v>
      </c>
      <c r="M328">
        <f>SUM(Pokemon[[#This Row],[Hit_Points]:[Speed_Points]])</f>
        <v>600</v>
      </c>
      <c r="N328">
        <v>5</v>
      </c>
      <c r="O328" t="b">
        <v>0</v>
      </c>
    </row>
    <row r="329" spans="2:15" hidden="1" x14ac:dyDescent="0.3">
      <c r="B329" t="s">
        <v>134</v>
      </c>
      <c r="C329" t="s">
        <v>93</v>
      </c>
      <c r="D329" t="s">
        <v>20</v>
      </c>
      <c r="E329">
        <f>_xlfn.XLOOKUP(Pokemon[[#This Row],[Primary_Type]],Table4[Type],Table4[Type_Encoded_Num],0,0,1)</f>
        <v>15</v>
      </c>
      <c r="F329">
        <v>483</v>
      </c>
      <c r="G329">
        <v>85</v>
      </c>
      <c r="H329">
        <v>73</v>
      </c>
      <c r="I329">
        <v>70</v>
      </c>
      <c r="J329">
        <v>73</v>
      </c>
      <c r="K329">
        <v>115</v>
      </c>
      <c r="L329">
        <v>67</v>
      </c>
      <c r="M329">
        <f>SUM(Pokemon[[#This Row],[Hit_Points]:[Speed_Points]])</f>
        <v>483</v>
      </c>
      <c r="N329">
        <v>1</v>
      </c>
      <c r="O329" t="b">
        <v>0</v>
      </c>
    </row>
    <row r="330" spans="2:15" x14ac:dyDescent="0.3">
      <c r="B330" t="s">
        <v>218</v>
      </c>
      <c r="C330" t="s">
        <v>41</v>
      </c>
      <c r="D330" t="s">
        <v>63</v>
      </c>
      <c r="E330">
        <f>_xlfn.XLOOKUP(Pokemon[[#This Row],[Primary_Type]],Table4[Type],Table4[Type_Encoded_Num],0,0,1)</f>
        <v>13</v>
      </c>
      <c r="F330">
        <v>210</v>
      </c>
      <c r="G330">
        <v>90</v>
      </c>
      <c r="H330">
        <v>30</v>
      </c>
      <c r="I330">
        <v>15</v>
      </c>
      <c r="J330">
        <v>40</v>
      </c>
      <c r="K330">
        <v>20</v>
      </c>
      <c r="L330">
        <v>15</v>
      </c>
      <c r="M330">
        <f>SUM(Pokemon[[#This Row],[Hit_Points]:[Speed_Points]])</f>
        <v>210</v>
      </c>
      <c r="N330">
        <v>2</v>
      </c>
      <c r="O330" t="b">
        <v>0</v>
      </c>
    </row>
    <row r="331" spans="2:15" hidden="1" x14ac:dyDescent="0.3">
      <c r="B331" t="s">
        <v>373</v>
      </c>
      <c r="C331" t="s">
        <v>33</v>
      </c>
      <c r="D331" t="s">
        <v>20</v>
      </c>
      <c r="E331">
        <f>_xlfn.XLOOKUP(Pokemon[[#This Row],[Primary_Type]],Table4[Type],Table4[Type_Encoded_Num],0,0,1)</f>
        <v>1</v>
      </c>
      <c r="F331">
        <v>400</v>
      </c>
      <c r="G331">
        <v>65</v>
      </c>
      <c r="H331">
        <v>47</v>
      </c>
      <c r="I331">
        <v>55</v>
      </c>
      <c r="J331">
        <v>73</v>
      </c>
      <c r="K331">
        <v>75</v>
      </c>
      <c r="L331">
        <v>85</v>
      </c>
      <c r="M331">
        <f>SUM(Pokemon[[#This Row],[Hit_Points]:[Speed_Points]])</f>
        <v>400</v>
      </c>
      <c r="N331">
        <v>3</v>
      </c>
      <c r="O331" t="b">
        <v>0</v>
      </c>
    </row>
    <row r="332" spans="2:15" x14ac:dyDescent="0.3">
      <c r="B332" t="s">
        <v>467</v>
      </c>
      <c r="C332" t="s">
        <v>19</v>
      </c>
      <c r="D332" t="s">
        <v>85</v>
      </c>
      <c r="E332">
        <f>_xlfn.XLOOKUP(Pokemon[[#This Row],[Primary_Type]],Table4[Type],Table4[Type_Encoded_Num],0,0,1)</f>
        <v>7</v>
      </c>
      <c r="F332">
        <v>534</v>
      </c>
      <c r="G332">
        <v>76</v>
      </c>
      <c r="H332">
        <v>104</v>
      </c>
      <c r="I332">
        <v>71</v>
      </c>
      <c r="J332">
        <v>104</v>
      </c>
      <c r="K332">
        <v>71</v>
      </c>
      <c r="L332">
        <v>108</v>
      </c>
      <c r="M332">
        <f>SUM(Pokemon[[#This Row],[Hit_Points]:[Speed_Points]])</f>
        <v>534</v>
      </c>
      <c r="N332">
        <v>4</v>
      </c>
      <c r="O332" t="b">
        <v>0</v>
      </c>
    </row>
    <row r="333" spans="2:15" x14ac:dyDescent="0.3">
      <c r="B333" t="s">
        <v>786</v>
      </c>
      <c r="C333" t="s">
        <v>171</v>
      </c>
      <c r="D333" t="s">
        <v>93</v>
      </c>
      <c r="E333">
        <f>_xlfn.XLOOKUP(Pokemon[[#This Row],[Primary_Type]],Table4[Type],Table4[Type_Encoded_Num],0,0,1)</f>
        <v>2</v>
      </c>
      <c r="F333">
        <v>288</v>
      </c>
      <c r="G333">
        <v>53</v>
      </c>
      <c r="H333">
        <v>54</v>
      </c>
      <c r="I333">
        <v>53</v>
      </c>
      <c r="J333">
        <v>37</v>
      </c>
      <c r="K333">
        <v>46</v>
      </c>
      <c r="L333">
        <v>45</v>
      </c>
      <c r="M333">
        <f>SUM(Pokemon[[#This Row],[Hit_Points]:[Speed_Points]])</f>
        <v>288</v>
      </c>
      <c r="N333">
        <v>6</v>
      </c>
      <c r="O333" t="b">
        <v>0</v>
      </c>
    </row>
    <row r="334" spans="2:15" x14ac:dyDescent="0.3">
      <c r="B334" t="s">
        <v>15</v>
      </c>
      <c r="C334" t="s">
        <v>13</v>
      </c>
      <c r="D334" t="s">
        <v>14</v>
      </c>
      <c r="E334">
        <f>_xlfn.XLOOKUP(Pokemon[[#This Row],[Primary_Type]],Table4[Type],Table4[Type_Encoded_Num],0,0,1)</f>
        <v>10</v>
      </c>
      <c r="F334">
        <v>405</v>
      </c>
      <c r="G334">
        <v>60</v>
      </c>
      <c r="H334">
        <v>62</v>
      </c>
      <c r="I334">
        <v>63</v>
      </c>
      <c r="J334">
        <v>80</v>
      </c>
      <c r="K334">
        <v>80</v>
      </c>
      <c r="L334">
        <v>60</v>
      </c>
      <c r="M334">
        <f>SUM(Pokemon[[#This Row],[Hit_Points]:[Speed_Points]])</f>
        <v>405</v>
      </c>
      <c r="N334">
        <v>1</v>
      </c>
      <c r="O334" t="b">
        <v>0</v>
      </c>
    </row>
    <row r="335" spans="2:15" x14ac:dyDescent="0.3">
      <c r="B335" t="s">
        <v>684</v>
      </c>
      <c r="C335" t="s">
        <v>28</v>
      </c>
      <c r="D335" t="s">
        <v>128</v>
      </c>
      <c r="E335">
        <f>_xlfn.XLOOKUP(Pokemon[[#This Row],[Primary_Type]],Table4[Type],Table4[Type_Encoded_Num],0,0,1)</f>
        <v>18</v>
      </c>
      <c r="F335">
        <v>480</v>
      </c>
      <c r="G335">
        <v>100</v>
      </c>
      <c r="H335">
        <v>60</v>
      </c>
      <c r="I335">
        <v>70</v>
      </c>
      <c r="J335">
        <v>85</v>
      </c>
      <c r="K335">
        <v>105</v>
      </c>
      <c r="L335">
        <v>60</v>
      </c>
      <c r="M335">
        <f>SUM(Pokemon[[#This Row],[Hit_Points]:[Speed_Points]])</f>
        <v>480</v>
      </c>
      <c r="N335">
        <v>5</v>
      </c>
      <c r="O335" t="b">
        <v>0</v>
      </c>
    </row>
    <row r="336" spans="2:15" x14ac:dyDescent="0.3">
      <c r="B336" t="s">
        <v>67</v>
      </c>
      <c r="C336" t="s">
        <v>41</v>
      </c>
      <c r="D336" t="s">
        <v>63</v>
      </c>
      <c r="E336">
        <f>_xlfn.XLOOKUP(Pokemon[[#This Row],[Primary_Type]],Table4[Type],Table4[Type_Encoded_Num],0,0,1)</f>
        <v>13</v>
      </c>
      <c r="F336">
        <v>270</v>
      </c>
      <c r="G336">
        <v>115</v>
      </c>
      <c r="H336">
        <v>45</v>
      </c>
      <c r="I336">
        <v>20</v>
      </c>
      <c r="J336">
        <v>45</v>
      </c>
      <c r="K336">
        <v>25</v>
      </c>
      <c r="L336">
        <v>20</v>
      </c>
      <c r="M336">
        <f>SUM(Pokemon[[#This Row],[Hit_Points]:[Speed_Points]])</f>
        <v>270</v>
      </c>
      <c r="N336">
        <v>1</v>
      </c>
      <c r="O336" t="b">
        <v>0</v>
      </c>
    </row>
    <row r="337" spans="2:15" x14ac:dyDescent="0.3">
      <c r="B337" t="s">
        <v>457</v>
      </c>
      <c r="C337" t="s">
        <v>115</v>
      </c>
      <c r="D337" t="s">
        <v>93</v>
      </c>
      <c r="E337">
        <f>_xlfn.XLOOKUP(Pokemon[[#This Row],[Primary_Type]],Table4[Type],Table4[Type_Encoded_Num],0,0,1)</f>
        <v>17</v>
      </c>
      <c r="F337">
        <v>600</v>
      </c>
      <c r="G337">
        <v>100</v>
      </c>
      <c r="H337">
        <v>100</v>
      </c>
      <c r="I337">
        <v>100</v>
      </c>
      <c r="J337">
        <v>100</v>
      </c>
      <c r="K337">
        <v>100</v>
      </c>
      <c r="L337">
        <v>100</v>
      </c>
      <c r="M337">
        <f>SUM(Pokemon[[#This Row],[Hit_Points]:[Speed_Points]])</f>
        <v>600</v>
      </c>
      <c r="N337">
        <v>3</v>
      </c>
      <c r="O337" t="b">
        <v>1</v>
      </c>
    </row>
    <row r="338" spans="2:15" hidden="1" x14ac:dyDescent="0.3">
      <c r="B338" t="s">
        <v>176</v>
      </c>
      <c r="C338" t="s">
        <v>52</v>
      </c>
      <c r="D338" t="s">
        <v>20</v>
      </c>
      <c r="E338">
        <f>_xlfn.XLOOKUP(Pokemon[[#This Row],[Primary_Type]],Table4[Type],Table4[Type_Encoded_Num],0,0,1)</f>
        <v>4</v>
      </c>
      <c r="F338">
        <v>525</v>
      </c>
      <c r="G338">
        <v>65</v>
      </c>
      <c r="H338">
        <v>65</v>
      </c>
      <c r="I338">
        <v>60</v>
      </c>
      <c r="J338">
        <v>110</v>
      </c>
      <c r="K338">
        <v>95</v>
      </c>
      <c r="L338">
        <v>130</v>
      </c>
      <c r="M338">
        <f>SUM(Pokemon[[#This Row],[Hit_Points]:[Speed_Points]])</f>
        <v>525</v>
      </c>
      <c r="N338">
        <v>1</v>
      </c>
      <c r="O338" t="b">
        <v>0</v>
      </c>
    </row>
    <row r="339" spans="2:15" x14ac:dyDescent="0.3">
      <c r="B339" t="s">
        <v>686</v>
      </c>
      <c r="C339" t="s">
        <v>33</v>
      </c>
      <c r="D339" t="s">
        <v>52</v>
      </c>
      <c r="E339">
        <f>_xlfn.XLOOKUP(Pokemon[[#This Row],[Primary_Type]],Table4[Type],Table4[Type_Encoded_Num],0,0,1)</f>
        <v>1</v>
      </c>
      <c r="F339">
        <v>319</v>
      </c>
      <c r="G339">
        <v>50</v>
      </c>
      <c r="H339">
        <v>47</v>
      </c>
      <c r="I339">
        <v>50</v>
      </c>
      <c r="J339">
        <v>57</v>
      </c>
      <c r="K339">
        <v>50</v>
      </c>
      <c r="L339">
        <v>65</v>
      </c>
      <c r="M339">
        <f>SUM(Pokemon[[#This Row],[Hit_Points]:[Speed_Points]])</f>
        <v>319</v>
      </c>
      <c r="N339">
        <v>5</v>
      </c>
      <c r="O339" t="b">
        <v>0</v>
      </c>
    </row>
    <row r="340" spans="2:15" x14ac:dyDescent="0.3">
      <c r="B340" t="s">
        <v>234</v>
      </c>
      <c r="C340" t="s">
        <v>13</v>
      </c>
      <c r="D340" t="s">
        <v>23</v>
      </c>
      <c r="E340">
        <f>_xlfn.XLOOKUP(Pokemon[[#This Row],[Primary_Type]],Table4[Type],Table4[Type_Encoded_Num],0,0,1)</f>
        <v>10</v>
      </c>
      <c r="F340">
        <v>460</v>
      </c>
      <c r="G340">
        <v>75</v>
      </c>
      <c r="H340">
        <v>55</v>
      </c>
      <c r="I340">
        <v>70</v>
      </c>
      <c r="J340">
        <v>55</v>
      </c>
      <c r="K340">
        <v>95</v>
      </c>
      <c r="L340">
        <v>110</v>
      </c>
      <c r="M340">
        <f>SUM(Pokemon[[#This Row],[Hit_Points]:[Speed_Points]])</f>
        <v>460</v>
      </c>
      <c r="N340">
        <v>2</v>
      </c>
      <c r="O340" t="b">
        <v>0</v>
      </c>
    </row>
    <row r="341" spans="2:15" x14ac:dyDescent="0.3">
      <c r="B341" t="s">
        <v>162</v>
      </c>
      <c r="C341" t="s">
        <v>122</v>
      </c>
      <c r="D341" t="s">
        <v>93</v>
      </c>
      <c r="E341">
        <f>_xlfn.XLOOKUP(Pokemon[[#This Row],[Primary_Type]],Table4[Type],Table4[Type_Encoded_Num],0,0,1)</f>
        <v>12</v>
      </c>
      <c r="F341">
        <v>455</v>
      </c>
      <c r="G341">
        <v>65</v>
      </c>
      <c r="H341">
        <v>50</v>
      </c>
      <c r="I341">
        <v>35</v>
      </c>
      <c r="J341">
        <v>115</v>
      </c>
      <c r="K341">
        <v>95</v>
      </c>
      <c r="L341">
        <v>95</v>
      </c>
      <c r="M341">
        <f>SUM(Pokemon[[#This Row],[Hit_Points]:[Speed_Points]])</f>
        <v>455</v>
      </c>
      <c r="N341">
        <v>1</v>
      </c>
      <c r="O341" t="b">
        <v>0</v>
      </c>
    </row>
    <row r="342" spans="2:15" x14ac:dyDescent="0.3">
      <c r="B342" t="s">
        <v>181</v>
      </c>
      <c r="C342" t="s">
        <v>106</v>
      </c>
      <c r="D342" t="s">
        <v>28</v>
      </c>
      <c r="E342">
        <f>_xlfn.XLOOKUP(Pokemon[[#This Row],[Primary_Type]],Table4[Type],Table4[Type_Encoded_Num],0,0,1)</f>
        <v>16</v>
      </c>
      <c r="F342">
        <v>355</v>
      </c>
      <c r="G342">
        <v>30</v>
      </c>
      <c r="H342">
        <v>80</v>
      </c>
      <c r="I342">
        <v>90</v>
      </c>
      <c r="J342">
        <v>55</v>
      </c>
      <c r="K342">
        <v>45</v>
      </c>
      <c r="L342">
        <v>55</v>
      </c>
      <c r="M342">
        <f>SUM(Pokemon[[#This Row],[Hit_Points]:[Speed_Points]])</f>
        <v>355</v>
      </c>
      <c r="N342">
        <v>1</v>
      </c>
      <c r="O342" t="b">
        <v>0</v>
      </c>
    </row>
    <row r="343" spans="2:15" x14ac:dyDescent="0.3">
      <c r="B343" t="s">
        <v>182</v>
      </c>
      <c r="C343" t="s">
        <v>106</v>
      </c>
      <c r="D343" t="s">
        <v>28</v>
      </c>
      <c r="E343">
        <f>_xlfn.XLOOKUP(Pokemon[[#This Row],[Primary_Type]],Table4[Type],Table4[Type_Encoded_Num],0,0,1)</f>
        <v>16</v>
      </c>
      <c r="F343">
        <v>495</v>
      </c>
      <c r="G343">
        <v>60</v>
      </c>
      <c r="H343">
        <v>115</v>
      </c>
      <c r="I343">
        <v>105</v>
      </c>
      <c r="J343">
        <v>65</v>
      </c>
      <c r="K343">
        <v>70</v>
      </c>
      <c r="L343">
        <v>80</v>
      </c>
      <c r="M343">
        <f>SUM(Pokemon[[#This Row],[Hit_Points]:[Speed_Points]])</f>
        <v>495</v>
      </c>
      <c r="N343">
        <v>1</v>
      </c>
      <c r="O343" t="b">
        <v>0</v>
      </c>
    </row>
    <row r="344" spans="2:15" hidden="1" x14ac:dyDescent="0.3">
      <c r="B344" t="s">
        <v>94</v>
      </c>
      <c r="C344" t="s">
        <v>93</v>
      </c>
      <c r="D344" t="s">
        <v>20</v>
      </c>
      <c r="E344">
        <f>_xlfn.XLOOKUP(Pokemon[[#This Row],[Primary_Type]],Table4[Type],Table4[Type_Encoded_Num],0,0,1)</f>
        <v>15</v>
      </c>
      <c r="F344">
        <v>400</v>
      </c>
      <c r="G344">
        <v>40</v>
      </c>
      <c r="H344">
        <v>35</v>
      </c>
      <c r="I344">
        <v>30</v>
      </c>
      <c r="J344">
        <v>120</v>
      </c>
      <c r="K344">
        <v>70</v>
      </c>
      <c r="L344">
        <v>105</v>
      </c>
      <c r="M344">
        <f>SUM(Pokemon[[#This Row],[Hit_Points]:[Speed_Points]])</f>
        <v>400</v>
      </c>
      <c r="N344">
        <v>1</v>
      </c>
      <c r="O344" t="b">
        <v>0</v>
      </c>
    </row>
    <row r="345" spans="2:15" x14ac:dyDescent="0.3">
      <c r="B345" t="s">
        <v>37</v>
      </c>
      <c r="C345" t="s">
        <v>33</v>
      </c>
      <c r="D345" t="s">
        <v>14</v>
      </c>
      <c r="E345">
        <f>_xlfn.XLOOKUP(Pokemon[[#This Row],[Primary_Type]],Table4[Type],Table4[Type_Encoded_Num],0,0,1)</f>
        <v>1</v>
      </c>
      <c r="F345">
        <v>205</v>
      </c>
      <c r="G345">
        <v>45</v>
      </c>
      <c r="H345">
        <v>25</v>
      </c>
      <c r="I345">
        <v>50</v>
      </c>
      <c r="J345">
        <v>25</v>
      </c>
      <c r="K345">
        <v>25</v>
      </c>
      <c r="L345">
        <v>35</v>
      </c>
      <c r="M345">
        <f>SUM(Pokemon[[#This Row],[Hit_Points]:[Speed_Points]])</f>
        <v>205</v>
      </c>
      <c r="N345">
        <v>1</v>
      </c>
      <c r="O345" t="b">
        <v>0</v>
      </c>
    </row>
    <row r="346" spans="2:15" hidden="1" x14ac:dyDescent="0.3">
      <c r="B346" t="s">
        <v>152</v>
      </c>
      <c r="C346" t="s">
        <v>41</v>
      </c>
      <c r="D346" t="s">
        <v>20</v>
      </c>
      <c r="E346">
        <f>_xlfn.XLOOKUP(Pokemon[[#This Row],[Primary_Type]],Table4[Type],Table4[Type_Encoded_Num],0,0,1)</f>
        <v>13</v>
      </c>
      <c r="F346">
        <v>490</v>
      </c>
      <c r="G346">
        <v>105</v>
      </c>
      <c r="H346">
        <v>95</v>
      </c>
      <c r="I346">
        <v>80</v>
      </c>
      <c r="J346">
        <v>40</v>
      </c>
      <c r="K346">
        <v>80</v>
      </c>
      <c r="L346">
        <v>90</v>
      </c>
      <c r="M346">
        <f>SUM(Pokemon[[#This Row],[Hit_Points]:[Speed_Points]])</f>
        <v>490</v>
      </c>
      <c r="N346">
        <v>1</v>
      </c>
      <c r="O346" t="b">
        <v>0</v>
      </c>
    </row>
    <row r="347" spans="2:15" hidden="1" x14ac:dyDescent="0.3">
      <c r="B347" t="s">
        <v>153</v>
      </c>
      <c r="C347" t="s">
        <v>41</v>
      </c>
      <c r="D347" t="s">
        <v>20</v>
      </c>
      <c r="E347">
        <f>_xlfn.XLOOKUP(Pokemon[[#This Row],[Primary_Type]],Table4[Type],Table4[Type_Encoded_Num],0,0,1)</f>
        <v>13</v>
      </c>
      <c r="F347">
        <v>590</v>
      </c>
      <c r="G347">
        <v>105</v>
      </c>
      <c r="H347">
        <v>125</v>
      </c>
      <c r="I347">
        <v>100</v>
      </c>
      <c r="J347">
        <v>60</v>
      </c>
      <c r="K347">
        <v>100</v>
      </c>
      <c r="L347">
        <v>100</v>
      </c>
      <c r="M347">
        <f>SUM(Pokemon[[#This Row],[Hit_Points]:[Speed_Points]])</f>
        <v>590</v>
      </c>
      <c r="N347">
        <v>1</v>
      </c>
      <c r="O347" t="b">
        <v>0</v>
      </c>
    </row>
    <row r="348" spans="2:15" hidden="1" x14ac:dyDescent="0.3">
      <c r="B348" t="s">
        <v>679</v>
      </c>
      <c r="C348" t="s">
        <v>33</v>
      </c>
      <c r="D348" t="s">
        <v>20</v>
      </c>
      <c r="E348">
        <f>_xlfn.XLOOKUP(Pokemon[[#This Row],[Primary_Type]],Table4[Type],Table4[Type_Encoded_Num],0,0,1)</f>
        <v>1</v>
      </c>
      <c r="F348">
        <v>315</v>
      </c>
      <c r="G348">
        <v>50</v>
      </c>
      <c r="H348">
        <v>75</v>
      </c>
      <c r="I348">
        <v>45</v>
      </c>
      <c r="J348">
        <v>40</v>
      </c>
      <c r="K348">
        <v>45</v>
      </c>
      <c r="L348">
        <v>60</v>
      </c>
      <c r="M348">
        <f>SUM(Pokemon[[#This Row],[Hit_Points]:[Speed_Points]])</f>
        <v>315</v>
      </c>
      <c r="N348">
        <v>5</v>
      </c>
      <c r="O348" t="b">
        <v>0</v>
      </c>
    </row>
    <row r="349" spans="2:15" hidden="1" x14ac:dyDescent="0.3">
      <c r="B349" t="s">
        <v>414</v>
      </c>
      <c r="C349" t="s">
        <v>41</v>
      </c>
      <c r="D349" t="s">
        <v>20</v>
      </c>
      <c r="E349">
        <f>_xlfn.XLOOKUP(Pokemon[[#This Row],[Primary_Type]],Table4[Type],Table4[Type_Encoded_Num],0,0,1)</f>
        <v>13</v>
      </c>
      <c r="F349">
        <v>440</v>
      </c>
      <c r="G349">
        <v>60</v>
      </c>
      <c r="H349">
        <v>90</v>
      </c>
      <c r="I349">
        <v>70</v>
      </c>
      <c r="J349">
        <v>60</v>
      </c>
      <c r="K349">
        <v>120</v>
      </c>
      <c r="L349">
        <v>40</v>
      </c>
      <c r="M349">
        <f>SUM(Pokemon[[#This Row],[Hit_Points]:[Speed_Points]])</f>
        <v>440</v>
      </c>
      <c r="N349">
        <v>3</v>
      </c>
      <c r="O349" t="b">
        <v>0</v>
      </c>
    </row>
    <row r="350" spans="2:15" x14ac:dyDescent="0.3">
      <c r="B350" t="s">
        <v>743</v>
      </c>
      <c r="C350" t="s">
        <v>28</v>
      </c>
      <c r="D350" t="s">
        <v>85</v>
      </c>
      <c r="E350">
        <f>_xlfn.XLOOKUP(Pokemon[[#This Row],[Primary_Type]],Table4[Type],Table4[Type_Encoded_Num],0,0,1)</f>
        <v>18</v>
      </c>
      <c r="F350">
        <v>580</v>
      </c>
      <c r="G350">
        <v>91</v>
      </c>
      <c r="H350">
        <v>72</v>
      </c>
      <c r="I350">
        <v>90</v>
      </c>
      <c r="J350">
        <v>129</v>
      </c>
      <c r="K350">
        <v>90</v>
      </c>
      <c r="L350">
        <v>108</v>
      </c>
      <c r="M350">
        <f>SUM(Pokemon[[#This Row],[Hit_Points]:[Speed_Points]])</f>
        <v>580</v>
      </c>
      <c r="N350">
        <v>5</v>
      </c>
      <c r="O350" t="b">
        <v>0</v>
      </c>
    </row>
    <row r="351" spans="2:15" x14ac:dyDescent="0.3">
      <c r="B351" t="s">
        <v>744</v>
      </c>
      <c r="C351" t="s">
        <v>28</v>
      </c>
      <c r="D351" t="s">
        <v>85</v>
      </c>
      <c r="E351">
        <f>_xlfn.XLOOKUP(Pokemon[[#This Row],[Primary_Type]],Table4[Type],Table4[Type_Encoded_Num],0,0,1)</f>
        <v>18</v>
      </c>
      <c r="F351">
        <v>580</v>
      </c>
      <c r="G351">
        <v>91</v>
      </c>
      <c r="H351">
        <v>72</v>
      </c>
      <c r="I351">
        <v>90</v>
      </c>
      <c r="J351">
        <v>129</v>
      </c>
      <c r="K351">
        <v>90</v>
      </c>
      <c r="L351">
        <v>108</v>
      </c>
      <c r="M351">
        <f>SUM(Pokemon[[#This Row],[Hit_Points]:[Speed_Points]])</f>
        <v>580</v>
      </c>
      <c r="N351">
        <v>5</v>
      </c>
      <c r="O351" t="b">
        <v>0</v>
      </c>
    </row>
    <row r="352" spans="2:15" x14ac:dyDescent="0.3">
      <c r="B352" t="s">
        <v>279</v>
      </c>
      <c r="C352" t="s">
        <v>28</v>
      </c>
      <c r="D352" t="s">
        <v>25</v>
      </c>
      <c r="E352">
        <f>_xlfn.XLOOKUP(Pokemon[[#This Row],[Primary_Type]],Table4[Type],Table4[Type_Encoded_Num],0,0,1)</f>
        <v>18</v>
      </c>
      <c r="F352">
        <v>540</v>
      </c>
      <c r="G352">
        <v>75</v>
      </c>
      <c r="H352">
        <v>95</v>
      </c>
      <c r="I352">
        <v>95</v>
      </c>
      <c r="J352">
        <v>95</v>
      </c>
      <c r="K352">
        <v>95</v>
      </c>
      <c r="L352">
        <v>85</v>
      </c>
      <c r="M352">
        <f>SUM(Pokemon[[#This Row],[Hit_Points]:[Speed_Points]])</f>
        <v>540</v>
      </c>
      <c r="N352">
        <v>2</v>
      </c>
      <c r="O352" t="b">
        <v>0</v>
      </c>
    </row>
    <row r="353" spans="2:15" hidden="1" x14ac:dyDescent="0.3">
      <c r="B353" t="s">
        <v>136</v>
      </c>
      <c r="C353" t="s">
        <v>28</v>
      </c>
      <c r="D353" t="s">
        <v>20</v>
      </c>
      <c r="E353">
        <f>_xlfn.XLOOKUP(Pokemon[[#This Row],[Primary_Type]],Table4[Type],Table4[Type_Encoded_Num],0,0,1)</f>
        <v>18</v>
      </c>
      <c r="F353">
        <v>475</v>
      </c>
      <c r="G353">
        <v>55</v>
      </c>
      <c r="H353">
        <v>130</v>
      </c>
      <c r="I353">
        <v>115</v>
      </c>
      <c r="J353">
        <v>50</v>
      </c>
      <c r="K353">
        <v>50</v>
      </c>
      <c r="L353">
        <v>75</v>
      </c>
      <c r="M353">
        <f>SUM(Pokemon[[#This Row],[Hit_Points]:[Speed_Points]])</f>
        <v>475</v>
      </c>
      <c r="N353">
        <v>1</v>
      </c>
      <c r="O353" t="b">
        <v>0</v>
      </c>
    </row>
    <row r="354" spans="2:15" x14ac:dyDescent="0.3">
      <c r="B354" t="s">
        <v>334</v>
      </c>
      <c r="C354" t="s">
        <v>93</v>
      </c>
      <c r="D354" t="s">
        <v>63</v>
      </c>
      <c r="E354">
        <f>_xlfn.XLOOKUP(Pokemon[[#This Row],[Primary_Type]],Table4[Type],Table4[Type_Encoded_Num],0,0,1)</f>
        <v>15</v>
      </c>
      <c r="F354">
        <v>278</v>
      </c>
      <c r="G354">
        <v>38</v>
      </c>
      <c r="H354">
        <v>35</v>
      </c>
      <c r="I354">
        <v>35</v>
      </c>
      <c r="J354">
        <v>65</v>
      </c>
      <c r="K354">
        <v>55</v>
      </c>
      <c r="L354">
        <v>50</v>
      </c>
      <c r="M354">
        <f>SUM(Pokemon[[#This Row],[Hit_Points]:[Speed_Points]])</f>
        <v>278</v>
      </c>
      <c r="N354">
        <v>3</v>
      </c>
      <c r="O354" t="b">
        <v>0</v>
      </c>
    </row>
    <row r="355" spans="2:15" hidden="1" x14ac:dyDescent="0.3">
      <c r="B355" t="s">
        <v>691</v>
      </c>
      <c r="C355" t="s">
        <v>115</v>
      </c>
      <c r="D355" t="s">
        <v>20</v>
      </c>
      <c r="E355">
        <f>_xlfn.XLOOKUP(Pokemon[[#This Row],[Primary_Type]],Table4[Type],Table4[Type_Encoded_Num],0,0,1)</f>
        <v>17</v>
      </c>
      <c r="F355">
        <v>440</v>
      </c>
      <c r="G355">
        <v>60</v>
      </c>
      <c r="H355">
        <v>80</v>
      </c>
      <c r="I355">
        <v>95</v>
      </c>
      <c r="J355">
        <v>70</v>
      </c>
      <c r="K355">
        <v>85</v>
      </c>
      <c r="L355">
        <v>50</v>
      </c>
      <c r="M355">
        <f>SUM(Pokemon[[#This Row],[Hit_Points]:[Speed_Points]])</f>
        <v>440</v>
      </c>
      <c r="N355">
        <v>5</v>
      </c>
      <c r="O355" t="b">
        <v>0</v>
      </c>
    </row>
    <row r="356" spans="2:15" x14ac:dyDescent="0.3">
      <c r="B356" t="s">
        <v>807</v>
      </c>
      <c r="C356" t="s">
        <v>115</v>
      </c>
      <c r="D356" t="s">
        <v>63</v>
      </c>
      <c r="E356">
        <f>_xlfn.XLOOKUP(Pokemon[[#This Row],[Primary_Type]],Table4[Type],Table4[Type_Encoded_Num],0,0,1)</f>
        <v>17</v>
      </c>
      <c r="F356">
        <v>470</v>
      </c>
      <c r="G356">
        <v>57</v>
      </c>
      <c r="H356">
        <v>80</v>
      </c>
      <c r="I356">
        <v>91</v>
      </c>
      <c r="J356">
        <v>80</v>
      </c>
      <c r="K356">
        <v>87</v>
      </c>
      <c r="L356">
        <v>75</v>
      </c>
      <c r="M356">
        <f>SUM(Pokemon[[#This Row],[Hit_Points]:[Speed_Points]])</f>
        <v>470</v>
      </c>
      <c r="N356">
        <v>6</v>
      </c>
      <c r="O356" t="b">
        <v>0</v>
      </c>
    </row>
    <row r="357" spans="2:15" hidden="1" x14ac:dyDescent="0.3">
      <c r="B357" t="s">
        <v>690</v>
      </c>
      <c r="C357" t="s">
        <v>115</v>
      </c>
      <c r="D357" t="s">
        <v>20</v>
      </c>
      <c r="E357">
        <f>_xlfn.XLOOKUP(Pokemon[[#This Row],[Primary_Type]],Table4[Type],Table4[Type_Encoded_Num],0,0,1)</f>
        <v>17</v>
      </c>
      <c r="F357">
        <v>300</v>
      </c>
      <c r="G357">
        <v>40</v>
      </c>
      <c r="H357">
        <v>55</v>
      </c>
      <c r="I357">
        <v>70</v>
      </c>
      <c r="J357">
        <v>45</v>
      </c>
      <c r="K357">
        <v>60</v>
      </c>
      <c r="L357">
        <v>30</v>
      </c>
      <c r="M357">
        <f>SUM(Pokemon[[#This Row],[Hit_Points]:[Speed_Points]])</f>
        <v>300</v>
      </c>
      <c r="N357">
        <v>5</v>
      </c>
      <c r="O357" t="b">
        <v>0</v>
      </c>
    </row>
    <row r="358" spans="2:15" hidden="1" x14ac:dyDescent="0.3">
      <c r="B358" t="s">
        <v>692</v>
      </c>
      <c r="C358" t="s">
        <v>115</v>
      </c>
      <c r="D358" t="s">
        <v>20</v>
      </c>
      <c r="E358">
        <f>_xlfn.XLOOKUP(Pokemon[[#This Row],[Primary_Type]],Table4[Type],Table4[Type_Encoded_Num],0,0,1)</f>
        <v>17</v>
      </c>
      <c r="F358">
        <v>520</v>
      </c>
      <c r="G358">
        <v>60</v>
      </c>
      <c r="H358">
        <v>100</v>
      </c>
      <c r="I358">
        <v>115</v>
      </c>
      <c r="J358">
        <v>70</v>
      </c>
      <c r="K358">
        <v>85</v>
      </c>
      <c r="L358">
        <v>90</v>
      </c>
      <c r="M358">
        <f>SUM(Pokemon[[#This Row],[Hit_Points]:[Speed_Points]])</f>
        <v>520</v>
      </c>
      <c r="N358">
        <v>5</v>
      </c>
      <c r="O358" t="b">
        <v>0</v>
      </c>
    </row>
    <row r="359" spans="2:15" hidden="1" x14ac:dyDescent="0.3">
      <c r="B359" t="s">
        <v>146</v>
      </c>
      <c r="C359" t="s">
        <v>14</v>
      </c>
      <c r="D359" t="s">
        <v>20</v>
      </c>
      <c r="E359">
        <f>_xlfn.XLOOKUP(Pokemon[[#This Row],[Primary_Type]],Table4[Type],Table4[Type_Encoded_Num],0,0,1)</f>
        <v>14</v>
      </c>
      <c r="F359">
        <v>340</v>
      </c>
      <c r="G359">
        <v>40</v>
      </c>
      <c r="H359">
        <v>65</v>
      </c>
      <c r="I359">
        <v>95</v>
      </c>
      <c r="J359">
        <v>60</v>
      </c>
      <c r="K359">
        <v>45</v>
      </c>
      <c r="L359">
        <v>35</v>
      </c>
      <c r="M359">
        <f>SUM(Pokemon[[#This Row],[Hit_Points]:[Speed_Points]])</f>
        <v>340</v>
      </c>
      <c r="N359">
        <v>1</v>
      </c>
      <c r="O359" t="b">
        <v>0</v>
      </c>
    </row>
    <row r="360" spans="2:15" hidden="1" x14ac:dyDescent="0.3">
      <c r="B360" t="s">
        <v>135</v>
      </c>
      <c r="C360" t="s">
        <v>28</v>
      </c>
      <c r="D360" t="s">
        <v>20</v>
      </c>
      <c r="E360">
        <f>_xlfn.XLOOKUP(Pokemon[[#This Row],[Primary_Type]],Table4[Type],Table4[Type_Encoded_Num],0,0,1)</f>
        <v>18</v>
      </c>
      <c r="F360">
        <v>325</v>
      </c>
      <c r="G360">
        <v>30</v>
      </c>
      <c r="H360">
        <v>105</v>
      </c>
      <c r="I360">
        <v>90</v>
      </c>
      <c r="J360">
        <v>25</v>
      </c>
      <c r="K360">
        <v>25</v>
      </c>
      <c r="L360">
        <v>50</v>
      </c>
      <c r="M360">
        <f>SUM(Pokemon[[#This Row],[Hit_Points]:[Speed_Points]])</f>
        <v>325</v>
      </c>
      <c r="N360">
        <v>1</v>
      </c>
      <c r="O360" t="b">
        <v>0</v>
      </c>
    </row>
    <row r="361" spans="2:15" hidden="1" x14ac:dyDescent="0.3">
      <c r="B361" t="s">
        <v>476</v>
      </c>
      <c r="C361" t="s">
        <v>33</v>
      </c>
      <c r="D361" t="s">
        <v>20</v>
      </c>
      <c r="E361">
        <f>_xlfn.XLOOKUP(Pokemon[[#This Row],[Primary_Type]],Table4[Type],Table4[Type_Encoded_Num],0,0,1)</f>
        <v>1</v>
      </c>
      <c r="F361">
        <v>194</v>
      </c>
      <c r="G361">
        <v>37</v>
      </c>
      <c r="H361">
        <v>25</v>
      </c>
      <c r="I361">
        <v>41</v>
      </c>
      <c r="J361">
        <v>25</v>
      </c>
      <c r="K361">
        <v>41</v>
      </c>
      <c r="L361">
        <v>25</v>
      </c>
      <c r="M361">
        <f>SUM(Pokemon[[#This Row],[Hit_Points]:[Speed_Points]])</f>
        <v>194</v>
      </c>
      <c r="N361">
        <v>4</v>
      </c>
      <c r="O361" t="b">
        <v>0</v>
      </c>
    </row>
    <row r="362" spans="2:15" hidden="1" x14ac:dyDescent="0.3">
      <c r="B362" t="s">
        <v>477</v>
      </c>
      <c r="C362" t="s">
        <v>33</v>
      </c>
      <c r="D362" t="s">
        <v>20</v>
      </c>
      <c r="E362">
        <f>_xlfn.XLOOKUP(Pokemon[[#This Row],[Primary_Type]],Table4[Type],Table4[Type_Encoded_Num],0,0,1)</f>
        <v>1</v>
      </c>
      <c r="F362">
        <v>384</v>
      </c>
      <c r="G362">
        <v>77</v>
      </c>
      <c r="H362">
        <v>85</v>
      </c>
      <c r="I362">
        <v>51</v>
      </c>
      <c r="J362">
        <v>55</v>
      </c>
      <c r="K362">
        <v>51</v>
      </c>
      <c r="L362">
        <v>65</v>
      </c>
      <c r="M362">
        <f>SUM(Pokemon[[#This Row],[Hit_Points]:[Speed_Points]])</f>
        <v>384</v>
      </c>
      <c r="N362">
        <v>4</v>
      </c>
      <c r="O362" t="b">
        <v>0</v>
      </c>
    </row>
    <row r="363" spans="2:15" x14ac:dyDescent="0.3">
      <c r="B363" t="s">
        <v>642</v>
      </c>
      <c r="C363" t="s">
        <v>55</v>
      </c>
      <c r="D363" t="s">
        <v>171</v>
      </c>
      <c r="E363">
        <f>_xlfn.XLOOKUP(Pokemon[[#This Row],[Primary_Type]],Table4[Type],Table4[Type_Encoded_Num],0,0,1)</f>
        <v>11</v>
      </c>
      <c r="F363">
        <v>351</v>
      </c>
      <c r="G363">
        <v>60</v>
      </c>
      <c r="H363">
        <v>82</v>
      </c>
      <c r="I363">
        <v>45</v>
      </c>
      <c r="J363">
        <v>45</v>
      </c>
      <c r="K363">
        <v>45</v>
      </c>
      <c r="L363">
        <v>74</v>
      </c>
      <c r="M363">
        <f>SUM(Pokemon[[#This Row],[Hit_Points]:[Speed_Points]])</f>
        <v>351</v>
      </c>
      <c r="N363">
        <v>5</v>
      </c>
      <c r="O363" t="b">
        <v>0</v>
      </c>
    </row>
    <row r="364" spans="2:15" x14ac:dyDescent="0.3">
      <c r="B364" t="s">
        <v>643</v>
      </c>
      <c r="C364" t="s">
        <v>55</v>
      </c>
      <c r="D364" t="s">
        <v>171</v>
      </c>
      <c r="E364">
        <f>_xlfn.XLOOKUP(Pokemon[[#This Row],[Primary_Type]],Table4[Type],Table4[Type_Encoded_Num],0,0,1)</f>
        <v>11</v>
      </c>
      <c r="F364">
        <v>519</v>
      </c>
      <c r="G364">
        <v>95</v>
      </c>
      <c r="H364">
        <v>117</v>
      </c>
      <c r="I364">
        <v>80</v>
      </c>
      <c r="J364">
        <v>65</v>
      </c>
      <c r="K364">
        <v>70</v>
      </c>
      <c r="L364">
        <v>92</v>
      </c>
      <c r="M364">
        <f>SUM(Pokemon[[#This Row],[Hit_Points]:[Speed_Points]])</f>
        <v>519</v>
      </c>
      <c r="N364">
        <v>5</v>
      </c>
      <c r="O364" t="b">
        <v>0</v>
      </c>
    </row>
    <row r="365" spans="2:15" hidden="1" x14ac:dyDescent="0.3">
      <c r="B365" t="s">
        <v>451</v>
      </c>
      <c r="C365" t="s">
        <v>28</v>
      </c>
      <c r="D365" t="s">
        <v>20</v>
      </c>
      <c r="E365">
        <f>_xlfn.XLOOKUP(Pokemon[[#This Row],[Primary_Type]],Table4[Type],Table4[Type_Encoded_Num],0,0,1)</f>
        <v>18</v>
      </c>
      <c r="F365">
        <v>670</v>
      </c>
      <c r="G365">
        <v>100</v>
      </c>
      <c r="H365">
        <v>100</v>
      </c>
      <c r="I365">
        <v>90</v>
      </c>
      <c r="J365">
        <v>150</v>
      </c>
      <c r="K365">
        <v>140</v>
      </c>
      <c r="L365">
        <v>90</v>
      </c>
      <c r="M365">
        <f>SUM(Pokemon[[#This Row],[Hit_Points]:[Speed_Points]])</f>
        <v>670</v>
      </c>
      <c r="N365">
        <v>3</v>
      </c>
      <c r="O365" t="b">
        <v>1</v>
      </c>
    </row>
    <row r="366" spans="2:15" hidden="1" x14ac:dyDescent="0.3">
      <c r="B366" t="s">
        <v>452</v>
      </c>
      <c r="C366" t="s">
        <v>28</v>
      </c>
      <c r="D366" t="s">
        <v>20</v>
      </c>
      <c r="E366">
        <f>_xlfn.XLOOKUP(Pokemon[[#This Row],[Primary_Type]],Table4[Type],Table4[Type_Encoded_Num],0,0,1)</f>
        <v>18</v>
      </c>
      <c r="F366">
        <v>770</v>
      </c>
      <c r="G366">
        <v>100</v>
      </c>
      <c r="H366">
        <v>150</v>
      </c>
      <c r="I366">
        <v>90</v>
      </c>
      <c r="J366">
        <v>180</v>
      </c>
      <c r="K366">
        <v>160</v>
      </c>
      <c r="L366">
        <v>90</v>
      </c>
      <c r="M366">
        <f>SUM(Pokemon[[#This Row],[Hit_Points]:[Speed_Points]])</f>
        <v>770</v>
      </c>
      <c r="N366">
        <v>3</v>
      </c>
      <c r="O366" t="b">
        <v>1</v>
      </c>
    </row>
    <row r="367" spans="2:15" x14ac:dyDescent="0.3">
      <c r="B367" t="s">
        <v>740</v>
      </c>
      <c r="C367" t="s">
        <v>25</v>
      </c>
      <c r="D367" t="s">
        <v>122</v>
      </c>
      <c r="E367">
        <f>_xlfn.XLOOKUP(Pokemon[[#This Row],[Primary_Type]],Table4[Type],Table4[Type_Encoded_Num],0,0,1)</f>
        <v>3</v>
      </c>
      <c r="F367">
        <v>660</v>
      </c>
      <c r="G367">
        <v>125</v>
      </c>
      <c r="H367">
        <v>130</v>
      </c>
      <c r="I367">
        <v>90</v>
      </c>
      <c r="J367">
        <v>130</v>
      </c>
      <c r="K367">
        <v>90</v>
      </c>
      <c r="L367">
        <v>95</v>
      </c>
      <c r="M367">
        <f>SUM(Pokemon[[#This Row],[Hit_Points]:[Speed_Points]])</f>
        <v>660</v>
      </c>
      <c r="N367">
        <v>5</v>
      </c>
      <c r="O367" t="b">
        <v>1</v>
      </c>
    </row>
    <row r="368" spans="2:15" x14ac:dyDescent="0.3">
      <c r="B368" t="s">
        <v>741</v>
      </c>
      <c r="C368" t="s">
        <v>25</v>
      </c>
      <c r="D368" t="s">
        <v>122</v>
      </c>
      <c r="E368">
        <f>_xlfn.XLOOKUP(Pokemon[[#This Row],[Primary_Type]],Table4[Type],Table4[Type_Encoded_Num],0,0,1)</f>
        <v>3</v>
      </c>
      <c r="F368">
        <v>700</v>
      </c>
      <c r="G368">
        <v>125</v>
      </c>
      <c r="H368">
        <v>170</v>
      </c>
      <c r="I368">
        <v>100</v>
      </c>
      <c r="J368">
        <v>120</v>
      </c>
      <c r="K368">
        <v>90</v>
      </c>
      <c r="L368">
        <v>95</v>
      </c>
      <c r="M368">
        <f>SUM(Pokemon[[#This Row],[Hit_Points]:[Speed_Points]])</f>
        <v>700</v>
      </c>
      <c r="N368">
        <v>5</v>
      </c>
      <c r="O368" t="b">
        <v>1</v>
      </c>
    </row>
    <row r="369" spans="2:15" x14ac:dyDescent="0.3">
      <c r="B369" t="s">
        <v>742</v>
      </c>
      <c r="C369" t="s">
        <v>25</v>
      </c>
      <c r="D369" t="s">
        <v>122</v>
      </c>
      <c r="E369">
        <f>_xlfn.XLOOKUP(Pokemon[[#This Row],[Primary_Type]],Table4[Type],Table4[Type_Encoded_Num],0,0,1)</f>
        <v>3</v>
      </c>
      <c r="F369">
        <v>700</v>
      </c>
      <c r="G369">
        <v>125</v>
      </c>
      <c r="H369">
        <v>120</v>
      </c>
      <c r="I369">
        <v>90</v>
      </c>
      <c r="J369">
        <v>170</v>
      </c>
      <c r="K369">
        <v>100</v>
      </c>
      <c r="L369">
        <v>95</v>
      </c>
      <c r="M369">
        <f>SUM(Pokemon[[#This Row],[Hit_Points]:[Speed_Points]])</f>
        <v>700</v>
      </c>
      <c r="N369">
        <v>5</v>
      </c>
      <c r="O369" t="b">
        <v>1</v>
      </c>
    </row>
    <row r="370" spans="2:15" x14ac:dyDescent="0.3">
      <c r="B370" t="s">
        <v>361</v>
      </c>
      <c r="C370" t="s">
        <v>115</v>
      </c>
      <c r="D370" t="s">
        <v>106</v>
      </c>
      <c r="E370">
        <f>_xlfn.XLOOKUP(Pokemon[[#This Row],[Primary_Type]],Table4[Type],Table4[Type_Encoded_Num],0,0,1)</f>
        <v>17</v>
      </c>
      <c r="F370">
        <v>430</v>
      </c>
      <c r="G370">
        <v>60</v>
      </c>
      <c r="H370">
        <v>90</v>
      </c>
      <c r="I370">
        <v>140</v>
      </c>
      <c r="J370">
        <v>50</v>
      </c>
      <c r="K370">
        <v>50</v>
      </c>
      <c r="L370">
        <v>40</v>
      </c>
      <c r="M370">
        <f>SUM(Pokemon[[#This Row],[Hit_Points]:[Speed_Points]])</f>
        <v>430</v>
      </c>
      <c r="N370">
        <v>3</v>
      </c>
      <c r="O370" t="b">
        <v>0</v>
      </c>
    </row>
    <row r="371" spans="2:15" x14ac:dyDescent="0.3">
      <c r="B371" t="s">
        <v>699</v>
      </c>
      <c r="C371" t="s">
        <v>128</v>
      </c>
      <c r="D371" t="s">
        <v>19</v>
      </c>
      <c r="E371">
        <f>_xlfn.XLOOKUP(Pokemon[[#This Row],[Primary_Type]],Table4[Type],Table4[Type_Encoded_Num],0,0,1)</f>
        <v>9</v>
      </c>
      <c r="F371">
        <v>370</v>
      </c>
      <c r="G371">
        <v>60</v>
      </c>
      <c r="H371">
        <v>40</v>
      </c>
      <c r="I371">
        <v>60</v>
      </c>
      <c r="J371">
        <v>95</v>
      </c>
      <c r="K371">
        <v>60</v>
      </c>
      <c r="L371">
        <v>55</v>
      </c>
      <c r="M371">
        <f>SUM(Pokemon[[#This Row],[Hit_Points]:[Speed_Points]])</f>
        <v>370</v>
      </c>
      <c r="N371">
        <v>5</v>
      </c>
      <c r="O371" t="b">
        <v>0</v>
      </c>
    </row>
    <row r="372" spans="2:15" x14ac:dyDescent="0.3">
      <c r="B372" t="s">
        <v>738</v>
      </c>
      <c r="C372" t="s">
        <v>55</v>
      </c>
      <c r="D372" t="s">
        <v>23</v>
      </c>
      <c r="E372">
        <f>_xlfn.XLOOKUP(Pokemon[[#This Row],[Primary_Type]],Table4[Type],Table4[Type_Encoded_Num],0,0,1)</f>
        <v>11</v>
      </c>
      <c r="F372">
        <v>600</v>
      </c>
      <c r="G372">
        <v>89</v>
      </c>
      <c r="H372">
        <v>125</v>
      </c>
      <c r="I372">
        <v>90</v>
      </c>
      <c r="J372">
        <v>115</v>
      </c>
      <c r="K372">
        <v>80</v>
      </c>
      <c r="L372">
        <v>101</v>
      </c>
      <c r="M372">
        <f>SUM(Pokemon[[#This Row],[Hit_Points]:[Speed_Points]])</f>
        <v>600</v>
      </c>
      <c r="N372">
        <v>5</v>
      </c>
      <c r="O372" t="b">
        <v>1</v>
      </c>
    </row>
    <row r="373" spans="2:15" x14ac:dyDescent="0.3">
      <c r="B373" t="s">
        <v>739</v>
      </c>
      <c r="C373" t="s">
        <v>55</v>
      </c>
      <c r="D373" t="s">
        <v>23</v>
      </c>
      <c r="E373">
        <f>_xlfn.XLOOKUP(Pokemon[[#This Row],[Primary_Type]],Table4[Type],Table4[Type_Encoded_Num],0,0,1)</f>
        <v>11</v>
      </c>
      <c r="F373">
        <v>600</v>
      </c>
      <c r="G373">
        <v>89</v>
      </c>
      <c r="H373">
        <v>145</v>
      </c>
      <c r="I373">
        <v>90</v>
      </c>
      <c r="J373">
        <v>105</v>
      </c>
      <c r="K373">
        <v>80</v>
      </c>
      <c r="L373">
        <v>91</v>
      </c>
      <c r="M373">
        <f>SUM(Pokemon[[#This Row],[Hit_Points]:[Speed_Points]])</f>
        <v>600</v>
      </c>
      <c r="N373">
        <v>5</v>
      </c>
      <c r="O373" t="b">
        <v>1</v>
      </c>
    </row>
    <row r="374" spans="2:15" x14ac:dyDescent="0.3">
      <c r="B374" t="s">
        <v>215</v>
      </c>
      <c r="C374" t="s">
        <v>28</v>
      </c>
      <c r="D374" t="s">
        <v>52</v>
      </c>
      <c r="E374">
        <f>_xlfn.XLOOKUP(Pokemon[[#This Row],[Primary_Type]],Table4[Type],Table4[Type_Encoded_Num],0,0,1)</f>
        <v>18</v>
      </c>
      <c r="F374">
        <v>460</v>
      </c>
      <c r="G374">
        <v>125</v>
      </c>
      <c r="H374">
        <v>58</v>
      </c>
      <c r="I374">
        <v>58</v>
      </c>
      <c r="J374">
        <v>76</v>
      </c>
      <c r="K374">
        <v>76</v>
      </c>
      <c r="L374">
        <v>67</v>
      </c>
      <c r="M374">
        <f>SUM(Pokemon[[#This Row],[Hit_Points]:[Speed_Points]])</f>
        <v>460</v>
      </c>
      <c r="N374">
        <v>2</v>
      </c>
      <c r="O374" t="b">
        <v>0</v>
      </c>
    </row>
    <row r="375" spans="2:15" x14ac:dyDescent="0.3">
      <c r="B375" t="s">
        <v>172</v>
      </c>
      <c r="C375" t="s">
        <v>28</v>
      </c>
      <c r="D375" t="s">
        <v>122</v>
      </c>
      <c r="E375">
        <f>_xlfn.XLOOKUP(Pokemon[[#This Row],[Primary_Type]],Table4[Type],Table4[Type_Encoded_Num],0,0,1)</f>
        <v>18</v>
      </c>
      <c r="F375">
        <v>535</v>
      </c>
      <c r="G375">
        <v>130</v>
      </c>
      <c r="H375">
        <v>85</v>
      </c>
      <c r="I375">
        <v>80</v>
      </c>
      <c r="J375">
        <v>85</v>
      </c>
      <c r="K375">
        <v>95</v>
      </c>
      <c r="L375">
        <v>60</v>
      </c>
      <c r="M375">
        <f>SUM(Pokemon[[#This Row],[Hit_Points]:[Speed_Points]])</f>
        <v>535</v>
      </c>
      <c r="N375">
        <v>1</v>
      </c>
      <c r="O375" t="b">
        <v>0</v>
      </c>
    </row>
    <row r="376" spans="2:15" x14ac:dyDescent="0.3">
      <c r="B376" t="s">
        <v>727</v>
      </c>
      <c r="C376" t="s">
        <v>33</v>
      </c>
      <c r="D376" t="s">
        <v>19</v>
      </c>
      <c r="E376">
        <f>_xlfn.XLOOKUP(Pokemon[[#This Row],[Primary_Type]],Table4[Type],Table4[Type_Encoded_Num],0,0,1)</f>
        <v>1</v>
      </c>
      <c r="F376">
        <v>360</v>
      </c>
      <c r="G376">
        <v>55</v>
      </c>
      <c r="H376">
        <v>85</v>
      </c>
      <c r="I376">
        <v>55</v>
      </c>
      <c r="J376">
        <v>50</v>
      </c>
      <c r="K376">
        <v>55</v>
      </c>
      <c r="L376">
        <v>60</v>
      </c>
      <c r="M376">
        <f>SUM(Pokemon[[#This Row],[Hit_Points]:[Speed_Points]])</f>
        <v>360</v>
      </c>
      <c r="N376">
        <v>5</v>
      </c>
      <c r="O376" t="b">
        <v>0</v>
      </c>
    </row>
    <row r="377" spans="2:15" x14ac:dyDescent="0.3">
      <c r="B377" t="s">
        <v>295</v>
      </c>
      <c r="C377" t="s">
        <v>106</v>
      </c>
      <c r="D377" t="s">
        <v>55</v>
      </c>
      <c r="E377">
        <f>_xlfn.XLOOKUP(Pokemon[[#This Row],[Primary_Type]],Table4[Type],Table4[Type_Encoded_Num],0,0,1)</f>
        <v>16</v>
      </c>
      <c r="F377">
        <v>300</v>
      </c>
      <c r="G377">
        <v>50</v>
      </c>
      <c r="H377">
        <v>64</v>
      </c>
      <c r="I377">
        <v>50</v>
      </c>
      <c r="J377">
        <v>45</v>
      </c>
      <c r="K377">
        <v>50</v>
      </c>
      <c r="L377">
        <v>41</v>
      </c>
      <c r="M377">
        <f>SUM(Pokemon[[#This Row],[Hit_Points]:[Speed_Points]])</f>
        <v>300</v>
      </c>
      <c r="N377">
        <v>2</v>
      </c>
      <c r="O377" t="b">
        <v>0</v>
      </c>
    </row>
    <row r="378" spans="2:15" x14ac:dyDescent="0.3">
      <c r="B378" t="s">
        <v>447</v>
      </c>
      <c r="C378" t="s">
        <v>25</v>
      </c>
      <c r="D378" t="s">
        <v>93</v>
      </c>
      <c r="E378">
        <f>_xlfn.XLOOKUP(Pokemon[[#This Row],[Primary_Type]],Table4[Type],Table4[Type_Encoded_Num],0,0,1)</f>
        <v>3</v>
      </c>
      <c r="F378">
        <v>600</v>
      </c>
      <c r="G378">
        <v>80</v>
      </c>
      <c r="H378">
        <v>80</v>
      </c>
      <c r="I378">
        <v>90</v>
      </c>
      <c r="J378">
        <v>110</v>
      </c>
      <c r="K378">
        <v>130</v>
      </c>
      <c r="L378">
        <v>110</v>
      </c>
      <c r="M378">
        <f>SUM(Pokemon[[#This Row],[Hit_Points]:[Speed_Points]])</f>
        <v>600</v>
      </c>
      <c r="N378">
        <v>3</v>
      </c>
      <c r="O378" t="b">
        <v>1</v>
      </c>
    </row>
    <row r="379" spans="2:15" x14ac:dyDescent="0.3">
      <c r="B379" t="s">
        <v>448</v>
      </c>
      <c r="C379" t="s">
        <v>25</v>
      </c>
      <c r="D379" t="s">
        <v>93</v>
      </c>
      <c r="E379">
        <f>_xlfn.XLOOKUP(Pokemon[[#This Row],[Primary_Type]],Table4[Type],Table4[Type_Encoded_Num],0,0,1)</f>
        <v>3</v>
      </c>
      <c r="F379">
        <v>700</v>
      </c>
      <c r="G379">
        <v>80</v>
      </c>
      <c r="H379">
        <v>100</v>
      </c>
      <c r="I379">
        <v>120</v>
      </c>
      <c r="J379">
        <v>140</v>
      </c>
      <c r="K379">
        <v>150</v>
      </c>
      <c r="L379">
        <v>110</v>
      </c>
      <c r="M379">
        <f>SUM(Pokemon[[#This Row],[Hit_Points]:[Speed_Points]])</f>
        <v>700</v>
      </c>
      <c r="N379">
        <v>3</v>
      </c>
      <c r="O379" t="b">
        <v>1</v>
      </c>
    </row>
    <row r="380" spans="2:15" x14ac:dyDescent="0.3">
      <c r="B380" t="s">
        <v>449</v>
      </c>
      <c r="C380" t="s">
        <v>25</v>
      </c>
      <c r="D380" t="s">
        <v>93</v>
      </c>
      <c r="E380">
        <f>_xlfn.XLOOKUP(Pokemon[[#This Row],[Primary_Type]],Table4[Type],Table4[Type_Encoded_Num],0,0,1)</f>
        <v>3</v>
      </c>
      <c r="F380">
        <v>600</v>
      </c>
      <c r="G380">
        <v>80</v>
      </c>
      <c r="H380">
        <v>90</v>
      </c>
      <c r="I380">
        <v>80</v>
      </c>
      <c r="J380">
        <v>130</v>
      </c>
      <c r="K380">
        <v>110</v>
      </c>
      <c r="L380">
        <v>110</v>
      </c>
      <c r="M380">
        <f>SUM(Pokemon[[#This Row],[Hit_Points]:[Speed_Points]])</f>
        <v>600</v>
      </c>
      <c r="N380">
        <v>3</v>
      </c>
      <c r="O380" t="b">
        <v>1</v>
      </c>
    </row>
    <row r="381" spans="2:15" x14ac:dyDescent="0.3">
      <c r="B381" t="s">
        <v>450</v>
      </c>
      <c r="C381" t="s">
        <v>25</v>
      </c>
      <c r="D381" t="s">
        <v>93</v>
      </c>
      <c r="E381">
        <f>_xlfn.XLOOKUP(Pokemon[[#This Row],[Primary_Type]],Table4[Type],Table4[Type_Encoded_Num],0,0,1)</f>
        <v>3</v>
      </c>
      <c r="F381">
        <v>700</v>
      </c>
      <c r="G381">
        <v>80</v>
      </c>
      <c r="H381">
        <v>130</v>
      </c>
      <c r="I381">
        <v>100</v>
      </c>
      <c r="J381">
        <v>160</v>
      </c>
      <c r="K381">
        <v>120</v>
      </c>
      <c r="L381">
        <v>110</v>
      </c>
      <c r="M381">
        <f>SUM(Pokemon[[#This Row],[Hit_Points]:[Speed_Points]])</f>
        <v>700</v>
      </c>
      <c r="N381">
        <v>3</v>
      </c>
      <c r="O381" t="b">
        <v>1</v>
      </c>
    </row>
    <row r="382" spans="2:15" hidden="1" x14ac:dyDescent="0.3">
      <c r="B382" t="s">
        <v>551</v>
      </c>
      <c r="C382" t="s">
        <v>13</v>
      </c>
      <c r="D382" t="s">
        <v>20</v>
      </c>
      <c r="E382">
        <f>_xlfn.XLOOKUP(Pokemon[[#This Row],[Primary_Type]],Table4[Type],Table4[Type_Encoded_Num],0,0,1)</f>
        <v>10</v>
      </c>
      <c r="F382">
        <v>525</v>
      </c>
      <c r="G382">
        <v>65</v>
      </c>
      <c r="H382">
        <v>110</v>
      </c>
      <c r="I382">
        <v>130</v>
      </c>
      <c r="J382">
        <v>60</v>
      </c>
      <c r="K382">
        <v>65</v>
      </c>
      <c r="L382">
        <v>95</v>
      </c>
      <c r="M382">
        <f>SUM(Pokemon[[#This Row],[Hit_Points]:[Speed_Points]])</f>
        <v>525</v>
      </c>
      <c r="N382">
        <v>4</v>
      </c>
      <c r="O382" t="b">
        <v>0</v>
      </c>
    </row>
    <row r="383" spans="2:15" x14ac:dyDescent="0.3">
      <c r="B383" t="s">
        <v>632</v>
      </c>
      <c r="C383" t="s">
        <v>33</v>
      </c>
      <c r="D383" t="s">
        <v>13</v>
      </c>
      <c r="E383">
        <f>_xlfn.XLOOKUP(Pokemon[[#This Row],[Primary_Type]],Table4[Type],Table4[Type_Encoded_Num],0,0,1)</f>
        <v>1</v>
      </c>
      <c r="F383">
        <v>500</v>
      </c>
      <c r="G383">
        <v>75</v>
      </c>
      <c r="H383">
        <v>103</v>
      </c>
      <c r="I383">
        <v>80</v>
      </c>
      <c r="J383">
        <v>70</v>
      </c>
      <c r="K383">
        <v>80</v>
      </c>
      <c r="L383">
        <v>92</v>
      </c>
      <c r="M383">
        <f>SUM(Pokemon[[#This Row],[Hit_Points]:[Speed_Points]])</f>
        <v>500</v>
      </c>
      <c r="N383">
        <v>5</v>
      </c>
      <c r="O383" t="b">
        <v>0</v>
      </c>
    </row>
    <row r="384" spans="2:15" x14ac:dyDescent="0.3">
      <c r="B384" t="s">
        <v>210</v>
      </c>
      <c r="C384" t="s">
        <v>33</v>
      </c>
      <c r="D384" t="s">
        <v>23</v>
      </c>
      <c r="E384">
        <f>_xlfn.XLOOKUP(Pokemon[[#This Row],[Primary_Type]],Table4[Type],Table4[Type_Encoded_Num],0,0,1)</f>
        <v>1</v>
      </c>
      <c r="F384">
        <v>390</v>
      </c>
      <c r="G384">
        <v>55</v>
      </c>
      <c r="H384">
        <v>35</v>
      </c>
      <c r="I384">
        <v>50</v>
      </c>
      <c r="J384">
        <v>55</v>
      </c>
      <c r="K384">
        <v>110</v>
      </c>
      <c r="L384">
        <v>85</v>
      </c>
      <c r="M384">
        <f>SUM(Pokemon[[#This Row],[Hit_Points]:[Speed_Points]])</f>
        <v>390</v>
      </c>
      <c r="N384">
        <v>2</v>
      </c>
      <c r="O384" t="b">
        <v>0</v>
      </c>
    </row>
    <row r="385" spans="2:15" x14ac:dyDescent="0.3">
      <c r="B385" t="s">
        <v>209</v>
      </c>
      <c r="C385" t="s">
        <v>33</v>
      </c>
      <c r="D385" t="s">
        <v>23</v>
      </c>
      <c r="E385">
        <f>_xlfn.XLOOKUP(Pokemon[[#This Row],[Primary_Type]],Table4[Type],Table4[Type_Encoded_Num],0,0,1)</f>
        <v>1</v>
      </c>
      <c r="F385">
        <v>265</v>
      </c>
      <c r="G385">
        <v>40</v>
      </c>
      <c r="H385">
        <v>20</v>
      </c>
      <c r="I385">
        <v>30</v>
      </c>
      <c r="J385">
        <v>40</v>
      </c>
      <c r="K385">
        <v>80</v>
      </c>
      <c r="L385">
        <v>55</v>
      </c>
      <c r="M385">
        <f>SUM(Pokemon[[#This Row],[Hit_Points]:[Speed_Points]])</f>
        <v>265</v>
      </c>
      <c r="N385">
        <v>2</v>
      </c>
      <c r="O385" t="b">
        <v>0</v>
      </c>
    </row>
    <row r="386" spans="2:15" hidden="1" x14ac:dyDescent="0.3">
      <c r="B386" t="s">
        <v>544</v>
      </c>
      <c r="C386" t="s">
        <v>41</v>
      </c>
      <c r="D386" t="s">
        <v>20</v>
      </c>
      <c r="E386">
        <f>_xlfn.XLOOKUP(Pokemon[[#This Row],[Primary_Type]],Table4[Type],Table4[Type_Encoded_Num],0,0,1)</f>
        <v>13</v>
      </c>
      <c r="F386">
        <v>515</v>
      </c>
      <c r="G386">
        <v>110</v>
      </c>
      <c r="H386">
        <v>85</v>
      </c>
      <c r="I386">
        <v>95</v>
      </c>
      <c r="J386">
        <v>80</v>
      </c>
      <c r="K386">
        <v>95</v>
      </c>
      <c r="L386">
        <v>50</v>
      </c>
      <c r="M386">
        <f>SUM(Pokemon[[#This Row],[Hit_Points]:[Speed_Points]])</f>
        <v>515</v>
      </c>
      <c r="N386">
        <v>4</v>
      </c>
      <c r="O386" t="b">
        <v>0</v>
      </c>
    </row>
    <row r="387" spans="2:15" hidden="1" x14ac:dyDescent="0.3">
      <c r="B387" t="s">
        <v>145</v>
      </c>
      <c r="C387" t="s">
        <v>41</v>
      </c>
      <c r="D387" t="s">
        <v>20</v>
      </c>
      <c r="E387">
        <f>_xlfn.XLOOKUP(Pokemon[[#This Row],[Primary_Type]],Table4[Type],Table4[Type_Encoded_Num],0,0,1)</f>
        <v>13</v>
      </c>
      <c r="F387">
        <v>385</v>
      </c>
      <c r="G387">
        <v>90</v>
      </c>
      <c r="H387">
        <v>55</v>
      </c>
      <c r="I387">
        <v>75</v>
      </c>
      <c r="J387">
        <v>60</v>
      </c>
      <c r="K387">
        <v>75</v>
      </c>
      <c r="L387">
        <v>30</v>
      </c>
      <c r="M387">
        <f>SUM(Pokemon[[#This Row],[Hit_Points]:[Speed_Points]])</f>
        <v>385</v>
      </c>
      <c r="N387">
        <v>1</v>
      </c>
      <c r="O387" t="b">
        <v>0</v>
      </c>
    </row>
    <row r="388" spans="2:15" hidden="1" x14ac:dyDescent="0.3">
      <c r="B388" t="s">
        <v>599</v>
      </c>
      <c r="C388" t="s">
        <v>171</v>
      </c>
      <c r="D388" t="s">
        <v>20</v>
      </c>
      <c r="E388">
        <f>_xlfn.XLOOKUP(Pokemon[[#This Row],[Primary_Type]],Table4[Type],Table4[Type_Encoded_Num],0,0,1)</f>
        <v>2</v>
      </c>
      <c r="F388">
        <v>446</v>
      </c>
      <c r="G388">
        <v>64</v>
      </c>
      <c r="H388">
        <v>88</v>
      </c>
      <c r="I388">
        <v>50</v>
      </c>
      <c r="J388">
        <v>88</v>
      </c>
      <c r="K388">
        <v>50</v>
      </c>
      <c r="L388">
        <v>106</v>
      </c>
      <c r="M388">
        <f>SUM(Pokemon[[#This Row],[Hit_Points]:[Speed_Points]])</f>
        <v>446</v>
      </c>
      <c r="N388">
        <v>5</v>
      </c>
      <c r="O388" t="b">
        <v>0</v>
      </c>
    </row>
    <row r="389" spans="2:15" x14ac:dyDescent="0.3">
      <c r="B389" t="s">
        <v>407</v>
      </c>
      <c r="C389" t="s">
        <v>106</v>
      </c>
      <c r="D389" t="s">
        <v>13</v>
      </c>
      <c r="E389">
        <f>_xlfn.XLOOKUP(Pokemon[[#This Row],[Primary_Type]],Table4[Type],Table4[Type_Encoded_Num],0,0,1)</f>
        <v>16</v>
      </c>
      <c r="F389">
        <v>355</v>
      </c>
      <c r="G389">
        <v>66</v>
      </c>
      <c r="H389">
        <v>41</v>
      </c>
      <c r="I389">
        <v>77</v>
      </c>
      <c r="J389">
        <v>61</v>
      </c>
      <c r="K389">
        <v>87</v>
      </c>
      <c r="L389">
        <v>23</v>
      </c>
      <c r="M389">
        <f>SUM(Pokemon[[#This Row],[Hit_Points]:[Speed_Points]])</f>
        <v>355</v>
      </c>
      <c r="N389">
        <v>3</v>
      </c>
      <c r="O389" t="b">
        <v>0</v>
      </c>
    </row>
    <row r="390" spans="2:15" hidden="1" x14ac:dyDescent="0.3">
      <c r="B390" t="s">
        <v>639</v>
      </c>
      <c r="C390" t="s">
        <v>13</v>
      </c>
      <c r="D390" t="s">
        <v>20</v>
      </c>
      <c r="E390">
        <f>_xlfn.XLOOKUP(Pokemon[[#This Row],[Primary_Type]],Table4[Type],Table4[Type_Encoded_Num],0,0,1)</f>
        <v>10</v>
      </c>
      <c r="F390">
        <v>480</v>
      </c>
      <c r="G390">
        <v>70</v>
      </c>
      <c r="H390">
        <v>60</v>
      </c>
      <c r="I390">
        <v>75</v>
      </c>
      <c r="J390">
        <v>110</v>
      </c>
      <c r="K390">
        <v>75</v>
      </c>
      <c r="L390">
        <v>90</v>
      </c>
      <c r="M390">
        <f>SUM(Pokemon[[#This Row],[Hit_Points]:[Speed_Points]])</f>
        <v>480</v>
      </c>
      <c r="N390">
        <v>5</v>
      </c>
      <c r="O390" t="b">
        <v>0</v>
      </c>
    </row>
    <row r="391" spans="2:15" hidden="1" x14ac:dyDescent="0.3">
      <c r="B391" t="s">
        <v>595</v>
      </c>
      <c r="C391" t="s">
        <v>41</v>
      </c>
      <c r="D391" t="s">
        <v>20</v>
      </c>
      <c r="E391">
        <f>_xlfn.XLOOKUP(Pokemon[[#This Row],[Primary_Type]],Table4[Type],Table4[Type_Encoded_Num],0,0,1)</f>
        <v>13</v>
      </c>
      <c r="F391">
        <v>275</v>
      </c>
      <c r="G391">
        <v>45</v>
      </c>
      <c r="H391">
        <v>60</v>
      </c>
      <c r="I391">
        <v>45</v>
      </c>
      <c r="J391">
        <v>25</v>
      </c>
      <c r="K391">
        <v>45</v>
      </c>
      <c r="L391">
        <v>55</v>
      </c>
      <c r="M391">
        <f>SUM(Pokemon[[#This Row],[Hit_Points]:[Speed_Points]])</f>
        <v>275</v>
      </c>
      <c r="N391">
        <v>5</v>
      </c>
      <c r="O391" t="b">
        <v>0</v>
      </c>
    </row>
    <row r="392" spans="2:15" hidden="1" x14ac:dyDescent="0.3">
      <c r="B392" t="s">
        <v>317</v>
      </c>
      <c r="C392" t="s">
        <v>41</v>
      </c>
      <c r="D392" t="s">
        <v>20</v>
      </c>
      <c r="E392">
        <f>_xlfn.XLOOKUP(Pokemon[[#This Row],[Primary_Type]],Table4[Type],Table4[Type_Encoded_Num],0,0,1)</f>
        <v>13</v>
      </c>
      <c r="F392">
        <v>420</v>
      </c>
      <c r="G392">
        <v>78</v>
      </c>
      <c r="H392">
        <v>70</v>
      </c>
      <c r="I392">
        <v>61</v>
      </c>
      <c r="J392">
        <v>50</v>
      </c>
      <c r="K392">
        <v>61</v>
      </c>
      <c r="L392">
        <v>100</v>
      </c>
      <c r="M392">
        <f>SUM(Pokemon[[#This Row],[Hit_Points]:[Speed_Points]])</f>
        <v>420</v>
      </c>
      <c r="N392">
        <v>3</v>
      </c>
      <c r="O392" t="b">
        <v>0</v>
      </c>
    </row>
    <row r="393" spans="2:15" x14ac:dyDescent="0.3">
      <c r="B393" t="s">
        <v>765</v>
      </c>
      <c r="C393" t="s">
        <v>19</v>
      </c>
      <c r="D393" t="s">
        <v>41</v>
      </c>
      <c r="E393">
        <f>_xlfn.XLOOKUP(Pokemon[[#This Row],[Primary_Type]],Table4[Type],Table4[Type_Encoded_Num],0,0,1)</f>
        <v>7</v>
      </c>
      <c r="F393">
        <v>369</v>
      </c>
      <c r="G393">
        <v>62</v>
      </c>
      <c r="H393">
        <v>50</v>
      </c>
      <c r="I393">
        <v>58</v>
      </c>
      <c r="J393">
        <v>73</v>
      </c>
      <c r="K393">
        <v>54</v>
      </c>
      <c r="L393">
        <v>72</v>
      </c>
      <c r="M393">
        <f>SUM(Pokemon[[#This Row],[Hit_Points]:[Speed_Points]])</f>
        <v>369</v>
      </c>
      <c r="N393">
        <v>6</v>
      </c>
      <c r="O393" t="b">
        <v>0</v>
      </c>
    </row>
    <row r="394" spans="2:15" x14ac:dyDescent="0.3">
      <c r="B394" t="s">
        <v>698</v>
      </c>
      <c r="C394" t="s">
        <v>128</v>
      </c>
      <c r="D394" t="s">
        <v>19</v>
      </c>
      <c r="E394">
        <f>_xlfn.XLOOKUP(Pokemon[[#This Row],[Primary_Type]],Table4[Type],Table4[Type_Encoded_Num],0,0,1)</f>
        <v>9</v>
      </c>
      <c r="F394">
        <v>275</v>
      </c>
      <c r="G394">
        <v>50</v>
      </c>
      <c r="H394">
        <v>30</v>
      </c>
      <c r="I394">
        <v>55</v>
      </c>
      <c r="J394">
        <v>65</v>
      </c>
      <c r="K394">
        <v>55</v>
      </c>
      <c r="L394">
        <v>20</v>
      </c>
      <c r="M394">
        <f>SUM(Pokemon[[#This Row],[Hit_Points]:[Speed_Points]])</f>
        <v>275</v>
      </c>
      <c r="N394">
        <v>5</v>
      </c>
      <c r="O394" t="b">
        <v>0</v>
      </c>
    </row>
    <row r="395" spans="2:15" x14ac:dyDescent="0.3">
      <c r="B395" t="s">
        <v>324</v>
      </c>
      <c r="C395" t="s">
        <v>28</v>
      </c>
      <c r="D395" t="s">
        <v>13</v>
      </c>
      <c r="E395">
        <f>_xlfn.XLOOKUP(Pokemon[[#This Row],[Primary_Type]],Table4[Type],Table4[Type_Encoded_Num],0,0,1)</f>
        <v>18</v>
      </c>
      <c r="F395">
        <v>340</v>
      </c>
      <c r="G395">
        <v>60</v>
      </c>
      <c r="H395">
        <v>50</v>
      </c>
      <c r="I395">
        <v>50</v>
      </c>
      <c r="J395">
        <v>60</v>
      </c>
      <c r="K395">
        <v>70</v>
      </c>
      <c r="L395">
        <v>50</v>
      </c>
      <c r="M395">
        <f>SUM(Pokemon[[#This Row],[Hit_Points]:[Speed_Points]])</f>
        <v>340</v>
      </c>
      <c r="N395">
        <v>3</v>
      </c>
      <c r="O395" t="b">
        <v>0</v>
      </c>
    </row>
    <row r="396" spans="2:15" hidden="1" x14ac:dyDescent="0.3">
      <c r="B396" t="s">
        <v>505</v>
      </c>
      <c r="C396" t="s">
        <v>41</v>
      </c>
      <c r="D396" t="s">
        <v>20</v>
      </c>
      <c r="E396">
        <f>_xlfn.XLOOKUP(Pokemon[[#This Row],[Primary_Type]],Table4[Type],Table4[Type_Encoded_Num],0,0,1)</f>
        <v>13</v>
      </c>
      <c r="F396">
        <v>480</v>
      </c>
      <c r="G396">
        <v>65</v>
      </c>
      <c r="H396">
        <v>76</v>
      </c>
      <c r="I396">
        <v>84</v>
      </c>
      <c r="J396">
        <v>54</v>
      </c>
      <c r="K396">
        <v>96</v>
      </c>
      <c r="L396">
        <v>105</v>
      </c>
      <c r="M396">
        <f>SUM(Pokemon[[#This Row],[Hit_Points]:[Speed_Points]])</f>
        <v>480</v>
      </c>
      <c r="N396">
        <v>4</v>
      </c>
      <c r="O396" t="b">
        <v>0</v>
      </c>
    </row>
    <row r="397" spans="2:15" x14ac:dyDescent="0.3">
      <c r="B397" t="s">
        <v>506</v>
      </c>
      <c r="C397" t="s">
        <v>41</v>
      </c>
      <c r="D397" t="s">
        <v>85</v>
      </c>
      <c r="E397">
        <f>_xlfn.XLOOKUP(Pokemon[[#This Row],[Primary_Type]],Table4[Type],Table4[Type_Encoded_Num],0,0,1)</f>
        <v>13</v>
      </c>
      <c r="F397">
        <v>580</v>
      </c>
      <c r="G397">
        <v>65</v>
      </c>
      <c r="H397">
        <v>136</v>
      </c>
      <c r="I397">
        <v>94</v>
      </c>
      <c r="J397">
        <v>54</v>
      </c>
      <c r="K397">
        <v>96</v>
      </c>
      <c r="L397">
        <v>135</v>
      </c>
      <c r="M397">
        <f>SUM(Pokemon[[#This Row],[Hit_Points]:[Speed_Points]])</f>
        <v>580</v>
      </c>
      <c r="N397">
        <v>4</v>
      </c>
      <c r="O397" t="b">
        <v>0</v>
      </c>
    </row>
    <row r="398" spans="2:15" x14ac:dyDescent="0.3">
      <c r="B398" t="s">
        <v>323</v>
      </c>
      <c r="C398" t="s">
        <v>28</v>
      </c>
      <c r="D398" t="s">
        <v>13</v>
      </c>
      <c r="E398">
        <f>_xlfn.XLOOKUP(Pokemon[[#This Row],[Primary_Type]],Table4[Type],Table4[Type_Encoded_Num],0,0,1)</f>
        <v>18</v>
      </c>
      <c r="F398">
        <v>220</v>
      </c>
      <c r="G398">
        <v>40</v>
      </c>
      <c r="H398">
        <v>30</v>
      </c>
      <c r="I398">
        <v>30</v>
      </c>
      <c r="J398">
        <v>40</v>
      </c>
      <c r="K398">
        <v>50</v>
      </c>
      <c r="L398">
        <v>30</v>
      </c>
      <c r="M398">
        <f>SUM(Pokemon[[#This Row],[Hit_Points]:[Speed_Points]])</f>
        <v>220</v>
      </c>
      <c r="N398">
        <v>3</v>
      </c>
      <c r="O398" t="b">
        <v>0</v>
      </c>
    </row>
    <row r="399" spans="2:15" hidden="1" x14ac:dyDescent="0.3">
      <c r="B399" t="s">
        <v>348</v>
      </c>
      <c r="C399" t="s">
        <v>41</v>
      </c>
      <c r="D399" t="s">
        <v>20</v>
      </c>
      <c r="E399">
        <f>_xlfn.XLOOKUP(Pokemon[[#This Row],[Primary_Type]],Table4[Type],Table4[Type_Encoded_Num],0,0,1)</f>
        <v>13</v>
      </c>
      <c r="F399">
        <v>360</v>
      </c>
      <c r="G399">
        <v>84</v>
      </c>
      <c r="H399">
        <v>71</v>
      </c>
      <c r="I399">
        <v>43</v>
      </c>
      <c r="J399">
        <v>71</v>
      </c>
      <c r="K399">
        <v>43</v>
      </c>
      <c r="L399">
        <v>48</v>
      </c>
      <c r="M399">
        <f>SUM(Pokemon[[#This Row],[Hit_Points]:[Speed_Points]])</f>
        <v>360</v>
      </c>
      <c r="N399">
        <v>3</v>
      </c>
      <c r="O399" t="b">
        <v>0</v>
      </c>
    </row>
    <row r="400" spans="2:15" x14ac:dyDescent="0.3">
      <c r="B400" t="s">
        <v>527</v>
      </c>
      <c r="C400" t="s">
        <v>85</v>
      </c>
      <c r="D400" t="s">
        <v>115</v>
      </c>
      <c r="E400">
        <f>_xlfn.XLOOKUP(Pokemon[[#This Row],[Primary_Type]],Table4[Type],Table4[Type_Encoded_Num],0,0,1)</f>
        <v>6</v>
      </c>
      <c r="F400">
        <v>525</v>
      </c>
      <c r="G400">
        <v>70</v>
      </c>
      <c r="H400">
        <v>110</v>
      </c>
      <c r="I400">
        <v>70</v>
      </c>
      <c r="J400">
        <v>115</v>
      </c>
      <c r="K400">
        <v>70</v>
      </c>
      <c r="L400">
        <v>90</v>
      </c>
      <c r="M400">
        <f>SUM(Pokemon[[#This Row],[Hit_Points]:[Speed_Points]])</f>
        <v>525</v>
      </c>
      <c r="N400">
        <v>4</v>
      </c>
      <c r="O400" t="b">
        <v>0</v>
      </c>
    </row>
    <row r="401" spans="2:15" x14ac:dyDescent="0.3">
      <c r="B401" t="s">
        <v>528</v>
      </c>
      <c r="C401" t="s">
        <v>85</v>
      </c>
      <c r="D401" t="s">
        <v>115</v>
      </c>
      <c r="E401">
        <f>_xlfn.XLOOKUP(Pokemon[[#This Row],[Primary_Type]],Table4[Type],Table4[Type_Encoded_Num],0,0,1)</f>
        <v>6</v>
      </c>
      <c r="F401">
        <v>625</v>
      </c>
      <c r="G401">
        <v>70</v>
      </c>
      <c r="H401">
        <v>145</v>
      </c>
      <c r="I401">
        <v>88</v>
      </c>
      <c r="J401">
        <v>140</v>
      </c>
      <c r="K401">
        <v>70</v>
      </c>
      <c r="L401">
        <v>112</v>
      </c>
      <c r="M401">
        <f>SUM(Pokemon[[#This Row],[Hit_Points]:[Speed_Points]])</f>
        <v>625</v>
      </c>
      <c r="N401">
        <v>4</v>
      </c>
      <c r="O401" t="b">
        <v>0</v>
      </c>
    </row>
    <row r="402" spans="2:15" x14ac:dyDescent="0.3">
      <c r="B402" t="s">
        <v>325</v>
      </c>
      <c r="C402" t="s">
        <v>28</v>
      </c>
      <c r="D402" t="s">
        <v>13</v>
      </c>
      <c r="E402">
        <f>_xlfn.XLOOKUP(Pokemon[[#This Row],[Primary_Type]],Table4[Type],Table4[Type_Encoded_Num],0,0,1)</f>
        <v>18</v>
      </c>
      <c r="F402">
        <v>480</v>
      </c>
      <c r="G402">
        <v>80</v>
      </c>
      <c r="H402">
        <v>70</v>
      </c>
      <c r="I402">
        <v>70</v>
      </c>
      <c r="J402">
        <v>90</v>
      </c>
      <c r="K402">
        <v>100</v>
      </c>
      <c r="L402">
        <v>70</v>
      </c>
      <c r="M402">
        <f>SUM(Pokemon[[#This Row],[Hit_Points]:[Speed_Points]])</f>
        <v>480</v>
      </c>
      <c r="N402">
        <v>3</v>
      </c>
      <c r="O402" t="b">
        <v>0</v>
      </c>
    </row>
    <row r="403" spans="2:15" x14ac:dyDescent="0.3">
      <c r="B403" t="s">
        <v>299</v>
      </c>
      <c r="C403" t="s">
        <v>93</v>
      </c>
      <c r="D403" t="s">
        <v>23</v>
      </c>
      <c r="E403">
        <f>_xlfn.XLOOKUP(Pokemon[[#This Row],[Primary_Type]],Table4[Type],Table4[Type_Encoded_Num],0,0,1)</f>
        <v>15</v>
      </c>
      <c r="F403">
        <v>680</v>
      </c>
      <c r="G403">
        <v>106</v>
      </c>
      <c r="H403">
        <v>90</v>
      </c>
      <c r="I403">
        <v>130</v>
      </c>
      <c r="J403">
        <v>90</v>
      </c>
      <c r="K403">
        <v>154</v>
      </c>
      <c r="L403">
        <v>110</v>
      </c>
      <c r="M403">
        <f>SUM(Pokemon[[#This Row],[Hit_Points]:[Speed_Points]])</f>
        <v>680</v>
      </c>
      <c r="N403">
        <v>2</v>
      </c>
      <c r="O403" t="b">
        <v>1</v>
      </c>
    </row>
    <row r="404" spans="2:15" hidden="1" x14ac:dyDescent="0.3">
      <c r="B404" t="s">
        <v>537</v>
      </c>
      <c r="C404" t="s">
        <v>28</v>
      </c>
      <c r="D404" t="s">
        <v>20</v>
      </c>
      <c r="E404">
        <f>_xlfn.XLOOKUP(Pokemon[[#This Row],[Primary_Type]],Table4[Type],Table4[Type_Encoded_Num],0,0,1)</f>
        <v>18</v>
      </c>
      <c r="F404">
        <v>460</v>
      </c>
      <c r="G404">
        <v>69</v>
      </c>
      <c r="H404">
        <v>69</v>
      </c>
      <c r="I404">
        <v>76</v>
      </c>
      <c r="J404">
        <v>69</v>
      </c>
      <c r="K404">
        <v>86</v>
      </c>
      <c r="L404">
        <v>91</v>
      </c>
      <c r="M404">
        <f>SUM(Pokemon[[#This Row],[Hit_Points]:[Speed_Points]])</f>
        <v>460</v>
      </c>
      <c r="N404">
        <v>4</v>
      </c>
      <c r="O404" t="b">
        <v>0</v>
      </c>
    </row>
    <row r="405" spans="2:15" x14ac:dyDescent="0.3">
      <c r="B405" t="s">
        <v>399</v>
      </c>
      <c r="C405" t="s">
        <v>106</v>
      </c>
      <c r="D405" t="s">
        <v>93</v>
      </c>
      <c r="E405">
        <f>_xlfn.XLOOKUP(Pokemon[[#This Row],[Primary_Type]],Table4[Type],Table4[Type_Encoded_Num],0,0,1)</f>
        <v>16</v>
      </c>
      <c r="F405">
        <v>440</v>
      </c>
      <c r="G405">
        <v>70</v>
      </c>
      <c r="H405">
        <v>55</v>
      </c>
      <c r="I405">
        <v>65</v>
      </c>
      <c r="J405">
        <v>95</v>
      </c>
      <c r="K405">
        <v>85</v>
      </c>
      <c r="L405">
        <v>70</v>
      </c>
      <c r="M405">
        <f>SUM(Pokemon[[#This Row],[Hit_Points]:[Speed_Points]])</f>
        <v>440</v>
      </c>
      <c r="N405">
        <v>3</v>
      </c>
      <c r="O405" t="b">
        <v>0</v>
      </c>
    </row>
    <row r="406" spans="2:15" hidden="1" x14ac:dyDescent="0.3">
      <c r="B406" t="s">
        <v>435</v>
      </c>
      <c r="C406" t="s">
        <v>28</v>
      </c>
      <c r="D406" t="s">
        <v>20</v>
      </c>
      <c r="E406">
        <f>_xlfn.XLOOKUP(Pokemon[[#This Row],[Primary_Type]],Table4[Type],Table4[Type_Encoded_Num],0,0,1)</f>
        <v>18</v>
      </c>
      <c r="F406">
        <v>330</v>
      </c>
      <c r="G406">
        <v>43</v>
      </c>
      <c r="H406">
        <v>30</v>
      </c>
      <c r="I406">
        <v>55</v>
      </c>
      <c r="J406">
        <v>40</v>
      </c>
      <c r="K406">
        <v>65</v>
      </c>
      <c r="L406">
        <v>97</v>
      </c>
      <c r="M406">
        <f>SUM(Pokemon[[#This Row],[Hit_Points]:[Speed_Points]])</f>
        <v>330</v>
      </c>
      <c r="N406">
        <v>3</v>
      </c>
      <c r="O406" t="b">
        <v>0</v>
      </c>
    </row>
    <row r="407" spans="2:15" hidden="1" x14ac:dyDescent="0.3">
      <c r="B407" t="s">
        <v>479</v>
      </c>
      <c r="C407" t="s">
        <v>52</v>
      </c>
      <c r="D407" t="s">
        <v>20</v>
      </c>
      <c r="E407">
        <f>_xlfn.XLOOKUP(Pokemon[[#This Row],[Primary_Type]],Table4[Type],Table4[Type_Encoded_Num],0,0,1)</f>
        <v>4</v>
      </c>
      <c r="F407">
        <v>363</v>
      </c>
      <c r="G407">
        <v>60</v>
      </c>
      <c r="H407">
        <v>85</v>
      </c>
      <c r="I407">
        <v>49</v>
      </c>
      <c r="J407">
        <v>60</v>
      </c>
      <c r="K407">
        <v>49</v>
      </c>
      <c r="L407">
        <v>60</v>
      </c>
      <c r="M407">
        <f>SUM(Pokemon[[#This Row],[Hit_Points]:[Speed_Points]])</f>
        <v>363</v>
      </c>
      <c r="N407">
        <v>4</v>
      </c>
      <c r="O407" t="b">
        <v>0</v>
      </c>
    </row>
    <row r="408" spans="2:15" hidden="1" x14ac:dyDescent="0.3">
      <c r="B408" t="s">
        <v>480</v>
      </c>
      <c r="C408" t="s">
        <v>52</v>
      </c>
      <c r="D408" t="s">
        <v>20</v>
      </c>
      <c r="E408">
        <f>_xlfn.XLOOKUP(Pokemon[[#This Row],[Primary_Type]],Table4[Type],Table4[Type_Encoded_Num],0,0,1)</f>
        <v>4</v>
      </c>
      <c r="F408">
        <v>523</v>
      </c>
      <c r="G408">
        <v>80</v>
      </c>
      <c r="H408">
        <v>120</v>
      </c>
      <c r="I408">
        <v>79</v>
      </c>
      <c r="J408">
        <v>95</v>
      </c>
      <c r="K408">
        <v>79</v>
      </c>
      <c r="L408">
        <v>70</v>
      </c>
      <c r="M408">
        <f>SUM(Pokemon[[#This Row],[Hit_Points]:[Speed_Points]])</f>
        <v>523</v>
      </c>
      <c r="N408">
        <v>4</v>
      </c>
      <c r="O408" t="b">
        <v>0</v>
      </c>
    </row>
    <row r="409" spans="2:15" hidden="1" x14ac:dyDescent="0.3">
      <c r="B409" t="s">
        <v>99</v>
      </c>
      <c r="C409" t="s">
        <v>85</v>
      </c>
      <c r="D409" t="s">
        <v>20</v>
      </c>
      <c r="E409">
        <f>_xlfn.XLOOKUP(Pokemon[[#This Row],[Primary_Type]],Table4[Type],Table4[Type_Encoded_Num],0,0,1)</f>
        <v>6</v>
      </c>
      <c r="F409">
        <v>505</v>
      </c>
      <c r="G409">
        <v>90</v>
      </c>
      <c r="H409">
        <v>130</v>
      </c>
      <c r="I409">
        <v>80</v>
      </c>
      <c r="J409">
        <v>65</v>
      </c>
      <c r="K409">
        <v>85</v>
      </c>
      <c r="L409">
        <v>55</v>
      </c>
      <c r="M409">
        <f>SUM(Pokemon[[#This Row],[Hit_Points]:[Speed_Points]])</f>
        <v>505</v>
      </c>
      <c r="N409">
        <v>1</v>
      </c>
      <c r="O409" t="b">
        <v>0</v>
      </c>
    </row>
    <row r="410" spans="2:15" hidden="1" x14ac:dyDescent="0.3">
      <c r="B410" t="s">
        <v>98</v>
      </c>
      <c r="C410" t="s">
        <v>85</v>
      </c>
      <c r="D410" t="s">
        <v>20</v>
      </c>
      <c r="E410">
        <f>_xlfn.XLOOKUP(Pokemon[[#This Row],[Primary_Type]],Table4[Type],Table4[Type_Encoded_Num],0,0,1)</f>
        <v>6</v>
      </c>
      <c r="F410">
        <v>405</v>
      </c>
      <c r="G410">
        <v>80</v>
      </c>
      <c r="H410">
        <v>100</v>
      </c>
      <c r="I410">
        <v>70</v>
      </c>
      <c r="J410">
        <v>50</v>
      </c>
      <c r="K410">
        <v>60</v>
      </c>
      <c r="L410">
        <v>45</v>
      </c>
      <c r="M410">
        <f>SUM(Pokemon[[#This Row],[Hit_Points]:[Speed_Points]])</f>
        <v>405</v>
      </c>
      <c r="N410">
        <v>1</v>
      </c>
      <c r="O410" t="b">
        <v>0</v>
      </c>
    </row>
    <row r="411" spans="2:15" hidden="1" x14ac:dyDescent="0.3">
      <c r="B411" t="s">
        <v>97</v>
      </c>
      <c r="C411" t="s">
        <v>85</v>
      </c>
      <c r="D411" t="s">
        <v>20</v>
      </c>
      <c r="E411">
        <f>_xlfn.XLOOKUP(Pokemon[[#This Row],[Primary_Type]],Table4[Type],Table4[Type_Encoded_Num],0,0,1)</f>
        <v>6</v>
      </c>
      <c r="F411">
        <v>305</v>
      </c>
      <c r="G411">
        <v>70</v>
      </c>
      <c r="H411">
        <v>80</v>
      </c>
      <c r="I411">
        <v>50</v>
      </c>
      <c r="J411">
        <v>35</v>
      </c>
      <c r="K411">
        <v>35</v>
      </c>
      <c r="L411">
        <v>35</v>
      </c>
      <c r="M411">
        <f>SUM(Pokemon[[#This Row],[Hit_Points]:[Speed_Points]])</f>
        <v>305</v>
      </c>
      <c r="N411">
        <v>1</v>
      </c>
      <c r="O411" t="b">
        <v>0</v>
      </c>
    </row>
    <row r="412" spans="2:15" hidden="1" x14ac:dyDescent="0.3">
      <c r="B412" t="s">
        <v>289</v>
      </c>
      <c r="C412" t="s">
        <v>19</v>
      </c>
      <c r="D412" t="s">
        <v>20</v>
      </c>
      <c r="E412">
        <f>_xlfn.XLOOKUP(Pokemon[[#This Row],[Primary_Type]],Table4[Type],Table4[Type_Encoded_Num],0,0,1)</f>
        <v>7</v>
      </c>
      <c r="F412">
        <v>365</v>
      </c>
      <c r="G412">
        <v>45</v>
      </c>
      <c r="H412">
        <v>75</v>
      </c>
      <c r="I412">
        <v>37</v>
      </c>
      <c r="J412">
        <v>70</v>
      </c>
      <c r="K412">
        <v>55</v>
      </c>
      <c r="L412">
        <v>83</v>
      </c>
      <c r="M412">
        <f>SUM(Pokemon[[#This Row],[Hit_Points]:[Speed_Points]])</f>
        <v>365</v>
      </c>
      <c r="N412">
        <v>2</v>
      </c>
      <c r="O412" t="b">
        <v>0</v>
      </c>
    </row>
    <row r="413" spans="2:15" x14ac:dyDescent="0.3">
      <c r="B413" t="s">
        <v>267</v>
      </c>
      <c r="C413" t="s">
        <v>19</v>
      </c>
      <c r="D413" t="s">
        <v>106</v>
      </c>
      <c r="E413">
        <f>_xlfn.XLOOKUP(Pokemon[[#This Row],[Primary_Type]],Table4[Type],Table4[Type_Encoded_Num],0,0,1)</f>
        <v>7</v>
      </c>
      <c r="F413">
        <v>410</v>
      </c>
      <c r="G413">
        <v>50</v>
      </c>
      <c r="H413">
        <v>50</v>
      </c>
      <c r="I413">
        <v>120</v>
      </c>
      <c r="J413">
        <v>80</v>
      </c>
      <c r="K413">
        <v>80</v>
      </c>
      <c r="L413">
        <v>30</v>
      </c>
      <c r="M413">
        <f>SUM(Pokemon[[#This Row],[Hit_Points]:[Speed_Points]])</f>
        <v>410</v>
      </c>
      <c r="N413">
        <v>2</v>
      </c>
      <c r="O413" t="b">
        <v>0</v>
      </c>
    </row>
    <row r="414" spans="2:15" hidden="1" x14ac:dyDescent="0.3">
      <c r="B414" t="s">
        <v>168</v>
      </c>
      <c r="C414" t="s">
        <v>28</v>
      </c>
      <c r="D414" t="s">
        <v>20</v>
      </c>
      <c r="E414">
        <f>_xlfn.XLOOKUP(Pokemon[[#This Row],[Primary_Type]],Table4[Type],Table4[Type_Encoded_Num],0,0,1)</f>
        <v>18</v>
      </c>
      <c r="F414">
        <v>200</v>
      </c>
      <c r="G414">
        <v>20</v>
      </c>
      <c r="H414">
        <v>10</v>
      </c>
      <c r="I414">
        <v>55</v>
      </c>
      <c r="J414">
        <v>15</v>
      </c>
      <c r="K414">
        <v>20</v>
      </c>
      <c r="L414">
        <v>80</v>
      </c>
      <c r="M414">
        <f>SUM(Pokemon[[#This Row],[Hit_Points]:[Speed_Points]])</f>
        <v>200</v>
      </c>
      <c r="N414">
        <v>1</v>
      </c>
      <c r="O414" t="b">
        <v>0</v>
      </c>
    </row>
    <row r="415" spans="2:15" hidden="1" x14ac:dyDescent="0.3">
      <c r="B415" t="s">
        <v>164</v>
      </c>
      <c r="C415" t="s">
        <v>19</v>
      </c>
      <c r="D415" t="s">
        <v>20</v>
      </c>
      <c r="E415">
        <f>_xlfn.XLOOKUP(Pokemon[[#This Row],[Primary_Type]],Table4[Type],Table4[Type_Encoded_Num],0,0,1)</f>
        <v>7</v>
      </c>
      <c r="F415">
        <v>495</v>
      </c>
      <c r="G415">
        <v>65</v>
      </c>
      <c r="H415">
        <v>95</v>
      </c>
      <c r="I415">
        <v>57</v>
      </c>
      <c r="J415">
        <v>100</v>
      </c>
      <c r="K415">
        <v>85</v>
      </c>
      <c r="L415">
        <v>93</v>
      </c>
      <c r="M415">
        <f>SUM(Pokemon[[#This Row],[Hit_Points]:[Speed_Points]])</f>
        <v>495</v>
      </c>
      <c r="N415">
        <v>1</v>
      </c>
      <c r="O415" t="b">
        <v>0</v>
      </c>
    </row>
    <row r="416" spans="2:15" hidden="1" x14ac:dyDescent="0.3">
      <c r="B416" t="s">
        <v>548</v>
      </c>
      <c r="C416" t="s">
        <v>19</v>
      </c>
      <c r="D416" t="s">
        <v>20</v>
      </c>
      <c r="E416">
        <f>_xlfn.XLOOKUP(Pokemon[[#This Row],[Primary_Type]],Table4[Type],Table4[Type_Encoded_Num],0,0,1)</f>
        <v>7</v>
      </c>
      <c r="F416">
        <v>540</v>
      </c>
      <c r="G416">
        <v>75</v>
      </c>
      <c r="H416">
        <v>95</v>
      </c>
      <c r="I416">
        <v>67</v>
      </c>
      <c r="J416">
        <v>125</v>
      </c>
      <c r="K416">
        <v>95</v>
      </c>
      <c r="L416">
        <v>83</v>
      </c>
      <c r="M416">
        <f>SUM(Pokemon[[#This Row],[Hit_Points]:[Speed_Points]])</f>
        <v>540</v>
      </c>
      <c r="N416">
        <v>4</v>
      </c>
      <c r="O416" t="b">
        <v>0</v>
      </c>
    </row>
    <row r="417" spans="2:15" x14ac:dyDescent="0.3">
      <c r="B417" t="s">
        <v>114</v>
      </c>
      <c r="C417" t="s">
        <v>52</v>
      </c>
      <c r="D417" t="s">
        <v>115</v>
      </c>
      <c r="E417">
        <f>_xlfn.XLOOKUP(Pokemon[[#This Row],[Primary_Type]],Table4[Type],Table4[Type_Encoded_Num],0,0,1)</f>
        <v>4</v>
      </c>
      <c r="F417">
        <v>325</v>
      </c>
      <c r="G417">
        <v>25</v>
      </c>
      <c r="H417">
        <v>35</v>
      </c>
      <c r="I417">
        <v>70</v>
      </c>
      <c r="J417">
        <v>95</v>
      </c>
      <c r="K417">
        <v>55</v>
      </c>
      <c r="L417">
        <v>45</v>
      </c>
      <c r="M417">
        <f>SUM(Pokemon[[#This Row],[Hit_Points]:[Speed_Points]])</f>
        <v>325</v>
      </c>
      <c r="N417">
        <v>1</v>
      </c>
      <c r="O417" t="b">
        <v>0</v>
      </c>
    </row>
    <row r="418" spans="2:15" x14ac:dyDescent="0.3">
      <c r="B418" t="s">
        <v>116</v>
      </c>
      <c r="C418" t="s">
        <v>52</v>
      </c>
      <c r="D418" t="s">
        <v>115</v>
      </c>
      <c r="E418">
        <f>_xlfn.XLOOKUP(Pokemon[[#This Row],[Primary_Type]],Table4[Type],Table4[Type_Encoded_Num],0,0,1)</f>
        <v>4</v>
      </c>
      <c r="F418">
        <v>465</v>
      </c>
      <c r="G418">
        <v>50</v>
      </c>
      <c r="H418">
        <v>60</v>
      </c>
      <c r="I418">
        <v>95</v>
      </c>
      <c r="J418">
        <v>120</v>
      </c>
      <c r="K418">
        <v>70</v>
      </c>
      <c r="L418">
        <v>70</v>
      </c>
      <c r="M418">
        <f>SUM(Pokemon[[#This Row],[Hit_Points]:[Speed_Points]])</f>
        <v>465</v>
      </c>
      <c r="N418">
        <v>1</v>
      </c>
      <c r="O418" t="b">
        <v>0</v>
      </c>
    </row>
    <row r="419" spans="2:15" x14ac:dyDescent="0.3">
      <c r="B419" t="s">
        <v>543</v>
      </c>
      <c r="C419" t="s">
        <v>52</v>
      </c>
      <c r="D419" t="s">
        <v>115</v>
      </c>
      <c r="E419">
        <f>_xlfn.XLOOKUP(Pokemon[[#This Row],[Primary_Type]],Table4[Type],Table4[Type_Encoded_Num],0,0,1)</f>
        <v>4</v>
      </c>
      <c r="F419">
        <v>535</v>
      </c>
      <c r="G419">
        <v>70</v>
      </c>
      <c r="H419">
        <v>70</v>
      </c>
      <c r="I419">
        <v>115</v>
      </c>
      <c r="J419">
        <v>130</v>
      </c>
      <c r="K419">
        <v>90</v>
      </c>
      <c r="L419">
        <v>60</v>
      </c>
      <c r="M419">
        <f>SUM(Pokemon[[#This Row],[Hit_Points]:[Speed_Points]])</f>
        <v>535</v>
      </c>
      <c r="N419">
        <v>4</v>
      </c>
      <c r="O419" t="b">
        <v>0</v>
      </c>
    </row>
    <row r="420" spans="2:15" hidden="1" x14ac:dyDescent="0.3">
      <c r="B420" t="s">
        <v>350</v>
      </c>
      <c r="C420" t="s">
        <v>85</v>
      </c>
      <c r="D420" t="s">
        <v>20</v>
      </c>
      <c r="E420">
        <f>_xlfn.XLOOKUP(Pokemon[[#This Row],[Primary_Type]],Table4[Type],Table4[Type_Encoded_Num],0,0,1)</f>
        <v>6</v>
      </c>
      <c r="F420">
        <v>237</v>
      </c>
      <c r="G420">
        <v>72</v>
      </c>
      <c r="H420">
        <v>60</v>
      </c>
      <c r="I420">
        <v>30</v>
      </c>
      <c r="J420">
        <v>20</v>
      </c>
      <c r="K420">
        <v>30</v>
      </c>
      <c r="L420">
        <v>25</v>
      </c>
      <c r="M420">
        <f>SUM(Pokemon[[#This Row],[Hit_Points]:[Speed_Points]])</f>
        <v>237</v>
      </c>
      <c r="N420">
        <v>3</v>
      </c>
      <c r="O420" t="b">
        <v>0</v>
      </c>
    </row>
    <row r="421" spans="2:15" x14ac:dyDescent="0.3">
      <c r="B421" t="s">
        <v>787</v>
      </c>
      <c r="C421" t="s">
        <v>171</v>
      </c>
      <c r="D421" t="s">
        <v>93</v>
      </c>
      <c r="E421">
        <f>_xlfn.XLOOKUP(Pokemon[[#This Row],[Primary_Type]],Table4[Type],Table4[Type_Encoded_Num],0,0,1)</f>
        <v>2</v>
      </c>
      <c r="F421">
        <v>482</v>
      </c>
      <c r="G421">
        <v>86</v>
      </c>
      <c r="H421">
        <v>92</v>
      </c>
      <c r="I421">
        <v>88</v>
      </c>
      <c r="J421">
        <v>68</v>
      </c>
      <c r="K421">
        <v>75</v>
      </c>
      <c r="L421">
        <v>73</v>
      </c>
      <c r="M421">
        <f>SUM(Pokemon[[#This Row],[Hit_Points]:[Speed_Points]])</f>
        <v>482</v>
      </c>
      <c r="N421">
        <v>6</v>
      </c>
      <c r="O421" t="b">
        <v>0</v>
      </c>
    </row>
    <row r="422" spans="2:15" x14ac:dyDescent="0.3">
      <c r="B422" t="s">
        <v>554</v>
      </c>
      <c r="C422" t="s">
        <v>122</v>
      </c>
      <c r="D422" t="s">
        <v>55</v>
      </c>
      <c r="E422">
        <f>_xlfn.XLOOKUP(Pokemon[[#This Row],[Primary_Type]],Table4[Type],Table4[Type_Encoded_Num],0,0,1)</f>
        <v>12</v>
      </c>
      <c r="F422">
        <v>530</v>
      </c>
      <c r="G422">
        <v>110</v>
      </c>
      <c r="H422">
        <v>130</v>
      </c>
      <c r="I422">
        <v>80</v>
      </c>
      <c r="J422">
        <v>70</v>
      </c>
      <c r="K422">
        <v>60</v>
      </c>
      <c r="L422">
        <v>80</v>
      </c>
      <c r="M422">
        <f>SUM(Pokemon[[#This Row],[Hit_Points]:[Speed_Points]])</f>
        <v>530</v>
      </c>
      <c r="N422">
        <v>4</v>
      </c>
      <c r="O422" t="b">
        <v>0</v>
      </c>
    </row>
    <row r="423" spans="2:15" hidden="1" x14ac:dyDescent="0.3">
      <c r="B423" t="s">
        <v>578</v>
      </c>
      <c r="C423" t="s">
        <v>28</v>
      </c>
      <c r="D423" t="s">
        <v>20</v>
      </c>
      <c r="E423">
        <f>_xlfn.XLOOKUP(Pokemon[[#This Row],[Primary_Type]],Table4[Type],Table4[Type_Encoded_Num],0,0,1)</f>
        <v>18</v>
      </c>
      <c r="F423">
        <v>600</v>
      </c>
      <c r="G423">
        <v>100</v>
      </c>
      <c r="H423">
        <v>100</v>
      </c>
      <c r="I423">
        <v>100</v>
      </c>
      <c r="J423">
        <v>100</v>
      </c>
      <c r="K423">
        <v>100</v>
      </c>
      <c r="L423">
        <v>100</v>
      </c>
      <c r="M423">
        <f>SUM(Pokemon[[#This Row],[Hit_Points]:[Speed_Points]])</f>
        <v>600</v>
      </c>
      <c r="N423">
        <v>4</v>
      </c>
      <c r="O423" t="b">
        <v>0</v>
      </c>
    </row>
    <row r="424" spans="2:15" x14ac:dyDescent="0.3">
      <c r="B424" t="s">
        <v>721</v>
      </c>
      <c r="C424" t="s">
        <v>171</v>
      </c>
      <c r="D424" t="s">
        <v>23</v>
      </c>
      <c r="E424">
        <f>_xlfn.XLOOKUP(Pokemon[[#This Row],[Primary_Type]],Table4[Type],Table4[Type_Encoded_Num],0,0,1)</f>
        <v>2</v>
      </c>
      <c r="F424">
        <v>510</v>
      </c>
      <c r="G424">
        <v>110</v>
      </c>
      <c r="H424">
        <v>65</v>
      </c>
      <c r="I424">
        <v>105</v>
      </c>
      <c r="J424">
        <v>55</v>
      </c>
      <c r="K424">
        <v>95</v>
      </c>
      <c r="L424">
        <v>80</v>
      </c>
      <c r="M424">
        <f>SUM(Pokemon[[#This Row],[Hit_Points]:[Speed_Points]])</f>
        <v>510</v>
      </c>
      <c r="N424">
        <v>5</v>
      </c>
      <c r="O424" t="b">
        <v>0</v>
      </c>
    </row>
    <row r="425" spans="2:15" hidden="1" x14ac:dyDescent="0.3">
      <c r="B425" t="s">
        <v>368</v>
      </c>
      <c r="C425" t="s">
        <v>52</v>
      </c>
      <c r="D425" t="s">
        <v>20</v>
      </c>
      <c r="E425">
        <f>_xlfn.XLOOKUP(Pokemon[[#This Row],[Primary_Type]],Table4[Type],Table4[Type_Encoded_Num],0,0,1)</f>
        <v>4</v>
      </c>
      <c r="F425">
        <v>475</v>
      </c>
      <c r="G425">
        <v>70</v>
      </c>
      <c r="H425">
        <v>75</v>
      </c>
      <c r="I425">
        <v>60</v>
      </c>
      <c r="J425">
        <v>105</v>
      </c>
      <c r="K425">
        <v>60</v>
      </c>
      <c r="L425">
        <v>105</v>
      </c>
      <c r="M425">
        <f>SUM(Pokemon[[#This Row],[Hit_Points]:[Speed_Points]])</f>
        <v>475</v>
      </c>
      <c r="N425">
        <v>3</v>
      </c>
      <c r="O425" t="b">
        <v>0</v>
      </c>
    </row>
    <row r="426" spans="2:15" hidden="1" x14ac:dyDescent="0.3">
      <c r="B426" t="s">
        <v>369</v>
      </c>
      <c r="C426" t="s">
        <v>52</v>
      </c>
      <c r="D426" t="s">
        <v>20</v>
      </c>
      <c r="E426">
        <f>_xlfn.XLOOKUP(Pokemon[[#This Row],[Primary_Type]],Table4[Type],Table4[Type_Encoded_Num],0,0,1)</f>
        <v>4</v>
      </c>
      <c r="F426">
        <v>575</v>
      </c>
      <c r="G426">
        <v>70</v>
      </c>
      <c r="H426">
        <v>75</v>
      </c>
      <c r="I426">
        <v>80</v>
      </c>
      <c r="J426">
        <v>135</v>
      </c>
      <c r="K426">
        <v>80</v>
      </c>
      <c r="L426">
        <v>135</v>
      </c>
      <c r="M426">
        <f>SUM(Pokemon[[#This Row],[Hit_Points]:[Speed_Points]])</f>
        <v>575</v>
      </c>
      <c r="N426">
        <v>3</v>
      </c>
      <c r="O426" t="b">
        <v>0</v>
      </c>
    </row>
    <row r="427" spans="2:15" hidden="1" x14ac:dyDescent="0.3">
      <c r="B427" t="s">
        <v>84</v>
      </c>
      <c r="C427" t="s">
        <v>85</v>
      </c>
      <c r="D427" t="s">
        <v>20</v>
      </c>
      <c r="E427">
        <f>_xlfn.XLOOKUP(Pokemon[[#This Row],[Primary_Type]],Table4[Type],Table4[Type_Encoded_Num],0,0,1)</f>
        <v>6</v>
      </c>
      <c r="F427">
        <v>305</v>
      </c>
      <c r="G427">
        <v>40</v>
      </c>
      <c r="H427">
        <v>80</v>
      </c>
      <c r="I427">
        <v>35</v>
      </c>
      <c r="J427">
        <v>35</v>
      </c>
      <c r="K427">
        <v>45</v>
      </c>
      <c r="L427">
        <v>70</v>
      </c>
      <c r="M427">
        <f>SUM(Pokemon[[#This Row],[Hit_Points]:[Speed_Points]])</f>
        <v>305</v>
      </c>
      <c r="N427">
        <v>1</v>
      </c>
      <c r="O427" t="b">
        <v>0</v>
      </c>
    </row>
    <row r="428" spans="2:15" x14ac:dyDescent="0.3">
      <c r="B428" t="s">
        <v>274</v>
      </c>
      <c r="C428" t="s">
        <v>28</v>
      </c>
      <c r="D428" t="s">
        <v>23</v>
      </c>
      <c r="E428">
        <f>_xlfn.XLOOKUP(Pokemon[[#This Row],[Primary_Type]],Table4[Type],Table4[Type_Encoded_Num],0,0,1)</f>
        <v>18</v>
      </c>
      <c r="F428">
        <v>465</v>
      </c>
      <c r="G428">
        <v>65</v>
      </c>
      <c r="H428">
        <v>40</v>
      </c>
      <c r="I428">
        <v>70</v>
      </c>
      <c r="J428">
        <v>80</v>
      </c>
      <c r="K428">
        <v>140</v>
      </c>
      <c r="L428">
        <v>70</v>
      </c>
      <c r="M428">
        <f>SUM(Pokemon[[#This Row],[Hit_Points]:[Speed_Points]])</f>
        <v>465</v>
      </c>
      <c r="N428">
        <v>2</v>
      </c>
      <c r="O428" t="b">
        <v>0</v>
      </c>
    </row>
    <row r="429" spans="2:15" x14ac:dyDescent="0.3">
      <c r="B429" t="s">
        <v>538</v>
      </c>
      <c r="C429" t="s">
        <v>28</v>
      </c>
      <c r="D429" t="s">
        <v>23</v>
      </c>
      <c r="E429">
        <f>_xlfn.XLOOKUP(Pokemon[[#This Row],[Primary_Type]],Table4[Type],Table4[Type_Encoded_Num],0,0,1)</f>
        <v>18</v>
      </c>
      <c r="F429">
        <v>345</v>
      </c>
      <c r="G429">
        <v>45</v>
      </c>
      <c r="H429">
        <v>20</v>
      </c>
      <c r="I429">
        <v>50</v>
      </c>
      <c r="J429">
        <v>60</v>
      </c>
      <c r="K429">
        <v>120</v>
      </c>
      <c r="L429">
        <v>50</v>
      </c>
      <c r="M429">
        <f>SUM(Pokemon[[#This Row],[Hit_Points]:[Speed_Points]])</f>
        <v>345</v>
      </c>
      <c r="N429">
        <v>4</v>
      </c>
      <c r="O429" t="b">
        <v>0</v>
      </c>
    </row>
    <row r="430" spans="2:15" hidden="1" x14ac:dyDescent="0.3">
      <c r="B430" t="s">
        <v>647</v>
      </c>
      <c r="C430" t="s">
        <v>13</v>
      </c>
      <c r="D430" t="s">
        <v>20</v>
      </c>
      <c r="E430">
        <f>_xlfn.XLOOKUP(Pokemon[[#This Row],[Primary_Type]],Table4[Type],Table4[Type_Encoded_Num],0,0,1)</f>
        <v>10</v>
      </c>
      <c r="F430">
        <v>461</v>
      </c>
      <c r="G430">
        <v>75</v>
      </c>
      <c r="H430">
        <v>86</v>
      </c>
      <c r="I430">
        <v>67</v>
      </c>
      <c r="J430">
        <v>106</v>
      </c>
      <c r="K430">
        <v>67</v>
      </c>
      <c r="L430">
        <v>60</v>
      </c>
      <c r="M430">
        <f>SUM(Pokemon[[#This Row],[Hit_Points]:[Speed_Points]])</f>
        <v>461</v>
      </c>
      <c r="N430">
        <v>5</v>
      </c>
      <c r="O430" t="b">
        <v>0</v>
      </c>
    </row>
    <row r="431" spans="2:15" hidden="1" x14ac:dyDescent="0.3">
      <c r="B431" t="s">
        <v>223</v>
      </c>
      <c r="C431" t="s">
        <v>52</v>
      </c>
      <c r="D431" t="s">
        <v>20</v>
      </c>
      <c r="E431">
        <f>_xlfn.XLOOKUP(Pokemon[[#This Row],[Primary_Type]],Table4[Type],Table4[Type_Encoded_Num],0,0,1)</f>
        <v>4</v>
      </c>
      <c r="F431">
        <v>280</v>
      </c>
      <c r="G431">
        <v>55</v>
      </c>
      <c r="H431">
        <v>40</v>
      </c>
      <c r="I431">
        <v>40</v>
      </c>
      <c r="J431">
        <v>65</v>
      </c>
      <c r="K431">
        <v>45</v>
      </c>
      <c r="L431">
        <v>35</v>
      </c>
      <c r="M431">
        <f>SUM(Pokemon[[#This Row],[Hit_Points]:[Speed_Points]])</f>
        <v>280</v>
      </c>
      <c r="N431">
        <v>2</v>
      </c>
      <c r="O431" t="b">
        <v>0</v>
      </c>
    </row>
    <row r="432" spans="2:15" x14ac:dyDescent="0.3">
      <c r="B432" t="s">
        <v>228</v>
      </c>
      <c r="C432" t="s">
        <v>28</v>
      </c>
      <c r="D432" t="s">
        <v>63</v>
      </c>
      <c r="E432">
        <f>_xlfn.XLOOKUP(Pokemon[[#This Row],[Primary_Type]],Table4[Type],Table4[Type_Encoded_Num],0,0,1)</f>
        <v>18</v>
      </c>
      <c r="F432">
        <v>250</v>
      </c>
      <c r="G432">
        <v>70</v>
      </c>
      <c r="H432">
        <v>20</v>
      </c>
      <c r="I432">
        <v>50</v>
      </c>
      <c r="J432">
        <v>20</v>
      </c>
      <c r="K432">
        <v>50</v>
      </c>
      <c r="L432">
        <v>40</v>
      </c>
      <c r="M432">
        <f>SUM(Pokemon[[#This Row],[Hit_Points]:[Speed_Points]])</f>
        <v>250</v>
      </c>
      <c r="N432">
        <v>2</v>
      </c>
      <c r="O432" t="b">
        <v>0</v>
      </c>
    </row>
    <row r="433" spans="2:15" hidden="1" x14ac:dyDescent="0.3">
      <c r="B433" t="s">
        <v>142</v>
      </c>
      <c r="C433" t="s">
        <v>55</v>
      </c>
      <c r="D433" t="s">
        <v>20</v>
      </c>
      <c r="E433">
        <f>_xlfn.XLOOKUP(Pokemon[[#This Row],[Primary_Type]],Table4[Type],Table4[Type_Encoded_Num],0,0,1)</f>
        <v>11</v>
      </c>
      <c r="F433">
        <v>425</v>
      </c>
      <c r="G433">
        <v>60</v>
      </c>
      <c r="H433">
        <v>80</v>
      </c>
      <c r="I433">
        <v>110</v>
      </c>
      <c r="J433">
        <v>50</v>
      </c>
      <c r="K433">
        <v>80</v>
      </c>
      <c r="L433">
        <v>45</v>
      </c>
      <c r="M433">
        <f>SUM(Pokemon[[#This Row],[Hit_Points]:[Speed_Points]])</f>
        <v>425</v>
      </c>
      <c r="N433">
        <v>1</v>
      </c>
      <c r="O433" t="b">
        <v>0</v>
      </c>
    </row>
    <row r="434" spans="2:15" x14ac:dyDescent="0.3">
      <c r="B434" t="s">
        <v>311</v>
      </c>
      <c r="C434" t="s">
        <v>28</v>
      </c>
      <c r="D434" t="s">
        <v>55</v>
      </c>
      <c r="E434">
        <f>_xlfn.XLOOKUP(Pokemon[[#This Row],[Primary_Type]],Table4[Type],Table4[Type_Encoded_Num],0,0,1)</f>
        <v>18</v>
      </c>
      <c r="F434">
        <v>405</v>
      </c>
      <c r="G434">
        <v>70</v>
      </c>
      <c r="H434">
        <v>85</v>
      </c>
      <c r="I434">
        <v>70</v>
      </c>
      <c r="J434">
        <v>60</v>
      </c>
      <c r="K434">
        <v>70</v>
      </c>
      <c r="L434">
        <v>50</v>
      </c>
      <c r="M434">
        <f>SUM(Pokemon[[#This Row],[Hit_Points]:[Speed_Points]])</f>
        <v>405</v>
      </c>
      <c r="N434">
        <v>3</v>
      </c>
      <c r="O434" t="b">
        <v>0</v>
      </c>
    </row>
    <row r="435" spans="2:15" x14ac:dyDescent="0.3">
      <c r="B435" t="s">
        <v>338</v>
      </c>
      <c r="C435" t="s">
        <v>33</v>
      </c>
      <c r="D435" t="s">
        <v>23</v>
      </c>
      <c r="E435">
        <f>_xlfn.XLOOKUP(Pokemon[[#This Row],[Primary_Type]],Table4[Type],Table4[Type_Encoded_Num],0,0,1)</f>
        <v>1</v>
      </c>
      <c r="F435">
        <v>414</v>
      </c>
      <c r="G435">
        <v>70</v>
      </c>
      <c r="H435">
        <v>60</v>
      </c>
      <c r="I435">
        <v>62</v>
      </c>
      <c r="J435">
        <v>80</v>
      </c>
      <c r="K435">
        <v>82</v>
      </c>
      <c r="L435">
        <v>60</v>
      </c>
      <c r="M435">
        <f>SUM(Pokemon[[#This Row],[Hit_Points]:[Speed_Points]])</f>
        <v>414</v>
      </c>
      <c r="N435">
        <v>3</v>
      </c>
      <c r="O435" t="b">
        <v>0</v>
      </c>
    </row>
    <row r="436" spans="2:15" x14ac:dyDescent="0.3">
      <c r="B436" t="s">
        <v>358</v>
      </c>
      <c r="C436" t="s">
        <v>115</v>
      </c>
      <c r="D436" t="s">
        <v>63</v>
      </c>
      <c r="E436">
        <f>_xlfn.XLOOKUP(Pokemon[[#This Row],[Primary_Type]],Table4[Type],Table4[Type_Encoded_Num],0,0,1)</f>
        <v>17</v>
      </c>
      <c r="F436">
        <v>380</v>
      </c>
      <c r="G436">
        <v>50</v>
      </c>
      <c r="H436">
        <v>85</v>
      </c>
      <c r="I436">
        <v>85</v>
      </c>
      <c r="J436">
        <v>55</v>
      </c>
      <c r="K436">
        <v>55</v>
      </c>
      <c r="L436">
        <v>50</v>
      </c>
      <c r="M436">
        <f>SUM(Pokemon[[#This Row],[Hit_Points]:[Speed_Points]])</f>
        <v>380</v>
      </c>
      <c r="N436">
        <v>3</v>
      </c>
      <c r="O436" t="b">
        <v>0</v>
      </c>
    </row>
    <row r="437" spans="2:15" x14ac:dyDescent="0.3">
      <c r="B437" t="s">
        <v>359</v>
      </c>
      <c r="C437" t="s">
        <v>115</v>
      </c>
      <c r="D437" t="s">
        <v>63</v>
      </c>
      <c r="E437">
        <f>_xlfn.XLOOKUP(Pokemon[[#This Row],[Primary_Type]],Table4[Type],Table4[Type_Encoded_Num],0,0,1)</f>
        <v>17</v>
      </c>
      <c r="F437">
        <v>480</v>
      </c>
      <c r="G437">
        <v>50</v>
      </c>
      <c r="H437">
        <v>105</v>
      </c>
      <c r="I437">
        <v>125</v>
      </c>
      <c r="J437">
        <v>55</v>
      </c>
      <c r="K437">
        <v>95</v>
      </c>
      <c r="L437">
        <v>50</v>
      </c>
      <c r="M437">
        <f>SUM(Pokemon[[#This Row],[Hit_Points]:[Speed_Points]])</f>
        <v>480</v>
      </c>
      <c r="N437">
        <v>3</v>
      </c>
      <c r="O437" t="b">
        <v>0</v>
      </c>
    </row>
    <row r="438" spans="2:15" x14ac:dyDescent="0.3">
      <c r="B438" t="s">
        <v>365</v>
      </c>
      <c r="C438" t="s">
        <v>85</v>
      </c>
      <c r="D438" t="s">
        <v>93</v>
      </c>
      <c r="E438">
        <f>_xlfn.XLOOKUP(Pokemon[[#This Row],[Primary_Type]],Table4[Type],Table4[Type_Encoded_Num],0,0,1)</f>
        <v>6</v>
      </c>
      <c r="F438">
        <v>410</v>
      </c>
      <c r="G438">
        <v>60</v>
      </c>
      <c r="H438">
        <v>60</v>
      </c>
      <c r="I438">
        <v>75</v>
      </c>
      <c r="J438">
        <v>60</v>
      </c>
      <c r="K438">
        <v>75</v>
      </c>
      <c r="L438">
        <v>80</v>
      </c>
      <c r="M438">
        <f>SUM(Pokemon[[#This Row],[Hit_Points]:[Speed_Points]])</f>
        <v>410</v>
      </c>
      <c r="N438">
        <v>3</v>
      </c>
      <c r="O438" t="b">
        <v>0</v>
      </c>
    </row>
    <row r="439" spans="2:15" x14ac:dyDescent="0.3">
      <c r="B439" t="s">
        <v>366</v>
      </c>
      <c r="C439" t="s">
        <v>85</v>
      </c>
      <c r="D439" t="s">
        <v>93</v>
      </c>
      <c r="E439">
        <f>_xlfn.XLOOKUP(Pokemon[[#This Row],[Primary_Type]],Table4[Type],Table4[Type_Encoded_Num],0,0,1)</f>
        <v>6</v>
      </c>
      <c r="F439">
        <v>510</v>
      </c>
      <c r="G439">
        <v>60</v>
      </c>
      <c r="H439">
        <v>100</v>
      </c>
      <c r="I439">
        <v>85</v>
      </c>
      <c r="J439">
        <v>80</v>
      </c>
      <c r="K439">
        <v>85</v>
      </c>
      <c r="L439">
        <v>100</v>
      </c>
      <c r="M439">
        <f>SUM(Pokemon[[#This Row],[Hit_Points]:[Speed_Points]])</f>
        <v>510</v>
      </c>
      <c r="N439">
        <v>3</v>
      </c>
      <c r="O439" t="b">
        <v>0</v>
      </c>
    </row>
    <row r="440" spans="2:15" x14ac:dyDescent="0.3">
      <c r="B440" t="s">
        <v>364</v>
      </c>
      <c r="C440" t="s">
        <v>85</v>
      </c>
      <c r="D440" t="s">
        <v>93</v>
      </c>
      <c r="E440">
        <f>_xlfn.XLOOKUP(Pokemon[[#This Row],[Primary_Type]],Table4[Type],Table4[Type_Encoded_Num],0,0,1)</f>
        <v>6</v>
      </c>
      <c r="F440">
        <v>280</v>
      </c>
      <c r="G440">
        <v>30</v>
      </c>
      <c r="H440">
        <v>40</v>
      </c>
      <c r="I440">
        <v>55</v>
      </c>
      <c r="J440">
        <v>40</v>
      </c>
      <c r="K440">
        <v>55</v>
      </c>
      <c r="L440">
        <v>60</v>
      </c>
      <c r="M440">
        <f>SUM(Pokemon[[#This Row],[Hit_Points]:[Speed_Points]])</f>
        <v>280</v>
      </c>
      <c r="N440">
        <v>3</v>
      </c>
      <c r="O440" t="b">
        <v>0</v>
      </c>
    </row>
    <row r="441" spans="2:15" hidden="1" x14ac:dyDescent="0.3">
      <c r="B441" t="s">
        <v>198</v>
      </c>
      <c r="C441" t="s">
        <v>13</v>
      </c>
      <c r="D441" t="s">
        <v>20</v>
      </c>
      <c r="E441">
        <f>_xlfn.XLOOKUP(Pokemon[[#This Row],[Primary_Type]],Table4[Type],Table4[Type_Encoded_Num],0,0,1)</f>
        <v>10</v>
      </c>
      <c r="F441">
        <v>525</v>
      </c>
      <c r="G441">
        <v>80</v>
      </c>
      <c r="H441">
        <v>82</v>
      </c>
      <c r="I441">
        <v>100</v>
      </c>
      <c r="J441">
        <v>83</v>
      </c>
      <c r="K441">
        <v>100</v>
      </c>
      <c r="L441">
        <v>80</v>
      </c>
      <c r="M441">
        <f>SUM(Pokemon[[#This Row],[Hit_Points]:[Speed_Points]])</f>
        <v>525</v>
      </c>
      <c r="N441">
        <v>2</v>
      </c>
      <c r="O441" t="b">
        <v>0</v>
      </c>
    </row>
    <row r="442" spans="2:15" x14ac:dyDescent="0.3">
      <c r="B442" t="s">
        <v>745</v>
      </c>
      <c r="C442" t="s">
        <v>41</v>
      </c>
      <c r="D442" t="s">
        <v>93</v>
      </c>
      <c r="E442">
        <f>_xlfn.XLOOKUP(Pokemon[[#This Row],[Primary_Type]],Table4[Type],Table4[Type_Encoded_Num],0,0,1)</f>
        <v>13</v>
      </c>
      <c r="F442">
        <v>600</v>
      </c>
      <c r="G442">
        <v>100</v>
      </c>
      <c r="H442">
        <v>77</v>
      </c>
      <c r="I442">
        <v>77</v>
      </c>
      <c r="J442">
        <v>128</v>
      </c>
      <c r="K442">
        <v>128</v>
      </c>
      <c r="L442">
        <v>90</v>
      </c>
      <c r="M442">
        <f>SUM(Pokemon[[#This Row],[Hit_Points]:[Speed_Points]])</f>
        <v>600</v>
      </c>
      <c r="N442">
        <v>5</v>
      </c>
      <c r="O442" t="b">
        <v>0</v>
      </c>
    </row>
    <row r="443" spans="2:15" x14ac:dyDescent="0.3">
      <c r="B443" t="s">
        <v>746</v>
      </c>
      <c r="C443" t="s">
        <v>41</v>
      </c>
      <c r="D443" t="s">
        <v>85</v>
      </c>
      <c r="E443">
        <f>_xlfn.XLOOKUP(Pokemon[[#This Row],[Primary_Type]],Table4[Type],Table4[Type_Encoded_Num],0,0,1)</f>
        <v>13</v>
      </c>
      <c r="F443">
        <v>600</v>
      </c>
      <c r="G443">
        <v>100</v>
      </c>
      <c r="H443">
        <v>128</v>
      </c>
      <c r="I443">
        <v>90</v>
      </c>
      <c r="J443">
        <v>77</v>
      </c>
      <c r="K443">
        <v>77</v>
      </c>
      <c r="L443">
        <v>128</v>
      </c>
      <c r="M443">
        <f>SUM(Pokemon[[#This Row],[Hit_Points]:[Speed_Points]])</f>
        <v>600</v>
      </c>
      <c r="N443">
        <v>5</v>
      </c>
      <c r="O443" t="b">
        <v>0</v>
      </c>
    </row>
    <row r="444" spans="2:15" hidden="1" x14ac:dyDescent="0.3">
      <c r="B444" t="s">
        <v>777</v>
      </c>
      <c r="C444" t="s">
        <v>93</v>
      </c>
      <c r="D444" t="s">
        <v>20</v>
      </c>
      <c r="E444">
        <f>_xlfn.XLOOKUP(Pokemon[[#This Row],[Primary_Type]],Table4[Type],Table4[Type_Encoded_Num],0,0,1)</f>
        <v>15</v>
      </c>
      <c r="F444">
        <v>466</v>
      </c>
      <c r="G444">
        <v>74</v>
      </c>
      <c r="H444">
        <v>48</v>
      </c>
      <c r="I444">
        <v>76</v>
      </c>
      <c r="J444">
        <v>83</v>
      </c>
      <c r="K444">
        <v>81</v>
      </c>
      <c r="L444">
        <v>104</v>
      </c>
      <c r="M444">
        <f>SUM(Pokemon[[#This Row],[Hit_Points]:[Speed_Points]])</f>
        <v>466</v>
      </c>
      <c r="N444">
        <v>6</v>
      </c>
      <c r="O444" t="b">
        <v>0</v>
      </c>
    </row>
    <row r="445" spans="2:15" hidden="1" x14ac:dyDescent="0.3">
      <c r="B445" t="s">
        <v>776</v>
      </c>
      <c r="C445" t="s">
        <v>93</v>
      </c>
      <c r="D445" t="s">
        <v>20</v>
      </c>
      <c r="E445">
        <f>_xlfn.XLOOKUP(Pokemon[[#This Row],[Primary_Type]],Table4[Type],Table4[Type_Encoded_Num],0,0,1)</f>
        <v>15</v>
      </c>
      <c r="F445">
        <v>466</v>
      </c>
      <c r="G445">
        <v>74</v>
      </c>
      <c r="H445">
        <v>48</v>
      </c>
      <c r="I445">
        <v>76</v>
      </c>
      <c r="J445">
        <v>83</v>
      </c>
      <c r="K445">
        <v>81</v>
      </c>
      <c r="L445">
        <v>104</v>
      </c>
      <c r="M445">
        <f>SUM(Pokemon[[#This Row],[Hit_Points]:[Speed_Points]])</f>
        <v>466</v>
      </c>
      <c r="N445">
        <v>6</v>
      </c>
      <c r="O445" t="b">
        <v>0</v>
      </c>
    </row>
    <row r="446" spans="2:15" hidden="1" x14ac:dyDescent="0.3">
      <c r="B446" t="s">
        <v>80</v>
      </c>
      <c r="C446" t="s">
        <v>41</v>
      </c>
      <c r="D446" t="s">
        <v>20</v>
      </c>
      <c r="E446">
        <f>_xlfn.XLOOKUP(Pokemon[[#This Row],[Primary_Type]],Table4[Type],Table4[Type_Encoded_Num],0,0,1)</f>
        <v>13</v>
      </c>
      <c r="F446">
        <v>290</v>
      </c>
      <c r="G446">
        <v>40</v>
      </c>
      <c r="H446">
        <v>45</v>
      </c>
      <c r="I446">
        <v>35</v>
      </c>
      <c r="J446">
        <v>40</v>
      </c>
      <c r="K446">
        <v>40</v>
      </c>
      <c r="L446">
        <v>90</v>
      </c>
      <c r="M446">
        <f>SUM(Pokemon[[#This Row],[Hit_Points]:[Speed_Points]])</f>
        <v>290</v>
      </c>
      <c r="N446">
        <v>1</v>
      </c>
      <c r="O446" t="b">
        <v>0</v>
      </c>
    </row>
    <row r="447" spans="2:15" hidden="1" x14ac:dyDescent="0.3">
      <c r="B447" t="s">
        <v>568</v>
      </c>
      <c r="C447" t="s">
        <v>93</v>
      </c>
      <c r="D447" t="s">
        <v>20</v>
      </c>
      <c r="E447">
        <f>_xlfn.XLOOKUP(Pokemon[[#This Row],[Primary_Type]],Table4[Type],Table4[Type_Encoded_Num],0,0,1)</f>
        <v>15</v>
      </c>
      <c r="F447">
        <v>580</v>
      </c>
      <c r="G447">
        <v>80</v>
      </c>
      <c r="H447">
        <v>105</v>
      </c>
      <c r="I447">
        <v>105</v>
      </c>
      <c r="J447">
        <v>105</v>
      </c>
      <c r="K447">
        <v>105</v>
      </c>
      <c r="L447">
        <v>80</v>
      </c>
      <c r="M447">
        <f>SUM(Pokemon[[#This Row],[Hit_Points]:[Speed_Points]])</f>
        <v>580</v>
      </c>
      <c r="N447">
        <v>4</v>
      </c>
      <c r="O447" t="b">
        <v>1</v>
      </c>
    </row>
    <row r="448" spans="2:15" x14ac:dyDescent="0.3">
      <c r="B448" t="s">
        <v>442</v>
      </c>
      <c r="C448" t="s">
        <v>115</v>
      </c>
      <c r="D448" t="s">
        <v>93</v>
      </c>
      <c r="E448">
        <f>_xlfn.XLOOKUP(Pokemon[[#This Row],[Primary_Type]],Table4[Type],Table4[Type_Encoded_Num],0,0,1)</f>
        <v>17</v>
      </c>
      <c r="F448">
        <v>600</v>
      </c>
      <c r="G448">
        <v>80</v>
      </c>
      <c r="H448">
        <v>135</v>
      </c>
      <c r="I448">
        <v>130</v>
      </c>
      <c r="J448">
        <v>95</v>
      </c>
      <c r="K448">
        <v>90</v>
      </c>
      <c r="L448">
        <v>70</v>
      </c>
      <c r="M448">
        <f>SUM(Pokemon[[#This Row],[Hit_Points]:[Speed_Points]])</f>
        <v>600</v>
      </c>
      <c r="N448">
        <v>3</v>
      </c>
      <c r="O448" t="b">
        <v>0</v>
      </c>
    </row>
    <row r="449" spans="2:15" x14ac:dyDescent="0.3">
      <c r="B449" t="s">
        <v>443</v>
      </c>
      <c r="C449" t="s">
        <v>115</v>
      </c>
      <c r="D449" t="s">
        <v>93</v>
      </c>
      <c r="E449">
        <f>_xlfn.XLOOKUP(Pokemon[[#This Row],[Primary_Type]],Table4[Type],Table4[Type_Encoded_Num],0,0,1)</f>
        <v>17</v>
      </c>
      <c r="F449">
        <v>700</v>
      </c>
      <c r="G449">
        <v>80</v>
      </c>
      <c r="H449">
        <v>145</v>
      </c>
      <c r="I449">
        <v>150</v>
      </c>
      <c r="J449">
        <v>105</v>
      </c>
      <c r="K449">
        <v>110</v>
      </c>
      <c r="L449">
        <v>110</v>
      </c>
      <c r="M449">
        <f>SUM(Pokemon[[#This Row],[Hit_Points]:[Speed_Points]])</f>
        <v>700</v>
      </c>
      <c r="N449">
        <v>3</v>
      </c>
      <c r="O449" t="b">
        <v>0</v>
      </c>
    </row>
    <row r="450" spans="2:15" x14ac:dyDescent="0.3">
      <c r="B450" t="s">
        <v>441</v>
      </c>
      <c r="C450" t="s">
        <v>115</v>
      </c>
      <c r="D450" t="s">
        <v>93</v>
      </c>
      <c r="E450">
        <f>_xlfn.XLOOKUP(Pokemon[[#This Row],[Primary_Type]],Table4[Type],Table4[Type_Encoded_Num],0,0,1)</f>
        <v>17</v>
      </c>
      <c r="F450">
        <v>420</v>
      </c>
      <c r="G450">
        <v>60</v>
      </c>
      <c r="H450">
        <v>75</v>
      </c>
      <c r="I450">
        <v>100</v>
      </c>
      <c r="J450">
        <v>55</v>
      </c>
      <c r="K450">
        <v>80</v>
      </c>
      <c r="L450">
        <v>50</v>
      </c>
      <c r="M450">
        <f>SUM(Pokemon[[#This Row],[Hit_Points]:[Speed_Points]])</f>
        <v>420</v>
      </c>
      <c r="N450">
        <v>3</v>
      </c>
      <c r="O450" t="b">
        <v>0</v>
      </c>
    </row>
    <row r="451" spans="2:15" hidden="1" x14ac:dyDescent="0.3">
      <c r="B451" t="s">
        <v>34</v>
      </c>
      <c r="C451" t="s">
        <v>33</v>
      </c>
      <c r="D451" t="s">
        <v>20</v>
      </c>
      <c r="E451">
        <f>_xlfn.XLOOKUP(Pokemon[[#This Row],[Primary_Type]],Table4[Type],Table4[Type_Encoded_Num],0,0,1)</f>
        <v>1</v>
      </c>
      <c r="F451">
        <v>205</v>
      </c>
      <c r="G451">
        <v>50</v>
      </c>
      <c r="H451">
        <v>20</v>
      </c>
      <c r="I451">
        <v>55</v>
      </c>
      <c r="J451">
        <v>25</v>
      </c>
      <c r="K451">
        <v>25</v>
      </c>
      <c r="L451">
        <v>30</v>
      </c>
      <c r="M451">
        <f>SUM(Pokemon[[#This Row],[Hit_Points]:[Speed_Points]])</f>
        <v>205</v>
      </c>
      <c r="N451">
        <v>1</v>
      </c>
      <c r="O451" t="b">
        <v>0</v>
      </c>
    </row>
    <row r="452" spans="2:15" hidden="1" x14ac:dyDescent="0.3">
      <c r="B452" t="s">
        <v>195</v>
      </c>
      <c r="C452" t="s">
        <v>93</v>
      </c>
      <c r="D452" t="s">
        <v>20</v>
      </c>
      <c r="E452">
        <f>_xlfn.XLOOKUP(Pokemon[[#This Row],[Primary_Type]],Table4[Type],Table4[Type_Encoded_Num],0,0,1)</f>
        <v>15</v>
      </c>
      <c r="F452">
        <v>600</v>
      </c>
      <c r="G452">
        <v>100</v>
      </c>
      <c r="H452">
        <v>100</v>
      </c>
      <c r="I452">
        <v>100</v>
      </c>
      <c r="J452">
        <v>100</v>
      </c>
      <c r="K452">
        <v>100</v>
      </c>
      <c r="L452">
        <v>100</v>
      </c>
      <c r="M452">
        <f>SUM(Pokemon[[#This Row],[Hit_Points]:[Speed_Points]])</f>
        <v>600</v>
      </c>
      <c r="N452">
        <v>1</v>
      </c>
      <c r="O452" t="b">
        <v>0</v>
      </c>
    </row>
    <row r="453" spans="2:15" hidden="1" x14ac:dyDescent="0.3">
      <c r="B453" t="s">
        <v>192</v>
      </c>
      <c r="C453" t="s">
        <v>93</v>
      </c>
      <c r="D453" t="s">
        <v>20</v>
      </c>
      <c r="E453">
        <f>_xlfn.XLOOKUP(Pokemon[[#This Row],[Primary_Type]],Table4[Type],Table4[Type_Encoded_Num],0,0,1)</f>
        <v>15</v>
      </c>
      <c r="F453">
        <v>680</v>
      </c>
      <c r="G453">
        <v>106</v>
      </c>
      <c r="H453">
        <v>110</v>
      </c>
      <c r="I453">
        <v>90</v>
      </c>
      <c r="J453">
        <v>154</v>
      </c>
      <c r="K453">
        <v>90</v>
      </c>
      <c r="L453">
        <v>130</v>
      </c>
      <c r="M453">
        <f>SUM(Pokemon[[#This Row],[Hit_Points]:[Speed_Points]])</f>
        <v>680</v>
      </c>
      <c r="N453">
        <v>1</v>
      </c>
      <c r="O453" t="b">
        <v>1</v>
      </c>
    </row>
    <row r="454" spans="2:15" x14ac:dyDescent="0.3">
      <c r="B454" t="s">
        <v>193</v>
      </c>
      <c r="C454" t="s">
        <v>93</v>
      </c>
      <c r="D454" t="s">
        <v>85</v>
      </c>
      <c r="E454">
        <f>_xlfn.XLOOKUP(Pokemon[[#This Row],[Primary_Type]],Table4[Type],Table4[Type_Encoded_Num],0,0,1)</f>
        <v>15</v>
      </c>
      <c r="F454">
        <v>780</v>
      </c>
      <c r="G454">
        <v>106</v>
      </c>
      <c r="H454">
        <v>190</v>
      </c>
      <c r="I454">
        <v>100</v>
      </c>
      <c r="J454">
        <v>154</v>
      </c>
      <c r="K454">
        <v>100</v>
      </c>
      <c r="L454">
        <v>130</v>
      </c>
      <c r="M454">
        <f>SUM(Pokemon[[#This Row],[Hit_Points]:[Speed_Points]])</f>
        <v>780</v>
      </c>
      <c r="N454">
        <v>1</v>
      </c>
      <c r="O454" t="b">
        <v>1</v>
      </c>
    </row>
    <row r="455" spans="2:15" hidden="1" x14ac:dyDescent="0.3">
      <c r="B455" t="s">
        <v>194</v>
      </c>
      <c r="C455" t="s">
        <v>93</v>
      </c>
      <c r="D455" t="s">
        <v>20</v>
      </c>
      <c r="E455">
        <f>_xlfn.XLOOKUP(Pokemon[[#This Row],[Primary_Type]],Table4[Type],Table4[Type_Encoded_Num],0,0,1)</f>
        <v>15</v>
      </c>
      <c r="F455">
        <v>780</v>
      </c>
      <c r="G455">
        <v>106</v>
      </c>
      <c r="H455">
        <v>150</v>
      </c>
      <c r="I455">
        <v>70</v>
      </c>
      <c r="J455">
        <v>194</v>
      </c>
      <c r="K455">
        <v>120</v>
      </c>
      <c r="L455">
        <v>140</v>
      </c>
      <c r="M455">
        <f>SUM(Pokemon[[#This Row],[Hit_Points]:[Speed_Points]])</f>
        <v>780</v>
      </c>
      <c r="N455">
        <v>1</v>
      </c>
      <c r="O455" t="b">
        <v>1</v>
      </c>
    </row>
    <row r="456" spans="2:15" hidden="1" x14ac:dyDescent="0.3">
      <c r="B456" t="s">
        <v>710</v>
      </c>
      <c r="C456" t="s">
        <v>85</v>
      </c>
      <c r="D456" t="s">
        <v>20</v>
      </c>
      <c r="E456">
        <f>_xlfn.XLOOKUP(Pokemon[[#This Row],[Primary_Type]],Table4[Type],Table4[Type_Encoded_Num],0,0,1)</f>
        <v>6</v>
      </c>
      <c r="F456">
        <v>350</v>
      </c>
      <c r="G456">
        <v>45</v>
      </c>
      <c r="H456">
        <v>85</v>
      </c>
      <c r="I456">
        <v>50</v>
      </c>
      <c r="J456">
        <v>55</v>
      </c>
      <c r="K456">
        <v>50</v>
      </c>
      <c r="L456">
        <v>65</v>
      </c>
      <c r="M456">
        <f>SUM(Pokemon[[#This Row],[Hit_Points]:[Speed_Points]])</f>
        <v>350</v>
      </c>
      <c r="N456">
        <v>5</v>
      </c>
      <c r="O456" t="b">
        <v>0</v>
      </c>
    </row>
    <row r="457" spans="2:15" hidden="1" x14ac:dyDescent="0.3">
      <c r="B457" t="s">
        <v>711</v>
      </c>
      <c r="C457" t="s">
        <v>85</v>
      </c>
      <c r="D457" t="s">
        <v>20</v>
      </c>
      <c r="E457">
        <f>_xlfn.XLOOKUP(Pokemon[[#This Row],[Primary_Type]],Table4[Type],Table4[Type_Encoded_Num],0,0,1)</f>
        <v>6</v>
      </c>
      <c r="F457">
        <v>510</v>
      </c>
      <c r="G457">
        <v>65</v>
      </c>
      <c r="H457">
        <v>125</v>
      </c>
      <c r="I457">
        <v>60</v>
      </c>
      <c r="J457">
        <v>95</v>
      </c>
      <c r="K457">
        <v>60</v>
      </c>
      <c r="L457">
        <v>105</v>
      </c>
      <c r="M457">
        <f>SUM(Pokemon[[#This Row],[Hit_Points]:[Speed_Points]])</f>
        <v>510</v>
      </c>
      <c r="N457">
        <v>5</v>
      </c>
      <c r="O457" t="b">
        <v>0</v>
      </c>
    </row>
    <row r="458" spans="2:15" hidden="1" x14ac:dyDescent="0.3">
      <c r="B458" t="s">
        <v>315</v>
      </c>
      <c r="C458" t="s">
        <v>171</v>
      </c>
      <c r="D458" t="s">
        <v>20</v>
      </c>
      <c r="E458">
        <f>_xlfn.XLOOKUP(Pokemon[[#This Row],[Primary_Type]],Table4[Type],Table4[Type_Encoded_Num],0,0,1)</f>
        <v>2</v>
      </c>
      <c r="F458">
        <v>420</v>
      </c>
      <c r="G458">
        <v>70</v>
      </c>
      <c r="H458">
        <v>90</v>
      </c>
      <c r="I458">
        <v>70</v>
      </c>
      <c r="J458">
        <v>60</v>
      </c>
      <c r="K458">
        <v>60</v>
      </c>
      <c r="L458">
        <v>70</v>
      </c>
      <c r="M458">
        <f>SUM(Pokemon[[#This Row],[Hit_Points]:[Speed_Points]])</f>
        <v>420</v>
      </c>
      <c r="N458">
        <v>3</v>
      </c>
      <c r="O458" t="b">
        <v>0</v>
      </c>
    </row>
    <row r="459" spans="2:15" hidden="1" x14ac:dyDescent="0.3">
      <c r="B459" t="s">
        <v>412</v>
      </c>
      <c r="C459" t="s">
        <v>28</v>
      </c>
      <c r="D459" t="s">
        <v>20</v>
      </c>
      <c r="E459">
        <f>_xlfn.XLOOKUP(Pokemon[[#This Row],[Primary_Type]],Table4[Type],Table4[Type_Encoded_Num],0,0,1)</f>
        <v>18</v>
      </c>
      <c r="F459">
        <v>540</v>
      </c>
      <c r="G459">
        <v>95</v>
      </c>
      <c r="H459">
        <v>60</v>
      </c>
      <c r="I459">
        <v>79</v>
      </c>
      <c r="J459">
        <v>100</v>
      </c>
      <c r="K459">
        <v>125</v>
      </c>
      <c r="L459">
        <v>81</v>
      </c>
      <c r="M459">
        <f>SUM(Pokemon[[#This Row],[Hit_Points]:[Speed_Points]])</f>
        <v>540</v>
      </c>
      <c r="N459">
        <v>3</v>
      </c>
      <c r="O459" t="b">
        <v>0</v>
      </c>
    </row>
    <row r="460" spans="2:15" hidden="1" x14ac:dyDescent="0.3">
      <c r="B460" t="s">
        <v>290</v>
      </c>
      <c r="C460" t="s">
        <v>41</v>
      </c>
      <c r="D460" t="s">
        <v>20</v>
      </c>
      <c r="E460">
        <f>_xlfn.XLOOKUP(Pokemon[[#This Row],[Primary_Type]],Table4[Type],Table4[Type_Encoded_Num],0,0,1)</f>
        <v>13</v>
      </c>
      <c r="F460">
        <v>490</v>
      </c>
      <c r="G460">
        <v>95</v>
      </c>
      <c r="H460">
        <v>80</v>
      </c>
      <c r="I460">
        <v>105</v>
      </c>
      <c r="J460">
        <v>40</v>
      </c>
      <c r="K460">
        <v>70</v>
      </c>
      <c r="L460">
        <v>100</v>
      </c>
      <c r="M460">
        <f>SUM(Pokemon[[#This Row],[Hit_Points]:[Speed_Points]])</f>
        <v>490</v>
      </c>
      <c r="N460">
        <v>2</v>
      </c>
      <c r="O460" t="b">
        <v>0</v>
      </c>
    </row>
    <row r="461" spans="2:15" x14ac:dyDescent="0.3">
      <c r="B461" t="s">
        <v>517</v>
      </c>
      <c r="C461" t="s">
        <v>93</v>
      </c>
      <c r="D461" t="s">
        <v>63</v>
      </c>
      <c r="E461">
        <f>_xlfn.XLOOKUP(Pokemon[[#This Row],[Primary_Type]],Table4[Type],Table4[Type_Encoded_Num],0,0,1)</f>
        <v>15</v>
      </c>
      <c r="F461">
        <v>310</v>
      </c>
      <c r="G461">
        <v>20</v>
      </c>
      <c r="H461">
        <v>25</v>
      </c>
      <c r="I461">
        <v>45</v>
      </c>
      <c r="J461">
        <v>70</v>
      </c>
      <c r="K461">
        <v>90</v>
      </c>
      <c r="L461">
        <v>60</v>
      </c>
      <c r="M461">
        <f>SUM(Pokemon[[#This Row],[Hit_Points]:[Speed_Points]])</f>
        <v>310</v>
      </c>
      <c r="N461">
        <v>4</v>
      </c>
      <c r="O461" t="b">
        <v>0</v>
      </c>
    </row>
    <row r="462" spans="2:15" hidden="1" x14ac:dyDescent="0.3">
      <c r="B462" t="s">
        <v>663</v>
      </c>
      <c r="C462" t="s">
        <v>41</v>
      </c>
      <c r="D462" t="s">
        <v>20</v>
      </c>
      <c r="E462">
        <f>_xlfn.XLOOKUP(Pokemon[[#This Row],[Primary_Type]],Table4[Type],Table4[Type_Encoded_Num],0,0,1)</f>
        <v>13</v>
      </c>
      <c r="F462">
        <v>300</v>
      </c>
      <c r="G462">
        <v>55</v>
      </c>
      <c r="H462">
        <v>50</v>
      </c>
      <c r="I462">
        <v>40</v>
      </c>
      <c r="J462">
        <v>40</v>
      </c>
      <c r="K462">
        <v>40</v>
      </c>
      <c r="L462">
        <v>75</v>
      </c>
      <c r="M462">
        <f>SUM(Pokemon[[#This Row],[Hit_Points]:[Speed_Points]])</f>
        <v>300</v>
      </c>
      <c r="N462">
        <v>5</v>
      </c>
      <c r="O462" t="b">
        <v>0</v>
      </c>
    </row>
    <row r="463" spans="2:15" hidden="1" x14ac:dyDescent="0.3">
      <c r="B463" t="s">
        <v>371</v>
      </c>
      <c r="C463" t="s">
        <v>52</v>
      </c>
      <c r="D463" t="s">
        <v>20</v>
      </c>
      <c r="E463">
        <f>_xlfn.XLOOKUP(Pokemon[[#This Row],[Primary_Type]],Table4[Type],Table4[Type_Encoded_Num],0,0,1)</f>
        <v>4</v>
      </c>
      <c r="F463">
        <v>405</v>
      </c>
      <c r="G463">
        <v>60</v>
      </c>
      <c r="H463">
        <v>40</v>
      </c>
      <c r="I463">
        <v>50</v>
      </c>
      <c r="J463">
        <v>75</v>
      </c>
      <c r="K463">
        <v>85</v>
      </c>
      <c r="L463">
        <v>95</v>
      </c>
      <c r="M463">
        <f>SUM(Pokemon[[#This Row],[Hit_Points]:[Speed_Points]])</f>
        <v>405</v>
      </c>
      <c r="N463">
        <v>3</v>
      </c>
      <c r="O463" t="b">
        <v>0</v>
      </c>
    </row>
    <row r="464" spans="2:15" hidden="1" x14ac:dyDescent="0.3">
      <c r="B464" t="s">
        <v>245</v>
      </c>
      <c r="C464" t="s">
        <v>128</v>
      </c>
      <c r="D464" t="s">
        <v>20</v>
      </c>
      <c r="E464">
        <f>_xlfn.XLOOKUP(Pokemon[[#This Row],[Primary_Type]],Table4[Type],Table4[Type_Encoded_Num],0,0,1)</f>
        <v>9</v>
      </c>
      <c r="F464">
        <v>435</v>
      </c>
      <c r="G464">
        <v>60</v>
      </c>
      <c r="H464">
        <v>60</v>
      </c>
      <c r="I464">
        <v>60</v>
      </c>
      <c r="J464">
        <v>85</v>
      </c>
      <c r="K464">
        <v>85</v>
      </c>
      <c r="L464">
        <v>85</v>
      </c>
      <c r="M464">
        <f>SUM(Pokemon[[#This Row],[Hit_Points]:[Speed_Points]])</f>
        <v>435</v>
      </c>
      <c r="N464">
        <v>2</v>
      </c>
      <c r="O464" t="b">
        <v>0</v>
      </c>
    </row>
    <row r="465" spans="2:15" hidden="1" x14ac:dyDescent="0.3">
      <c r="B465" t="s">
        <v>507</v>
      </c>
      <c r="C465" t="s">
        <v>128</v>
      </c>
      <c r="D465" t="s">
        <v>20</v>
      </c>
      <c r="E465">
        <f>_xlfn.XLOOKUP(Pokemon[[#This Row],[Primary_Type]],Table4[Type],Table4[Type_Encoded_Num],0,0,1)</f>
        <v>9</v>
      </c>
      <c r="F465">
        <v>495</v>
      </c>
      <c r="G465">
        <v>60</v>
      </c>
      <c r="H465">
        <v>60</v>
      </c>
      <c r="I465">
        <v>60</v>
      </c>
      <c r="J465">
        <v>105</v>
      </c>
      <c r="K465">
        <v>105</v>
      </c>
      <c r="L465">
        <v>105</v>
      </c>
      <c r="M465">
        <f>SUM(Pokemon[[#This Row],[Hit_Points]:[Speed_Points]])</f>
        <v>495</v>
      </c>
      <c r="N465">
        <v>4</v>
      </c>
      <c r="O465" t="b">
        <v>0</v>
      </c>
    </row>
    <row r="466" spans="2:15" x14ac:dyDescent="0.3">
      <c r="B466" t="s">
        <v>188</v>
      </c>
      <c r="C466" t="s">
        <v>19</v>
      </c>
      <c r="D466" t="s">
        <v>23</v>
      </c>
      <c r="E466">
        <f>_xlfn.XLOOKUP(Pokemon[[#This Row],[Primary_Type]],Table4[Type],Table4[Type_Encoded_Num],0,0,1)</f>
        <v>7</v>
      </c>
      <c r="F466">
        <v>580</v>
      </c>
      <c r="G466">
        <v>90</v>
      </c>
      <c r="H466">
        <v>100</v>
      </c>
      <c r="I466">
        <v>90</v>
      </c>
      <c r="J466">
        <v>125</v>
      </c>
      <c r="K466">
        <v>85</v>
      </c>
      <c r="L466">
        <v>90</v>
      </c>
      <c r="M466">
        <f>SUM(Pokemon[[#This Row],[Hit_Points]:[Speed_Points]])</f>
        <v>580</v>
      </c>
      <c r="N466">
        <v>1</v>
      </c>
      <c r="O466" t="b">
        <v>1</v>
      </c>
    </row>
    <row r="467" spans="2:15" x14ac:dyDescent="0.3">
      <c r="B467" t="s">
        <v>466</v>
      </c>
      <c r="C467" t="s">
        <v>19</v>
      </c>
      <c r="D467" t="s">
        <v>85</v>
      </c>
      <c r="E467">
        <f>_xlfn.XLOOKUP(Pokemon[[#This Row],[Primary_Type]],Table4[Type],Table4[Type_Encoded_Num],0,0,1)</f>
        <v>7</v>
      </c>
      <c r="F467">
        <v>405</v>
      </c>
      <c r="G467">
        <v>64</v>
      </c>
      <c r="H467">
        <v>78</v>
      </c>
      <c r="I467">
        <v>52</v>
      </c>
      <c r="J467">
        <v>78</v>
      </c>
      <c r="K467">
        <v>52</v>
      </c>
      <c r="L467">
        <v>81</v>
      </c>
      <c r="M467">
        <f>SUM(Pokemon[[#This Row],[Hit_Points]:[Speed_Points]])</f>
        <v>405</v>
      </c>
      <c r="N467">
        <v>4</v>
      </c>
      <c r="O467" t="b">
        <v>0</v>
      </c>
    </row>
    <row r="468" spans="2:15" x14ac:dyDescent="0.3">
      <c r="B468" t="s">
        <v>491</v>
      </c>
      <c r="C468" t="s">
        <v>33</v>
      </c>
      <c r="D468" t="s">
        <v>23</v>
      </c>
      <c r="E468">
        <f>_xlfn.XLOOKUP(Pokemon[[#This Row],[Primary_Type]],Table4[Type],Table4[Type_Encoded_Num],0,0,1)</f>
        <v>1</v>
      </c>
      <c r="F468">
        <v>424</v>
      </c>
      <c r="G468">
        <v>70</v>
      </c>
      <c r="H468">
        <v>94</v>
      </c>
      <c r="I468">
        <v>50</v>
      </c>
      <c r="J468">
        <v>94</v>
      </c>
      <c r="K468">
        <v>50</v>
      </c>
      <c r="L468">
        <v>66</v>
      </c>
      <c r="M468">
        <f>SUM(Pokemon[[#This Row],[Hit_Points]:[Speed_Points]])</f>
        <v>424</v>
      </c>
      <c r="N468">
        <v>4</v>
      </c>
      <c r="O468" t="b">
        <v>0</v>
      </c>
    </row>
    <row r="469" spans="2:15" x14ac:dyDescent="0.3">
      <c r="B469" t="s">
        <v>160</v>
      </c>
      <c r="C469" t="s">
        <v>93</v>
      </c>
      <c r="D469" t="s">
        <v>63</v>
      </c>
      <c r="E469">
        <f>_xlfn.XLOOKUP(Pokemon[[#This Row],[Primary_Type]],Table4[Type],Table4[Type_Encoded_Num],0,0,1)</f>
        <v>15</v>
      </c>
      <c r="F469">
        <v>460</v>
      </c>
      <c r="G469">
        <v>40</v>
      </c>
      <c r="H469">
        <v>45</v>
      </c>
      <c r="I469">
        <v>65</v>
      </c>
      <c r="J469">
        <v>100</v>
      </c>
      <c r="K469">
        <v>120</v>
      </c>
      <c r="L469">
        <v>90</v>
      </c>
      <c r="M469">
        <f>SUM(Pokemon[[#This Row],[Hit_Points]:[Speed_Points]])</f>
        <v>460</v>
      </c>
      <c r="N469">
        <v>1</v>
      </c>
      <c r="O469" t="b">
        <v>0</v>
      </c>
    </row>
    <row r="470" spans="2:15" hidden="1" x14ac:dyDescent="0.3">
      <c r="B470" t="s">
        <v>310</v>
      </c>
      <c r="C470" t="s">
        <v>28</v>
      </c>
      <c r="D470" t="s">
        <v>20</v>
      </c>
      <c r="E470">
        <f>_xlfn.XLOOKUP(Pokemon[[#This Row],[Primary_Type]],Table4[Type],Table4[Type_Encoded_Num],0,0,1)</f>
        <v>18</v>
      </c>
      <c r="F470">
        <v>310</v>
      </c>
      <c r="G470">
        <v>50</v>
      </c>
      <c r="H470">
        <v>70</v>
      </c>
      <c r="I470">
        <v>50</v>
      </c>
      <c r="J470">
        <v>50</v>
      </c>
      <c r="K470">
        <v>50</v>
      </c>
      <c r="L470">
        <v>40</v>
      </c>
      <c r="M470">
        <f>SUM(Pokemon[[#This Row],[Hit_Points]:[Speed_Points]])</f>
        <v>310</v>
      </c>
      <c r="N470">
        <v>3</v>
      </c>
      <c r="O470" t="b">
        <v>0</v>
      </c>
    </row>
    <row r="471" spans="2:15" hidden="1" x14ac:dyDescent="0.3">
      <c r="B471" t="s">
        <v>124</v>
      </c>
      <c r="C471" t="s">
        <v>14</v>
      </c>
      <c r="D471" t="s">
        <v>20</v>
      </c>
      <c r="E471">
        <f>_xlfn.XLOOKUP(Pokemon[[#This Row],[Primary_Type]],Table4[Type],Table4[Type_Encoded_Num],0,0,1)</f>
        <v>14</v>
      </c>
      <c r="F471">
        <v>500</v>
      </c>
      <c r="G471">
        <v>105</v>
      </c>
      <c r="H471">
        <v>105</v>
      </c>
      <c r="I471">
        <v>75</v>
      </c>
      <c r="J471">
        <v>65</v>
      </c>
      <c r="K471">
        <v>100</v>
      </c>
      <c r="L471">
        <v>50</v>
      </c>
      <c r="M471">
        <f>SUM(Pokemon[[#This Row],[Hit_Points]:[Speed_Points]])</f>
        <v>500</v>
      </c>
      <c r="N471">
        <v>1</v>
      </c>
      <c r="O471" t="b">
        <v>0</v>
      </c>
    </row>
    <row r="472" spans="2:15" hidden="1" x14ac:dyDescent="0.3">
      <c r="B472" t="s">
        <v>525</v>
      </c>
      <c r="C472" t="s">
        <v>41</v>
      </c>
      <c r="D472" t="s">
        <v>20</v>
      </c>
      <c r="E472">
        <f>_xlfn.XLOOKUP(Pokemon[[#This Row],[Primary_Type]],Table4[Type],Table4[Type_Encoded_Num],0,0,1)</f>
        <v>13</v>
      </c>
      <c r="F472">
        <v>390</v>
      </c>
      <c r="G472">
        <v>135</v>
      </c>
      <c r="H472">
        <v>85</v>
      </c>
      <c r="I472">
        <v>40</v>
      </c>
      <c r="J472">
        <v>40</v>
      </c>
      <c r="K472">
        <v>85</v>
      </c>
      <c r="L472">
        <v>5</v>
      </c>
      <c r="M472">
        <f>SUM(Pokemon[[#This Row],[Hit_Points]:[Speed_Points]])</f>
        <v>390</v>
      </c>
      <c r="N472">
        <v>4</v>
      </c>
      <c r="O472" t="b">
        <v>0</v>
      </c>
    </row>
    <row r="473" spans="2:15" hidden="1" x14ac:dyDescent="0.3">
      <c r="B473" t="s">
        <v>606</v>
      </c>
      <c r="C473" t="s">
        <v>93</v>
      </c>
      <c r="D473" t="s">
        <v>20</v>
      </c>
      <c r="E473">
        <f>_xlfn.XLOOKUP(Pokemon[[#This Row],[Primary_Type]],Table4[Type],Table4[Type_Encoded_Num],0,0,1)</f>
        <v>15</v>
      </c>
      <c r="F473">
        <v>292</v>
      </c>
      <c r="G473">
        <v>76</v>
      </c>
      <c r="H473">
        <v>25</v>
      </c>
      <c r="I473">
        <v>45</v>
      </c>
      <c r="J473">
        <v>67</v>
      </c>
      <c r="K473">
        <v>55</v>
      </c>
      <c r="L473">
        <v>24</v>
      </c>
      <c r="M473">
        <f>SUM(Pokemon[[#This Row],[Hit_Points]:[Speed_Points]])</f>
        <v>292</v>
      </c>
      <c r="N473">
        <v>5</v>
      </c>
      <c r="O473" t="b">
        <v>0</v>
      </c>
    </row>
    <row r="474" spans="2:15" x14ac:dyDescent="0.3">
      <c r="B474" t="s">
        <v>243</v>
      </c>
      <c r="C474" t="s">
        <v>171</v>
      </c>
      <c r="D474" t="s">
        <v>23</v>
      </c>
      <c r="E474">
        <f>_xlfn.XLOOKUP(Pokemon[[#This Row],[Primary_Type]],Table4[Type],Table4[Type_Encoded_Num],0,0,1)</f>
        <v>2</v>
      </c>
      <c r="F474">
        <v>405</v>
      </c>
      <c r="G474">
        <v>60</v>
      </c>
      <c r="H474">
        <v>85</v>
      </c>
      <c r="I474">
        <v>42</v>
      </c>
      <c r="J474">
        <v>85</v>
      </c>
      <c r="K474">
        <v>42</v>
      </c>
      <c r="L474">
        <v>91</v>
      </c>
      <c r="M474">
        <f>SUM(Pokemon[[#This Row],[Hit_Points]:[Speed_Points]])</f>
        <v>405</v>
      </c>
      <c r="N474">
        <v>2</v>
      </c>
      <c r="O474" t="b">
        <v>0</v>
      </c>
    </row>
    <row r="475" spans="2:15" hidden="1" x14ac:dyDescent="0.3">
      <c r="B475" t="s">
        <v>607</v>
      </c>
      <c r="C475" t="s">
        <v>93</v>
      </c>
      <c r="D475" t="s">
        <v>20</v>
      </c>
      <c r="E475">
        <f>_xlfn.XLOOKUP(Pokemon[[#This Row],[Primary_Type]],Table4[Type],Table4[Type_Encoded_Num],0,0,1)</f>
        <v>15</v>
      </c>
      <c r="F475">
        <v>487</v>
      </c>
      <c r="G475">
        <v>116</v>
      </c>
      <c r="H475">
        <v>55</v>
      </c>
      <c r="I475">
        <v>85</v>
      </c>
      <c r="J475">
        <v>107</v>
      </c>
      <c r="K475">
        <v>95</v>
      </c>
      <c r="L475">
        <v>29</v>
      </c>
      <c r="M475">
        <f>SUM(Pokemon[[#This Row],[Hit_Points]:[Speed_Points]])</f>
        <v>487</v>
      </c>
      <c r="N475">
        <v>5</v>
      </c>
      <c r="O475" t="b">
        <v>0</v>
      </c>
    </row>
    <row r="476" spans="2:15" x14ac:dyDescent="0.3">
      <c r="B476" t="s">
        <v>221</v>
      </c>
      <c r="C476" t="s">
        <v>93</v>
      </c>
      <c r="D476" t="s">
        <v>23</v>
      </c>
      <c r="E476">
        <f>_xlfn.XLOOKUP(Pokemon[[#This Row],[Primary_Type]],Table4[Type],Table4[Type_Encoded_Num],0,0,1)</f>
        <v>15</v>
      </c>
      <c r="F476">
        <v>320</v>
      </c>
      <c r="G476">
        <v>40</v>
      </c>
      <c r="H476">
        <v>50</v>
      </c>
      <c r="I476">
        <v>45</v>
      </c>
      <c r="J476">
        <v>70</v>
      </c>
      <c r="K476">
        <v>45</v>
      </c>
      <c r="L476">
        <v>70</v>
      </c>
      <c r="M476">
        <f>SUM(Pokemon[[#This Row],[Hit_Points]:[Speed_Points]])</f>
        <v>320</v>
      </c>
      <c r="N476">
        <v>2</v>
      </c>
      <c r="O476" t="b">
        <v>0</v>
      </c>
    </row>
    <row r="477" spans="2:15" x14ac:dyDescent="0.3">
      <c r="B477" t="s">
        <v>61</v>
      </c>
      <c r="C477" t="s">
        <v>14</v>
      </c>
      <c r="D477" t="s">
        <v>55</v>
      </c>
      <c r="E477">
        <f>_xlfn.XLOOKUP(Pokemon[[#This Row],[Primary_Type]],Table4[Type],Table4[Type_Encoded_Num],0,0,1)</f>
        <v>14</v>
      </c>
      <c r="F477">
        <v>505</v>
      </c>
      <c r="G477">
        <v>81</v>
      </c>
      <c r="H477">
        <v>102</v>
      </c>
      <c r="I477">
        <v>77</v>
      </c>
      <c r="J477">
        <v>85</v>
      </c>
      <c r="K477">
        <v>75</v>
      </c>
      <c r="L477">
        <v>85</v>
      </c>
      <c r="M477">
        <f>SUM(Pokemon[[#This Row],[Hit_Points]:[Speed_Points]])</f>
        <v>505</v>
      </c>
      <c r="N477">
        <v>1</v>
      </c>
      <c r="O477" t="b">
        <v>0</v>
      </c>
    </row>
    <row r="478" spans="2:15" x14ac:dyDescent="0.3">
      <c r="B478" t="s">
        <v>59</v>
      </c>
      <c r="C478" t="s">
        <v>14</v>
      </c>
      <c r="D478" t="s">
        <v>55</v>
      </c>
      <c r="E478">
        <f>_xlfn.XLOOKUP(Pokemon[[#This Row],[Primary_Type]],Table4[Type],Table4[Type_Encoded_Num],0,0,1)</f>
        <v>14</v>
      </c>
      <c r="F478">
        <v>505</v>
      </c>
      <c r="G478">
        <v>90</v>
      </c>
      <c r="H478">
        <v>92</v>
      </c>
      <c r="I478">
        <v>87</v>
      </c>
      <c r="J478">
        <v>75</v>
      </c>
      <c r="K478">
        <v>85</v>
      </c>
      <c r="L478">
        <v>76</v>
      </c>
      <c r="M478">
        <f>SUM(Pokemon[[#This Row],[Hit_Points]:[Speed_Points]])</f>
        <v>505</v>
      </c>
      <c r="N478">
        <v>1</v>
      </c>
      <c r="O478" t="b">
        <v>0</v>
      </c>
    </row>
    <row r="479" spans="2:15" hidden="1" x14ac:dyDescent="0.3">
      <c r="B479" t="s">
        <v>57</v>
      </c>
      <c r="C479" t="s">
        <v>14</v>
      </c>
      <c r="D479" t="s">
        <v>20</v>
      </c>
      <c r="E479">
        <f>_xlfn.XLOOKUP(Pokemon[[#This Row],[Primary_Type]],Table4[Type],Table4[Type_Encoded_Num],0,0,1)</f>
        <v>14</v>
      </c>
      <c r="F479">
        <v>273</v>
      </c>
      <c r="G479">
        <v>46</v>
      </c>
      <c r="H479">
        <v>57</v>
      </c>
      <c r="I479">
        <v>40</v>
      </c>
      <c r="J479">
        <v>40</v>
      </c>
      <c r="K479">
        <v>40</v>
      </c>
      <c r="L479">
        <v>50</v>
      </c>
      <c r="M479">
        <f>SUM(Pokemon[[#This Row],[Hit_Points]:[Speed_Points]])</f>
        <v>273</v>
      </c>
      <c r="N479">
        <v>1</v>
      </c>
      <c r="O479" t="b">
        <v>0</v>
      </c>
    </row>
    <row r="480" spans="2:15" hidden="1" x14ac:dyDescent="0.3">
      <c r="B480" t="s">
        <v>57</v>
      </c>
      <c r="C480" t="s">
        <v>14</v>
      </c>
      <c r="D480" t="s">
        <v>20</v>
      </c>
      <c r="E480">
        <f>_xlfn.XLOOKUP(Pokemon[[#This Row],[Primary_Type]],Table4[Type],Table4[Type_Encoded_Num],0,0,1)</f>
        <v>14</v>
      </c>
      <c r="F480">
        <v>275</v>
      </c>
      <c r="G480">
        <v>55</v>
      </c>
      <c r="H480">
        <v>47</v>
      </c>
      <c r="I480">
        <v>52</v>
      </c>
      <c r="J480">
        <v>40</v>
      </c>
      <c r="K480">
        <v>40</v>
      </c>
      <c r="L480">
        <v>41</v>
      </c>
      <c r="M480">
        <f>SUM(Pokemon[[#This Row],[Hit_Points]:[Speed_Points]])</f>
        <v>275</v>
      </c>
      <c r="N480">
        <v>1</v>
      </c>
      <c r="O480" t="b">
        <v>0</v>
      </c>
    </row>
    <row r="481" spans="2:15" hidden="1" x14ac:dyDescent="0.3">
      <c r="B481" t="s">
        <v>58</v>
      </c>
      <c r="C481" t="s">
        <v>14</v>
      </c>
      <c r="D481" t="s">
        <v>20</v>
      </c>
      <c r="E481">
        <f>_xlfn.XLOOKUP(Pokemon[[#This Row],[Primary_Type]],Table4[Type],Table4[Type_Encoded_Num],0,0,1)</f>
        <v>14</v>
      </c>
      <c r="F481">
        <v>365</v>
      </c>
      <c r="G481">
        <v>70</v>
      </c>
      <c r="H481">
        <v>62</v>
      </c>
      <c r="I481">
        <v>67</v>
      </c>
      <c r="J481">
        <v>55</v>
      </c>
      <c r="K481">
        <v>55</v>
      </c>
      <c r="L481">
        <v>56</v>
      </c>
      <c r="M481">
        <f>SUM(Pokemon[[#This Row],[Hit_Points]:[Speed_Points]])</f>
        <v>365</v>
      </c>
      <c r="N481">
        <v>1</v>
      </c>
      <c r="O481" t="b">
        <v>0</v>
      </c>
    </row>
    <row r="482" spans="2:15" hidden="1" x14ac:dyDescent="0.3">
      <c r="B482" t="s">
        <v>60</v>
      </c>
      <c r="C482" t="s">
        <v>14</v>
      </c>
      <c r="D482" t="s">
        <v>20</v>
      </c>
      <c r="E482">
        <f>_xlfn.XLOOKUP(Pokemon[[#This Row],[Primary_Type]],Table4[Type],Table4[Type_Encoded_Num],0,0,1)</f>
        <v>14</v>
      </c>
      <c r="F482">
        <v>365</v>
      </c>
      <c r="G482">
        <v>61</v>
      </c>
      <c r="H482">
        <v>72</v>
      </c>
      <c r="I482">
        <v>57</v>
      </c>
      <c r="J482">
        <v>55</v>
      </c>
      <c r="K482">
        <v>55</v>
      </c>
      <c r="L482">
        <v>65</v>
      </c>
      <c r="M482">
        <f>SUM(Pokemon[[#This Row],[Hit_Points]:[Speed_Points]])</f>
        <v>365</v>
      </c>
      <c r="N482">
        <v>1</v>
      </c>
      <c r="O482" t="b">
        <v>0</v>
      </c>
    </row>
    <row r="483" spans="2:15" x14ac:dyDescent="0.3">
      <c r="B483" t="s">
        <v>344</v>
      </c>
      <c r="C483" t="s">
        <v>33</v>
      </c>
      <c r="D483" t="s">
        <v>55</v>
      </c>
      <c r="E483">
        <f>_xlfn.XLOOKUP(Pokemon[[#This Row],[Primary_Type]],Table4[Type],Table4[Type_Encoded_Num],0,0,1)</f>
        <v>1</v>
      </c>
      <c r="F483">
        <v>266</v>
      </c>
      <c r="G483">
        <v>31</v>
      </c>
      <c r="H483">
        <v>45</v>
      </c>
      <c r="I483">
        <v>90</v>
      </c>
      <c r="J483">
        <v>30</v>
      </c>
      <c r="K483">
        <v>30</v>
      </c>
      <c r="L483">
        <v>40</v>
      </c>
      <c r="M483">
        <f>SUM(Pokemon[[#This Row],[Hit_Points]:[Speed_Points]])</f>
        <v>266</v>
      </c>
      <c r="N483">
        <v>3</v>
      </c>
      <c r="O483" t="b">
        <v>0</v>
      </c>
    </row>
    <row r="484" spans="2:15" hidden="1" x14ac:dyDescent="0.3">
      <c r="B484" t="s">
        <v>66</v>
      </c>
      <c r="C484" t="s">
        <v>19</v>
      </c>
      <c r="D484" t="s">
        <v>20</v>
      </c>
      <c r="E484">
        <f>_xlfn.XLOOKUP(Pokemon[[#This Row],[Primary_Type]],Table4[Type],Table4[Type_Encoded_Num],0,0,1)</f>
        <v>7</v>
      </c>
      <c r="F484">
        <v>505</v>
      </c>
      <c r="G484">
        <v>73</v>
      </c>
      <c r="H484">
        <v>76</v>
      </c>
      <c r="I484">
        <v>75</v>
      </c>
      <c r="J484">
        <v>81</v>
      </c>
      <c r="K484">
        <v>100</v>
      </c>
      <c r="L484">
        <v>100</v>
      </c>
      <c r="M484">
        <f>SUM(Pokemon[[#This Row],[Hit_Points]:[Speed_Points]])</f>
        <v>505</v>
      </c>
      <c r="N484">
        <v>1</v>
      </c>
      <c r="O484" t="b">
        <v>0</v>
      </c>
    </row>
    <row r="485" spans="2:15" x14ac:dyDescent="0.3">
      <c r="B485" t="s">
        <v>345</v>
      </c>
      <c r="C485" t="s">
        <v>33</v>
      </c>
      <c r="D485" t="s">
        <v>23</v>
      </c>
      <c r="E485">
        <f>_xlfn.XLOOKUP(Pokemon[[#This Row],[Primary_Type]],Table4[Type],Table4[Type_Encoded_Num],0,0,1)</f>
        <v>1</v>
      </c>
      <c r="F485">
        <v>456</v>
      </c>
      <c r="G485">
        <v>61</v>
      </c>
      <c r="H485">
        <v>90</v>
      </c>
      <c r="I485">
        <v>45</v>
      </c>
      <c r="J485">
        <v>50</v>
      </c>
      <c r="K485">
        <v>50</v>
      </c>
      <c r="L485">
        <v>160</v>
      </c>
      <c r="M485">
        <f>SUM(Pokemon[[#This Row],[Hit_Points]:[Speed_Points]])</f>
        <v>456</v>
      </c>
      <c r="N485">
        <v>3</v>
      </c>
      <c r="O485" t="b">
        <v>0</v>
      </c>
    </row>
    <row r="486" spans="2:15" x14ac:dyDescent="0.3">
      <c r="B486" t="s">
        <v>208</v>
      </c>
      <c r="C486" t="s">
        <v>41</v>
      </c>
      <c r="D486" t="s">
        <v>23</v>
      </c>
      <c r="E486">
        <f>_xlfn.XLOOKUP(Pokemon[[#This Row],[Primary_Type]],Table4[Type],Table4[Type_Encoded_Num],0,0,1)</f>
        <v>13</v>
      </c>
      <c r="F486">
        <v>442</v>
      </c>
      <c r="G486">
        <v>100</v>
      </c>
      <c r="H486">
        <v>50</v>
      </c>
      <c r="I486">
        <v>50</v>
      </c>
      <c r="J486">
        <v>76</v>
      </c>
      <c r="K486">
        <v>96</v>
      </c>
      <c r="L486">
        <v>70</v>
      </c>
      <c r="M486">
        <f>SUM(Pokemon[[#This Row],[Hit_Points]:[Speed_Points]])</f>
        <v>442</v>
      </c>
      <c r="N486">
        <v>2</v>
      </c>
      <c r="O486" t="b">
        <v>0</v>
      </c>
    </row>
    <row r="487" spans="2:15" x14ac:dyDescent="0.3">
      <c r="B487" t="s">
        <v>820</v>
      </c>
      <c r="C487" t="s">
        <v>23</v>
      </c>
      <c r="D487" t="s">
        <v>25</v>
      </c>
      <c r="E487">
        <f>_xlfn.XLOOKUP(Pokemon[[#This Row],[Primary_Type]],Table4[Type],Table4[Type_Encoded_Num],0,0,1)</f>
        <v>8</v>
      </c>
      <c r="F487">
        <v>245</v>
      </c>
      <c r="G487">
        <v>40</v>
      </c>
      <c r="H487">
        <v>30</v>
      </c>
      <c r="I487">
        <v>35</v>
      </c>
      <c r="J487">
        <v>45</v>
      </c>
      <c r="K487">
        <v>40</v>
      </c>
      <c r="L487">
        <v>55</v>
      </c>
      <c r="M487">
        <f>SUM(Pokemon[[#This Row],[Hit_Points]:[Speed_Points]])</f>
        <v>245</v>
      </c>
      <c r="N487">
        <v>6</v>
      </c>
      <c r="O487" t="b">
        <v>0</v>
      </c>
    </row>
    <row r="488" spans="2:15" x14ac:dyDescent="0.3">
      <c r="B488" t="s">
        <v>821</v>
      </c>
      <c r="C488" t="s">
        <v>23</v>
      </c>
      <c r="D488" t="s">
        <v>25</v>
      </c>
      <c r="E488">
        <f>_xlfn.XLOOKUP(Pokemon[[#This Row],[Primary_Type]],Table4[Type],Table4[Type_Encoded_Num],0,0,1)</f>
        <v>8</v>
      </c>
      <c r="F488">
        <v>535</v>
      </c>
      <c r="G488">
        <v>85</v>
      </c>
      <c r="H488">
        <v>70</v>
      </c>
      <c r="I488">
        <v>80</v>
      </c>
      <c r="J488">
        <v>97</v>
      </c>
      <c r="K488">
        <v>80</v>
      </c>
      <c r="L488">
        <v>123</v>
      </c>
      <c r="M488">
        <f>SUM(Pokemon[[#This Row],[Hit_Points]:[Speed_Points]])</f>
        <v>535</v>
      </c>
      <c r="N488">
        <v>6</v>
      </c>
      <c r="O488" t="b">
        <v>0</v>
      </c>
    </row>
    <row r="489" spans="2:15" hidden="1" x14ac:dyDescent="0.3">
      <c r="B489" t="s">
        <v>353</v>
      </c>
      <c r="C489" t="s">
        <v>106</v>
      </c>
      <c r="D489" t="s">
        <v>20</v>
      </c>
      <c r="E489">
        <f>_xlfn.XLOOKUP(Pokemon[[#This Row],[Primary_Type]],Table4[Type],Table4[Type_Encoded_Num],0,0,1)</f>
        <v>16</v>
      </c>
      <c r="F489">
        <v>375</v>
      </c>
      <c r="G489">
        <v>30</v>
      </c>
      <c r="H489">
        <v>45</v>
      </c>
      <c r="I489">
        <v>135</v>
      </c>
      <c r="J489">
        <v>45</v>
      </c>
      <c r="K489">
        <v>90</v>
      </c>
      <c r="L489">
        <v>30</v>
      </c>
      <c r="M489">
        <f>SUM(Pokemon[[#This Row],[Hit_Points]:[Speed_Points]])</f>
        <v>375</v>
      </c>
      <c r="N489">
        <v>3</v>
      </c>
      <c r="O489" t="b">
        <v>0</v>
      </c>
    </row>
    <row r="490" spans="2:15" x14ac:dyDescent="0.3">
      <c r="B490" t="s">
        <v>382</v>
      </c>
      <c r="C490" t="s">
        <v>19</v>
      </c>
      <c r="D490" t="s">
        <v>55</v>
      </c>
      <c r="E490">
        <f>_xlfn.XLOOKUP(Pokemon[[#This Row],[Primary_Type]],Table4[Type],Table4[Type_Encoded_Num],0,0,1)</f>
        <v>7</v>
      </c>
      <c r="F490">
        <v>305</v>
      </c>
      <c r="G490">
        <v>60</v>
      </c>
      <c r="H490">
        <v>60</v>
      </c>
      <c r="I490">
        <v>40</v>
      </c>
      <c r="J490">
        <v>65</v>
      </c>
      <c r="K490">
        <v>45</v>
      </c>
      <c r="L490">
        <v>35</v>
      </c>
      <c r="M490">
        <f>SUM(Pokemon[[#This Row],[Hit_Points]:[Speed_Points]])</f>
        <v>305</v>
      </c>
      <c r="N490">
        <v>3</v>
      </c>
      <c r="O490" t="b">
        <v>0</v>
      </c>
    </row>
    <row r="491" spans="2:15" x14ac:dyDescent="0.3">
      <c r="B491" t="s">
        <v>327</v>
      </c>
      <c r="C491" t="s">
        <v>13</v>
      </c>
      <c r="D491" t="s">
        <v>171</v>
      </c>
      <c r="E491">
        <f>_xlfn.XLOOKUP(Pokemon[[#This Row],[Primary_Type]],Table4[Type],Table4[Type_Encoded_Num],0,0,1)</f>
        <v>10</v>
      </c>
      <c r="F491">
        <v>340</v>
      </c>
      <c r="G491">
        <v>70</v>
      </c>
      <c r="H491">
        <v>70</v>
      </c>
      <c r="I491">
        <v>40</v>
      </c>
      <c r="J491">
        <v>60</v>
      </c>
      <c r="K491">
        <v>40</v>
      </c>
      <c r="L491">
        <v>60</v>
      </c>
      <c r="M491">
        <f>SUM(Pokemon[[#This Row],[Hit_Points]:[Speed_Points]])</f>
        <v>340</v>
      </c>
      <c r="N491">
        <v>3</v>
      </c>
      <c r="O491" t="b">
        <v>0</v>
      </c>
    </row>
    <row r="492" spans="2:15" hidden="1" x14ac:dyDescent="0.3">
      <c r="B492" t="s">
        <v>272</v>
      </c>
      <c r="C492" t="s">
        <v>28</v>
      </c>
      <c r="D492" t="s">
        <v>20</v>
      </c>
      <c r="E492">
        <f>_xlfn.XLOOKUP(Pokemon[[#This Row],[Primary_Type]],Table4[Type],Table4[Type_Encoded_Num],0,0,1)</f>
        <v>18</v>
      </c>
      <c r="F492">
        <v>480</v>
      </c>
      <c r="G492">
        <v>75</v>
      </c>
      <c r="H492">
        <v>105</v>
      </c>
      <c r="I492">
        <v>75</v>
      </c>
      <c r="J492">
        <v>105</v>
      </c>
      <c r="K492">
        <v>75</v>
      </c>
      <c r="L492">
        <v>45</v>
      </c>
      <c r="M492">
        <f>SUM(Pokemon[[#This Row],[Hit_Points]:[Speed_Points]])</f>
        <v>480</v>
      </c>
      <c r="N492">
        <v>2</v>
      </c>
      <c r="O492" t="b">
        <v>0</v>
      </c>
    </row>
    <row r="493" spans="2:15" x14ac:dyDescent="0.3">
      <c r="B493" t="s">
        <v>71</v>
      </c>
      <c r="C493" t="s">
        <v>13</v>
      </c>
      <c r="D493" t="s">
        <v>14</v>
      </c>
      <c r="E493">
        <f>_xlfn.XLOOKUP(Pokemon[[#This Row],[Primary_Type]],Table4[Type],Table4[Type_Encoded_Num],0,0,1)</f>
        <v>10</v>
      </c>
      <c r="F493">
        <v>320</v>
      </c>
      <c r="G493">
        <v>45</v>
      </c>
      <c r="H493">
        <v>50</v>
      </c>
      <c r="I493">
        <v>55</v>
      </c>
      <c r="J493">
        <v>75</v>
      </c>
      <c r="K493">
        <v>65</v>
      </c>
      <c r="L493">
        <v>30</v>
      </c>
      <c r="M493">
        <f>SUM(Pokemon[[#This Row],[Hit_Points]:[Speed_Points]])</f>
        <v>320</v>
      </c>
      <c r="N493">
        <v>1</v>
      </c>
      <c r="O493" t="b">
        <v>0</v>
      </c>
    </row>
    <row r="494" spans="2:15" x14ac:dyDescent="0.3">
      <c r="B494" t="s">
        <v>179</v>
      </c>
      <c r="C494" t="s">
        <v>106</v>
      </c>
      <c r="D494" t="s">
        <v>28</v>
      </c>
      <c r="E494">
        <f>_xlfn.XLOOKUP(Pokemon[[#This Row],[Primary_Type]],Table4[Type],Table4[Type_Encoded_Num],0,0,1)</f>
        <v>16</v>
      </c>
      <c r="F494">
        <v>355</v>
      </c>
      <c r="G494">
        <v>35</v>
      </c>
      <c r="H494">
        <v>40</v>
      </c>
      <c r="I494">
        <v>100</v>
      </c>
      <c r="J494">
        <v>90</v>
      </c>
      <c r="K494">
        <v>55</v>
      </c>
      <c r="L494">
        <v>35</v>
      </c>
      <c r="M494">
        <f>SUM(Pokemon[[#This Row],[Hit_Points]:[Speed_Points]])</f>
        <v>355</v>
      </c>
      <c r="N494">
        <v>1</v>
      </c>
      <c r="O494" t="b">
        <v>0</v>
      </c>
    </row>
    <row r="495" spans="2:15" x14ac:dyDescent="0.3">
      <c r="B495" t="s">
        <v>180</v>
      </c>
      <c r="C495" t="s">
        <v>106</v>
      </c>
      <c r="D495" t="s">
        <v>28</v>
      </c>
      <c r="E495">
        <f>_xlfn.XLOOKUP(Pokemon[[#This Row],[Primary_Type]],Table4[Type],Table4[Type_Encoded_Num],0,0,1)</f>
        <v>16</v>
      </c>
      <c r="F495">
        <v>495</v>
      </c>
      <c r="G495">
        <v>70</v>
      </c>
      <c r="H495">
        <v>60</v>
      </c>
      <c r="I495">
        <v>125</v>
      </c>
      <c r="J495">
        <v>115</v>
      </c>
      <c r="K495">
        <v>70</v>
      </c>
      <c r="L495">
        <v>55</v>
      </c>
      <c r="M495">
        <f>SUM(Pokemon[[#This Row],[Hit_Points]:[Speed_Points]])</f>
        <v>495</v>
      </c>
      <c r="N495">
        <v>1</v>
      </c>
      <c r="O495" t="b">
        <v>0</v>
      </c>
    </row>
    <row r="496" spans="2:15" x14ac:dyDescent="0.3">
      <c r="B496" t="s">
        <v>132</v>
      </c>
      <c r="C496" t="s">
        <v>106</v>
      </c>
      <c r="D496" t="s">
        <v>55</v>
      </c>
      <c r="E496">
        <f>_xlfn.XLOOKUP(Pokemon[[#This Row],[Primary_Type]],Table4[Type],Table4[Type_Encoded_Num],0,0,1)</f>
        <v>16</v>
      </c>
      <c r="F496">
        <v>385</v>
      </c>
      <c r="G496">
        <v>35</v>
      </c>
      <c r="H496">
        <v>45</v>
      </c>
      <c r="I496">
        <v>160</v>
      </c>
      <c r="J496">
        <v>30</v>
      </c>
      <c r="K496">
        <v>45</v>
      </c>
      <c r="L496">
        <v>70</v>
      </c>
      <c r="M496">
        <f>SUM(Pokemon[[#This Row],[Hit_Points]:[Speed_Points]])</f>
        <v>385</v>
      </c>
      <c r="N496">
        <v>1</v>
      </c>
      <c r="O496" t="b">
        <v>0</v>
      </c>
    </row>
    <row r="497" spans="2:15" hidden="1" x14ac:dyDescent="0.3">
      <c r="B497" t="s">
        <v>590</v>
      </c>
      <c r="C497" t="s">
        <v>28</v>
      </c>
      <c r="D497" t="s">
        <v>20</v>
      </c>
      <c r="E497">
        <f>_xlfn.XLOOKUP(Pokemon[[#This Row],[Primary_Type]],Table4[Type],Table4[Type_Encoded_Num],0,0,1)</f>
        <v>18</v>
      </c>
      <c r="F497">
        <v>308</v>
      </c>
      <c r="G497">
        <v>55</v>
      </c>
      <c r="H497">
        <v>55</v>
      </c>
      <c r="I497">
        <v>45</v>
      </c>
      <c r="J497">
        <v>63</v>
      </c>
      <c r="K497">
        <v>45</v>
      </c>
      <c r="L497">
        <v>45</v>
      </c>
      <c r="M497">
        <f>SUM(Pokemon[[#This Row],[Hit_Points]:[Speed_Points]])</f>
        <v>308</v>
      </c>
      <c r="N497">
        <v>5</v>
      </c>
      <c r="O497" t="b">
        <v>0</v>
      </c>
    </row>
    <row r="498" spans="2:15" hidden="1" x14ac:dyDescent="0.3">
      <c r="B498" t="s">
        <v>494</v>
      </c>
      <c r="C498" t="s">
        <v>52</v>
      </c>
      <c r="D498" t="s">
        <v>20</v>
      </c>
      <c r="E498">
        <f>_xlfn.XLOOKUP(Pokemon[[#This Row],[Primary_Type]],Table4[Type],Table4[Type_Encoded_Num],0,0,1)</f>
        <v>4</v>
      </c>
      <c r="F498">
        <v>405</v>
      </c>
      <c r="G498">
        <v>60</v>
      </c>
      <c r="H498">
        <v>45</v>
      </c>
      <c r="I498">
        <v>70</v>
      </c>
      <c r="J498">
        <v>45</v>
      </c>
      <c r="K498">
        <v>90</v>
      </c>
      <c r="L498">
        <v>95</v>
      </c>
      <c r="M498">
        <f>SUM(Pokemon[[#This Row],[Hit_Points]:[Speed_Points]])</f>
        <v>405</v>
      </c>
      <c r="N498">
        <v>4</v>
      </c>
      <c r="O498" t="b">
        <v>0</v>
      </c>
    </row>
    <row r="499" spans="2:15" x14ac:dyDescent="0.3">
      <c r="B499" t="s">
        <v>571</v>
      </c>
      <c r="C499" t="s">
        <v>28</v>
      </c>
      <c r="D499" t="s">
        <v>25</v>
      </c>
      <c r="E499">
        <f>_xlfn.XLOOKUP(Pokemon[[#This Row],[Primary_Type]],Table4[Type],Table4[Type_Encoded_Num],0,0,1)</f>
        <v>18</v>
      </c>
      <c r="F499">
        <v>680</v>
      </c>
      <c r="G499">
        <v>90</v>
      </c>
      <c r="H499">
        <v>120</v>
      </c>
      <c r="I499">
        <v>100</v>
      </c>
      <c r="J499">
        <v>150</v>
      </c>
      <c r="K499">
        <v>120</v>
      </c>
      <c r="L499">
        <v>100</v>
      </c>
      <c r="M499">
        <f>SUM(Pokemon[[#This Row],[Hit_Points]:[Speed_Points]])</f>
        <v>680</v>
      </c>
      <c r="N499">
        <v>4</v>
      </c>
      <c r="O499" t="b">
        <v>1</v>
      </c>
    </row>
    <row r="500" spans="2:15" x14ac:dyDescent="0.3">
      <c r="B500" t="s">
        <v>626</v>
      </c>
      <c r="C500" t="s">
        <v>28</v>
      </c>
      <c r="D500" t="s">
        <v>55</v>
      </c>
      <c r="E500">
        <f>_xlfn.XLOOKUP(Pokemon[[#This Row],[Primary_Type]],Table4[Type],Table4[Type_Encoded_Num],0,0,1)</f>
        <v>18</v>
      </c>
      <c r="F500">
        <v>384</v>
      </c>
      <c r="G500">
        <v>75</v>
      </c>
      <c r="H500">
        <v>65</v>
      </c>
      <c r="I500">
        <v>55</v>
      </c>
      <c r="J500">
        <v>65</v>
      </c>
      <c r="K500">
        <v>55</v>
      </c>
      <c r="L500">
        <v>69</v>
      </c>
      <c r="M500">
        <f>SUM(Pokemon[[#This Row],[Hit_Points]:[Speed_Points]])</f>
        <v>384</v>
      </c>
      <c r="N500">
        <v>5</v>
      </c>
      <c r="O500" t="b">
        <v>0</v>
      </c>
    </row>
    <row r="501" spans="2:15" hidden="1" x14ac:dyDescent="0.3">
      <c r="B501" t="s">
        <v>772</v>
      </c>
      <c r="C501" t="s">
        <v>85</v>
      </c>
      <c r="D501" t="s">
        <v>20</v>
      </c>
      <c r="E501">
        <f>_xlfn.XLOOKUP(Pokemon[[#This Row],[Primary_Type]],Table4[Type],Table4[Type_Encoded_Num],0,0,1)</f>
        <v>6</v>
      </c>
      <c r="F501">
        <v>348</v>
      </c>
      <c r="G501">
        <v>67</v>
      </c>
      <c r="H501">
        <v>82</v>
      </c>
      <c r="I501">
        <v>62</v>
      </c>
      <c r="J501">
        <v>46</v>
      </c>
      <c r="K501">
        <v>48</v>
      </c>
      <c r="L501">
        <v>43</v>
      </c>
      <c r="M501">
        <f>SUM(Pokemon[[#This Row],[Hit_Points]:[Speed_Points]])</f>
        <v>348</v>
      </c>
      <c r="N501">
        <v>6</v>
      </c>
      <c r="O501" t="b">
        <v>0</v>
      </c>
    </row>
    <row r="502" spans="2:15" x14ac:dyDescent="0.3">
      <c r="B502" t="s">
        <v>773</v>
      </c>
      <c r="C502" t="s">
        <v>85</v>
      </c>
      <c r="D502" t="s">
        <v>171</v>
      </c>
      <c r="E502">
        <f>_xlfn.XLOOKUP(Pokemon[[#This Row],[Primary_Type]],Table4[Type],Table4[Type_Encoded_Num],0,0,1)</f>
        <v>6</v>
      </c>
      <c r="F502">
        <v>495</v>
      </c>
      <c r="G502">
        <v>95</v>
      </c>
      <c r="H502">
        <v>124</v>
      </c>
      <c r="I502">
        <v>78</v>
      </c>
      <c r="J502">
        <v>69</v>
      </c>
      <c r="K502">
        <v>71</v>
      </c>
      <c r="L502">
        <v>58</v>
      </c>
      <c r="M502">
        <f>SUM(Pokemon[[#This Row],[Hit_Points]:[Speed_Points]])</f>
        <v>495</v>
      </c>
      <c r="N502">
        <v>6</v>
      </c>
      <c r="O502" t="b">
        <v>0</v>
      </c>
    </row>
    <row r="503" spans="2:15" hidden="1" x14ac:dyDescent="0.3">
      <c r="B503" t="s">
        <v>604</v>
      </c>
      <c r="C503" t="s">
        <v>28</v>
      </c>
      <c r="D503" t="s">
        <v>20</v>
      </c>
      <c r="E503">
        <f>_xlfn.XLOOKUP(Pokemon[[#This Row],[Primary_Type]],Table4[Type],Table4[Type_Encoded_Num],0,0,1)</f>
        <v>18</v>
      </c>
      <c r="F503">
        <v>316</v>
      </c>
      <c r="G503">
        <v>50</v>
      </c>
      <c r="H503">
        <v>53</v>
      </c>
      <c r="I503">
        <v>48</v>
      </c>
      <c r="J503">
        <v>53</v>
      </c>
      <c r="K503">
        <v>48</v>
      </c>
      <c r="L503">
        <v>64</v>
      </c>
      <c r="M503">
        <f>SUM(Pokemon[[#This Row],[Hit_Points]:[Speed_Points]])</f>
        <v>316</v>
      </c>
      <c r="N503">
        <v>5</v>
      </c>
      <c r="O503" t="b">
        <v>0</v>
      </c>
    </row>
    <row r="504" spans="2:15" hidden="1" x14ac:dyDescent="0.3">
      <c r="B504" t="s">
        <v>600</v>
      </c>
      <c r="C504" t="s">
        <v>13</v>
      </c>
      <c r="D504" t="s">
        <v>20</v>
      </c>
      <c r="E504">
        <f>_xlfn.XLOOKUP(Pokemon[[#This Row],[Primary_Type]],Table4[Type],Table4[Type_Encoded_Num],0,0,1)</f>
        <v>10</v>
      </c>
      <c r="F504">
        <v>316</v>
      </c>
      <c r="G504">
        <v>50</v>
      </c>
      <c r="H504">
        <v>53</v>
      </c>
      <c r="I504">
        <v>48</v>
      </c>
      <c r="J504">
        <v>53</v>
      </c>
      <c r="K504">
        <v>48</v>
      </c>
      <c r="L504">
        <v>64</v>
      </c>
      <c r="M504">
        <f>SUM(Pokemon[[#This Row],[Hit_Points]:[Speed_Points]])</f>
        <v>316</v>
      </c>
      <c r="N504">
        <v>5</v>
      </c>
      <c r="O504" t="b">
        <v>0</v>
      </c>
    </row>
    <row r="505" spans="2:15" hidden="1" x14ac:dyDescent="0.3">
      <c r="B505" t="s">
        <v>602</v>
      </c>
      <c r="C505" t="s">
        <v>19</v>
      </c>
      <c r="D505" t="s">
        <v>20</v>
      </c>
      <c r="E505">
        <f>_xlfn.XLOOKUP(Pokemon[[#This Row],[Primary_Type]],Table4[Type],Table4[Type_Encoded_Num],0,0,1)</f>
        <v>7</v>
      </c>
      <c r="F505">
        <v>316</v>
      </c>
      <c r="G505">
        <v>50</v>
      </c>
      <c r="H505">
        <v>53</v>
      </c>
      <c r="I505">
        <v>48</v>
      </c>
      <c r="J505">
        <v>53</v>
      </c>
      <c r="K505">
        <v>48</v>
      </c>
      <c r="L505">
        <v>64</v>
      </c>
      <c r="M505">
        <f>SUM(Pokemon[[#This Row],[Hit_Points]:[Speed_Points]])</f>
        <v>316</v>
      </c>
      <c r="N505">
        <v>5</v>
      </c>
      <c r="O505" t="b">
        <v>0</v>
      </c>
    </row>
    <row r="506" spans="2:15" x14ac:dyDescent="0.3">
      <c r="B506" t="s">
        <v>74</v>
      </c>
      <c r="C506" t="s">
        <v>33</v>
      </c>
      <c r="D506" t="s">
        <v>13</v>
      </c>
      <c r="E506">
        <f>_xlfn.XLOOKUP(Pokemon[[#This Row],[Primary_Type]],Table4[Type],Table4[Type_Encoded_Num],0,0,1)</f>
        <v>1</v>
      </c>
      <c r="F506">
        <v>285</v>
      </c>
      <c r="G506">
        <v>35</v>
      </c>
      <c r="H506">
        <v>70</v>
      </c>
      <c r="I506">
        <v>55</v>
      </c>
      <c r="J506">
        <v>45</v>
      </c>
      <c r="K506">
        <v>55</v>
      </c>
      <c r="L506">
        <v>25</v>
      </c>
      <c r="M506">
        <f>SUM(Pokemon[[#This Row],[Hit_Points]:[Speed_Points]])</f>
        <v>285</v>
      </c>
      <c r="N506">
        <v>1</v>
      </c>
      <c r="O506" t="b">
        <v>0</v>
      </c>
    </row>
    <row r="507" spans="2:15" x14ac:dyDescent="0.3">
      <c r="B507" t="s">
        <v>75</v>
      </c>
      <c r="C507" t="s">
        <v>33</v>
      </c>
      <c r="D507" t="s">
        <v>13</v>
      </c>
      <c r="E507">
        <f>_xlfn.XLOOKUP(Pokemon[[#This Row],[Primary_Type]],Table4[Type],Table4[Type_Encoded_Num],0,0,1)</f>
        <v>1</v>
      </c>
      <c r="F507">
        <v>405</v>
      </c>
      <c r="G507">
        <v>60</v>
      </c>
      <c r="H507">
        <v>95</v>
      </c>
      <c r="I507">
        <v>80</v>
      </c>
      <c r="J507">
        <v>60</v>
      </c>
      <c r="K507">
        <v>80</v>
      </c>
      <c r="L507">
        <v>30</v>
      </c>
      <c r="M507">
        <f>SUM(Pokemon[[#This Row],[Hit_Points]:[Speed_Points]])</f>
        <v>405</v>
      </c>
      <c r="N507">
        <v>1</v>
      </c>
      <c r="O507" t="b">
        <v>0</v>
      </c>
    </row>
    <row r="508" spans="2:15" hidden="1" x14ac:dyDescent="0.3">
      <c r="B508" t="s">
        <v>593</v>
      </c>
      <c r="C508" t="s">
        <v>41</v>
      </c>
      <c r="D508" t="s">
        <v>20</v>
      </c>
      <c r="E508">
        <f>_xlfn.XLOOKUP(Pokemon[[#This Row],[Primary_Type]],Table4[Type],Table4[Type_Encoded_Num],0,0,1)</f>
        <v>13</v>
      </c>
      <c r="F508">
        <v>255</v>
      </c>
      <c r="G508">
        <v>45</v>
      </c>
      <c r="H508">
        <v>55</v>
      </c>
      <c r="I508">
        <v>39</v>
      </c>
      <c r="J508">
        <v>35</v>
      </c>
      <c r="K508">
        <v>39</v>
      </c>
      <c r="L508">
        <v>42</v>
      </c>
      <c r="M508">
        <f>SUM(Pokemon[[#This Row],[Hit_Points]:[Speed_Points]])</f>
        <v>255</v>
      </c>
      <c r="N508">
        <v>5</v>
      </c>
      <c r="O508" t="b">
        <v>0</v>
      </c>
    </row>
    <row r="509" spans="2:15" x14ac:dyDescent="0.3">
      <c r="B509" t="s">
        <v>715</v>
      </c>
      <c r="C509" t="s">
        <v>171</v>
      </c>
      <c r="D509" t="s">
        <v>115</v>
      </c>
      <c r="E509">
        <f>_xlfn.XLOOKUP(Pokemon[[#This Row],[Primary_Type]],Table4[Type],Table4[Type_Encoded_Num],0,0,1)</f>
        <v>2</v>
      </c>
      <c r="F509">
        <v>340</v>
      </c>
      <c r="G509">
        <v>45</v>
      </c>
      <c r="H509">
        <v>85</v>
      </c>
      <c r="I509">
        <v>70</v>
      </c>
      <c r="J509">
        <v>40</v>
      </c>
      <c r="K509">
        <v>40</v>
      </c>
      <c r="L509">
        <v>60</v>
      </c>
      <c r="M509">
        <f>SUM(Pokemon[[#This Row],[Hit_Points]:[Speed_Points]])</f>
        <v>340</v>
      </c>
      <c r="N509">
        <v>5</v>
      </c>
      <c r="O509" t="b">
        <v>0</v>
      </c>
    </row>
    <row r="510" spans="2:15" x14ac:dyDescent="0.3">
      <c r="B510" t="s">
        <v>332</v>
      </c>
      <c r="C510" t="s">
        <v>28</v>
      </c>
      <c r="D510" t="s">
        <v>23</v>
      </c>
      <c r="E510">
        <f>_xlfn.XLOOKUP(Pokemon[[#This Row],[Primary_Type]],Table4[Type],Table4[Type_Encoded_Num],0,0,1)</f>
        <v>18</v>
      </c>
      <c r="F510">
        <v>430</v>
      </c>
      <c r="G510">
        <v>60</v>
      </c>
      <c r="H510">
        <v>50</v>
      </c>
      <c r="I510">
        <v>100</v>
      </c>
      <c r="J510">
        <v>85</v>
      </c>
      <c r="K510">
        <v>70</v>
      </c>
      <c r="L510">
        <v>65</v>
      </c>
      <c r="M510">
        <f>SUM(Pokemon[[#This Row],[Hit_Points]:[Speed_Points]])</f>
        <v>430</v>
      </c>
      <c r="N510">
        <v>3</v>
      </c>
      <c r="O510" t="b">
        <v>0</v>
      </c>
    </row>
    <row r="511" spans="2:15" hidden="1" x14ac:dyDescent="0.3">
      <c r="B511" t="s">
        <v>81</v>
      </c>
      <c r="C511" t="s">
        <v>41</v>
      </c>
      <c r="D511" t="s">
        <v>20</v>
      </c>
      <c r="E511">
        <f>_xlfn.XLOOKUP(Pokemon[[#This Row],[Primary_Type]],Table4[Type],Table4[Type_Encoded_Num],0,0,1)</f>
        <v>13</v>
      </c>
      <c r="F511">
        <v>440</v>
      </c>
      <c r="G511">
        <v>65</v>
      </c>
      <c r="H511">
        <v>70</v>
      </c>
      <c r="I511">
        <v>60</v>
      </c>
      <c r="J511">
        <v>65</v>
      </c>
      <c r="K511">
        <v>65</v>
      </c>
      <c r="L511">
        <v>115</v>
      </c>
      <c r="M511">
        <f>SUM(Pokemon[[#This Row],[Hit_Points]:[Speed_Points]])</f>
        <v>440</v>
      </c>
      <c r="N511">
        <v>1</v>
      </c>
      <c r="O511" t="b">
        <v>0</v>
      </c>
    </row>
    <row r="512" spans="2:15" hidden="1" x14ac:dyDescent="0.3">
      <c r="B512" t="s">
        <v>638</v>
      </c>
      <c r="C512" t="s">
        <v>13</v>
      </c>
      <c r="D512" t="s">
        <v>20</v>
      </c>
      <c r="E512">
        <f>_xlfn.XLOOKUP(Pokemon[[#This Row],[Primary_Type]],Table4[Type],Table4[Type_Encoded_Num],0,0,1)</f>
        <v>10</v>
      </c>
      <c r="F512">
        <v>280</v>
      </c>
      <c r="G512">
        <v>45</v>
      </c>
      <c r="H512">
        <v>35</v>
      </c>
      <c r="I512">
        <v>50</v>
      </c>
      <c r="J512">
        <v>70</v>
      </c>
      <c r="K512">
        <v>50</v>
      </c>
      <c r="L512">
        <v>30</v>
      </c>
      <c r="M512">
        <f>SUM(Pokemon[[#This Row],[Hit_Points]:[Speed_Points]])</f>
        <v>280</v>
      </c>
      <c r="N512">
        <v>5</v>
      </c>
      <c r="O512" t="b">
        <v>0</v>
      </c>
    </row>
    <row r="513" spans="2:15" hidden="1" x14ac:dyDescent="0.3">
      <c r="B513" t="s">
        <v>280</v>
      </c>
      <c r="C513" t="s">
        <v>55</v>
      </c>
      <c r="D513" t="s">
        <v>20</v>
      </c>
      <c r="E513">
        <f>_xlfn.XLOOKUP(Pokemon[[#This Row],[Primary_Type]],Table4[Type],Table4[Type_Encoded_Num],0,0,1)</f>
        <v>11</v>
      </c>
      <c r="F513">
        <v>330</v>
      </c>
      <c r="G513">
        <v>90</v>
      </c>
      <c r="H513">
        <v>60</v>
      </c>
      <c r="I513">
        <v>60</v>
      </c>
      <c r="J513">
        <v>40</v>
      </c>
      <c r="K513">
        <v>40</v>
      </c>
      <c r="L513">
        <v>40</v>
      </c>
      <c r="M513">
        <f>SUM(Pokemon[[#This Row],[Hit_Points]:[Speed_Points]])</f>
        <v>330</v>
      </c>
      <c r="N513">
        <v>2</v>
      </c>
      <c r="O513" t="b">
        <v>0</v>
      </c>
    </row>
    <row r="514" spans="2:15" x14ac:dyDescent="0.3">
      <c r="B514" t="s">
        <v>808</v>
      </c>
      <c r="C514" t="s">
        <v>128</v>
      </c>
      <c r="D514" t="s">
        <v>13</v>
      </c>
      <c r="E514">
        <f>_xlfn.XLOOKUP(Pokemon[[#This Row],[Primary_Type]],Table4[Type],Table4[Type_Encoded_Num],0,0,1)</f>
        <v>9</v>
      </c>
      <c r="F514">
        <v>309</v>
      </c>
      <c r="G514">
        <v>43</v>
      </c>
      <c r="H514">
        <v>70</v>
      </c>
      <c r="I514">
        <v>48</v>
      </c>
      <c r="J514">
        <v>50</v>
      </c>
      <c r="K514">
        <v>60</v>
      </c>
      <c r="L514">
        <v>38</v>
      </c>
      <c r="M514">
        <f>SUM(Pokemon[[#This Row],[Hit_Points]:[Speed_Points]])</f>
        <v>309</v>
      </c>
      <c r="N514">
        <v>6</v>
      </c>
      <c r="O514" t="b">
        <v>0</v>
      </c>
    </row>
    <row r="515" spans="2:15" hidden="1" x14ac:dyDescent="0.3">
      <c r="B515" t="s">
        <v>577</v>
      </c>
      <c r="C515" t="s">
        <v>28</v>
      </c>
      <c r="D515" t="s">
        <v>20</v>
      </c>
      <c r="E515">
        <f>_xlfn.XLOOKUP(Pokemon[[#This Row],[Primary_Type]],Table4[Type],Table4[Type_Encoded_Num],0,0,1)</f>
        <v>18</v>
      </c>
      <c r="F515">
        <v>480</v>
      </c>
      <c r="G515">
        <v>80</v>
      </c>
      <c r="H515">
        <v>80</v>
      </c>
      <c r="I515">
        <v>80</v>
      </c>
      <c r="J515">
        <v>80</v>
      </c>
      <c r="K515">
        <v>80</v>
      </c>
      <c r="L515">
        <v>80</v>
      </c>
      <c r="M515">
        <f>SUM(Pokemon[[#This Row],[Hit_Points]:[Speed_Points]])</f>
        <v>480</v>
      </c>
      <c r="N515">
        <v>4</v>
      </c>
      <c r="O515" t="b">
        <v>0</v>
      </c>
    </row>
    <row r="516" spans="2:15" hidden="1" x14ac:dyDescent="0.3">
      <c r="B516" t="s">
        <v>216</v>
      </c>
      <c r="C516" t="s">
        <v>52</v>
      </c>
      <c r="D516" t="s">
        <v>20</v>
      </c>
      <c r="E516">
        <f>_xlfn.XLOOKUP(Pokemon[[#This Row],[Primary_Type]],Table4[Type],Table4[Type_Encoded_Num],0,0,1)</f>
        <v>4</v>
      </c>
      <c r="F516">
        <v>205</v>
      </c>
      <c r="G516">
        <v>20</v>
      </c>
      <c r="H516">
        <v>40</v>
      </c>
      <c r="I516">
        <v>15</v>
      </c>
      <c r="J516">
        <v>35</v>
      </c>
      <c r="K516">
        <v>35</v>
      </c>
      <c r="L516">
        <v>60</v>
      </c>
      <c r="M516">
        <f>SUM(Pokemon[[#This Row],[Hit_Points]:[Speed_Points]])</f>
        <v>205</v>
      </c>
      <c r="N516">
        <v>2</v>
      </c>
      <c r="O516" t="b">
        <v>0</v>
      </c>
    </row>
    <row r="517" spans="2:15" x14ac:dyDescent="0.3">
      <c r="B517" t="s">
        <v>43</v>
      </c>
      <c r="C517" t="s">
        <v>41</v>
      </c>
      <c r="D517" t="s">
        <v>23</v>
      </c>
      <c r="E517">
        <f>_xlfn.XLOOKUP(Pokemon[[#This Row],[Primary_Type]],Table4[Type],Table4[Type_Encoded_Num],0,0,1)</f>
        <v>13</v>
      </c>
      <c r="F517">
        <v>479</v>
      </c>
      <c r="G517">
        <v>83</v>
      </c>
      <c r="H517">
        <v>80</v>
      </c>
      <c r="I517">
        <v>75</v>
      </c>
      <c r="J517">
        <v>70</v>
      </c>
      <c r="K517">
        <v>70</v>
      </c>
      <c r="L517">
        <v>101</v>
      </c>
      <c r="M517">
        <f>SUM(Pokemon[[#This Row],[Hit_Points]:[Speed_Points]])</f>
        <v>479</v>
      </c>
      <c r="N517">
        <v>1</v>
      </c>
      <c r="O517" t="b">
        <v>0</v>
      </c>
    </row>
    <row r="518" spans="2:15" x14ac:dyDescent="0.3">
      <c r="B518" t="s">
        <v>44</v>
      </c>
      <c r="C518" t="s">
        <v>41</v>
      </c>
      <c r="D518" t="s">
        <v>23</v>
      </c>
      <c r="E518">
        <f>_xlfn.XLOOKUP(Pokemon[[#This Row],[Primary_Type]],Table4[Type],Table4[Type_Encoded_Num],0,0,1)</f>
        <v>13</v>
      </c>
      <c r="F518">
        <v>579</v>
      </c>
      <c r="G518">
        <v>83</v>
      </c>
      <c r="H518">
        <v>80</v>
      </c>
      <c r="I518">
        <v>80</v>
      </c>
      <c r="J518">
        <v>135</v>
      </c>
      <c r="K518">
        <v>80</v>
      </c>
      <c r="L518">
        <v>121</v>
      </c>
      <c r="M518">
        <f>SUM(Pokemon[[#This Row],[Hit_Points]:[Speed_Points]])</f>
        <v>579</v>
      </c>
      <c r="N518">
        <v>1</v>
      </c>
      <c r="O518" t="b">
        <v>0</v>
      </c>
    </row>
    <row r="519" spans="2:15" x14ac:dyDescent="0.3">
      <c r="B519" t="s">
        <v>42</v>
      </c>
      <c r="C519" t="s">
        <v>41</v>
      </c>
      <c r="D519" t="s">
        <v>23</v>
      </c>
      <c r="E519">
        <f>_xlfn.XLOOKUP(Pokemon[[#This Row],[Primary_Type]],Table4[Type],Table4[Type_Encoded_Num],0,0,1)</f>
        <v>13</v>
      </c>
      <c r="F519">
        <v>349</v>
      </c>
      <c r="G519">
        <v>63</v>
      </c>
      <c r="H519">
        <v>60</v>
      </c>
      <c r="I519">
        <v>55</v>
      </c>
      <c r="J519">
        <v>50</v>
      </c>
      <c r="K519">
        <v>50</v>
      </c>
      <c r="L519">
        <v>71</v>
      </c>
      <c r="M519">
        <f>SUM(Pokemon[[#This Row],[Hit_Points]:[Speed_Points]])</f>
        <v>349</v>
      </c>
      <c r="N519">
        <v>1</v>
      </c>
      <c r="O519" t="b">
        <v>0</v>
      </c>
    </row>
    <row r="520" spans="2:15" x14ac:dyDescent="0.3">
      <c r="B520" t="s">
        <v>40</v>
      </c>
      <c r="C520" t="s">
        <v>41</v>
      </c>
      <c r="D520" t="s">
        <v>23</v>
      </c>
      <c r="E520">
        <f>_xlfn.XLOOKUP(Pokemon[[#This Row],[Primary_Type]],Table4[Type],Table4[Type_Encoded_Num],0,0,1)</f>
        <v>13</v>
      </c>
      <c r="F520">
        <v>251</v>
      </c>
      <c r="G520">
        <v>40</v>
      </c>
      <c r="H520">
        <v>45</v>
      </c>
      <c r="I520">
        <v>40</v>
      </c>
      <c r="J520">
        <v>35</v>
      </c>
      <c r="K520">
        <v>35</v>
      </c>
      <c r="L520">
        <v>56</v>
      </c>
      <c r="M520">
        <f>SUM(Pokemon[[#This Row],[Hit_Points]:[Speed_Points]])</f>
        <v>251</v>
      </c>
      <c r="N520">
        <v>1</v>
      </c>
      <c r="O520" t="b">
        <v>0</v>
      </c>
    </row>
    <row r="521" spans="2:15" x14ac:dyDescent="0.3">
      <c r="B521" t="s">
        <v>608</v>
      </c>
      <c r="C521" t="s">
        <v>41</v>
      </c>
      <c r="D521" t="s">
        <v>23</v>
      </c>
      <c r="E521">
        <f>_xlfn.XLOOKUP(Pokemon[[#This Row],[Primary_Type]],Table4[Type],Table4[Type_Encoded_Num],0,0,1)</f>
        <v>13</v>
      </c>
      <c r="F521">
        <v>264</v>
      </c>
      <c r="G521">
        <v>50</v>
      </c>
      <c r="H521">
        <v>55</v>
      </c>
      <c r="I521">
        <v>50</v>
      </c>
      <c r="J521">
        <v>36</v>
      </c>
      <c r="K521">
        <v>30</v>
      </c>
      <c r="L521">
        <v>43</v>
      </c>
      <c r="M521">
        <f>SUM(Pokemon[[#This Row],[Hit_Points]:[Speed_Points]])</f>
        <v>264</v>
      </c>
      <c r="N521">
        <v>5</v>
      </c>
      <c r="O521" t="b">
        <v>0</v>
      </c>
    </row>
    <row r="522" spans="2:15" x14ac:dyDescent="0.3">
      <c r="B522" t="s">
        <v>588</v>
      </c>
      <c r="C522" t="s">
        <v>19</v>
      </c>
      <c r="D522" t="s">
        <v>85</v>
      </c>
      <c r="E522">
        <f>_xlfn.XLOOKUP(Pokemon[[#This Row],[Primary_Type]],Table4[Type],Table4[Type_Encoded_Num],0,0,1)</f>
        <v>7</v>
      </c>
      <c r="F522">
        <v>418</v>
      </c>
      <c r="G522">
        <v>90</v>
      </c>
      <c r="H522">
        <v>93</v>
      </c>
      <c r="I522">
        <v>55</v>
      </c>
      <c r="J522">
        <v>70</v>
      </c>
      <c r="K522">
        <v>55</v>
      </c>
      <c r="L522">
        <v>55</v>
      </c>
      <c r="M522">
        <f>SUM(Pokemon[[#This Row],[Hit_Points]:[Speed_Points]])</f>
        <v>418</v>
      </c>
      <c r="N522">
        <v>5</v>
      </c>
      <c r="O522" t="b">
        <v>0</v>
      </c>
    </row>
    <row r="523" spans="2:15" hidden="1" x14ac:dyDescent="0.3">
      <c r="B523" t="s">
        <v>51</v>
      </c>
      <c r="C523" t="s">
        <v>52</v>
      </c>
      <c r="D523" t="s">
        <v>20</v>
      </c>
      <c r="E523">
        <f>_xlfn.XLOOKUP(Pokemon[[#This Row],[Primary_Type]],Table4[Type],Table4[Type_Encoded_Num],0,0,1)</f>
        <v>4</v>
      </c>
      <c r="F523">
        <v>320</v>
      </c>
      <c r="G523">
        <v>35</v>
      </c>
      <c r="H523">
        <v>55</v>
      </c>
      <c r="I523">
        <v>40</v>
      </c>
      <c r="J523">
        <v>50</v>
      </c>
      <c r="K523">
        <v>50</v>
      </c>
      <c r="L523">
        <v>90</v>
      </c>
      <c r="M523">
        <f>SUM(Pokemon[[#This Row],[Hit_Points]:[Speed_Points]])</f>
        <v>320</v>
      </c>
      <c r="N523">
        <v>1</v>
      </c>
      <c r="O523" t="b">
        <v>0</v>
      </c>
    </row>
    <row r="524" spans="2:15" x14ac:dyDescent="0.3">
      <c r="B524" t="s">
        <v>269</v>
      </c>
      <c r="C524" t="s">
        <v>122</v>
      </c>
      <c r="D524" t="s">
        <v>55</v>
      </c>
      <c r="E524">
        <f>_xlfn.XLOOKUP(Pokemon[[#This Row],[Primary_Type]],Table4[Type],Table4[Type_Encoded_Num],0,0,1)</f>
        <v>12</v>
      </c>
      <c r="F524">
        <v>450</v>
      </c>
      <c r="G524">
        <v>100</v>
      </c>
      <c r="H524">
        <v>100</v>
      </c>
      <c r="I524">
        <v>80</v>
      </c>
      <c r="J524">
        <v>60</v>
      </c>
      <c r="K524">
        <v>60</v>
      </c>
      <c r="L524">
        <v>50</v>
      </c>
      <c r="M524">
        <f>SUM(Pokemon[[#This Row],[Hit_Points]:[Speed_Points]])</f>
        <v>450</v>
      </c>
      <c r="N524">
        <v>2</v>
      </c>
      <c r="O524" t="b">
        <v>0</v>
      </c>
    </row>
    <row r="525" spans="2:15" hidden="1" x14ac:dyDescent="0.3">
      <c r="B525" t="s">
        <v>249</v>
      </c>
      <c r="C525" t="s">
        <v>33</v>
      </c>
      <c r="D525" t="s">
        <v>20</v>
      </c>
      <c r="E525">
        <f>_xlfn.XLOOKUP(Pokemon[[#This Row],[Primary_Type]],Table4[Type],Table4[Type_Encoded_Num],0,0,1)</f>
        <v>1</v>
      </c>
      <c r="F525">
        <v>290</v>
      </c>
      <c r="G525">
        <v>50</v>
      </c>
      <c r="H525">
        <v>65</v>
      </c>
      <c r="I525">
        <v>90</v>
      </c>
      <c r="J525">
        <v>35</v>
      </c>
      <c r="K525">
        <v>35</v>
      </c>
      <c r="L525">
        <v>15</v>
      </c>
      <c r="M525">
        <f>SUM(Pokemon[[#This Row],[Hit_Points]:[Speed_Points]])</f>
        <v>290</v>
      </c>
      <c r="N525">
        <v>2</v>
      </c>
      <c r="O525" t="b">
        <v>0</v>
      </c>
    </row>
    <row r="526" spans="2:15" hidden="1" x14ac:dyDescent="0.3">
      <c r="B526" t="s">
        <v>165</v>
      </c>
      <c r="C526" t="s">
        <v>33</v>
      </c>
      <c r="D526" t="s">
        <v>20</v>
      </c>
      <c r="E526">
        <f>_xlfn.XLOOKUP(Pokemon[[#This Row],[Primary_Type]],Table4[Type],Table4[Type_Encoded_Num],0,0,1)</f>
        <v>1</v>
      </c>
      <c r="F526">
        <v>500</v>
      </c>
      <c r="G526">
        <v>65</v>
      </c>
      <c r="H526">
        <v>125</v>
      </c>
      <c r="I526">
        <v>100</v>
      </c>
      <c r="J526">
        <v>55</v>
      </c>
      <c r="K526">
        <v>70</v>
      </c>
      <c r="L526">
        <v>85</v>
      </c>
      <c r="M526">
        <f>SUM(Pokemon[[#This Row],[Hit_Points]:[Speed_Points]])</f>
        <v>500</v>
      </c>
      <c r="N526">
        <v>1</v>
      </c>
      <c r="O526" t="b">
        <v>0</v>
      </c>
    </row>
    <row r="527" spans="2:15" x14ac:dyDescent="0.3">
      <c r="B527" t="s">
        <v>166</v>
      </c>
      <c r="C527" t="s">
        <v>33</v>
      </c>
      <c r="D527" t="s">
        <v>23</v>
      </c>
      <c r="E527">
        <f>_xlfn.XLOOKUP(Pokemon[[#This Row],[Primary_Type]],Table4[Type],Table4[Type_Encoded_Num],0,0,1)</f>
        <v>1</v>
      </c>
      <c r="F527">
        <v>600</v>
      </c>
      <c r="G527">
        <v>65</v>
      </c>
      <c r="H527">
        <v>155</v>
      </c>
      <c r="I527">
        <v>120</v>
      </c>
      <c r="J527">
        <v>65</v>
      </c>
      <c r="K527">
        <v>90</v>
      </c>
      <c r="L527">
        <v>105</v>
      </c>
      <c r="M527">
        <f>SUM(Pokemon[[#This Row],[Hit_Points]:[Speed_Points]])</f>
        <v>600</v>
      </c>
      <c r="N527">
        <v>1</v>
      </c>
      <c r="O527" t="b">
        <v>0</v>
      </c>
    </row>
    <row r="528" spans="2:15" hidden="1" x14ac:dyDescent="0.3">
      <c r="B528" t="s">
        <v>468</v>
      </c>
      <c r="C528" t="s">
        <v>28</v>
      </c>
      <c r="D528" t="s">
        <v>20</v>
      </c>
      <c r="E528">
        <f>_xlfn.XLOOKUP(Pokemon[[#This Row],[Primary_Type]],Table4[Type],Table4[Type_Encoded_Num],0,0,1)</f>
        <v>18</v>
      </c>
      <c r="F528">
        <v>314</v>
      </c>
      <c r="G528">
        <v>53</v>
      </c>
      <c r="H528">
        <v>51</v>
      </c>
      <c r="I528">
        <v>53</v>
      </c>
      <c r="J528">
        <v>61</v>
      </c>
      <c r="K528">
        <v>56</v>
      </c>
      <c r="L528">
        <v>40</v>
      </c>
      <c r="M528">
        <f>SUM(Pokemon[[#This Row],[Hit_Points]:[Speed_Points]])</f>
        <v>314</v>
      </c>
      <c r="N528">
        <v>4</v>
      </c>
      <c r="O528" t="b">
        <v>0</v>
      </c>
    </row>
    <row r="529" spans="2:15" hidden="1" x14ac:dyDescent="0.3">
      <c r="B529" t="s">
        <v>370</v>
      </c>
      <c r="C529" t="s">
        <v>52</v>
      </c>
      <c r="D529" t="s">
        <v>20</v>
      </c>
      <c r="E529">
        <f>_xlfn.XLOOKUP(Pokemon[[#This Row],[Primary_Type]],Table4[Type],Table4[Type_Encoded_Num],0,0,1)</f>
        <v>4</v>
      </c>
      <c r="F529">
        <v>405</v>
      </c>
      <c r="G529">
        <v>60</v>
      </c>
      <c r="H529">
        <v>50</v>
      </c>
      <c r="I529">
        <v>40</v>
      </c>
      <c r="J529">
        <v>85</v>
      </c>
      <c r="K529">
        <v>75</v>
      </c>
      <c r="L529">
        <v>95</v>
      </c>
      <c r="M529">
        <f>SUM(Pokemon[[#This Row],[Hit_Points]:[Speed_Points]])</f>
        <v>405</v>
      </c>
      <c r="N529">
        <v>3</v>
      </c>
      <c r="O529" t="b">
        <v>0</v>
      </c>
    </row>
    <row r="530" spans="2:15" hidden="1" x14ac:dyDescent="0.3">
      <c r="B530" t="s">
        <v>231</v>
      </c>
      <c r="C530" t="s">
        <v>28</v>
      </c>
      <c r="D530" t="s">
        <v>20</v>
      </c>
      <c r="E530">
        <f>_xlfn.XLOOKUP(Pokemon[[#This Row],[Primary_Type]],Table4[Type],Table4[Type_Encoded_Num],0,0,1)</f>
        <v>18</v>
      </c>
      <c r="F530">
        <v>500</v>
      </c>
      <c r="G530">
        <v>90</v>
      </c>
      <c r="H530">
        <v>75</v>
      </c>
      <c r="I530">
        <v>75</v>
      </c>
      <c r="J530">
        <v>90</v>
      </c>
      <c r="K530">
        <v>100</v>
      </c>
      <c r="L530">
        <v>70</v>
      </c>
      <c r="M530">
        <f>SUM(Pokemon[[#This Row],[Hit_Points]:[Speed_Points]])</f>
        <v>500</v>
      </c>
      <c r="N530">
        <v>2</v>
      </c>
      <c r="O530" t="b">
        <v>0</v>
      </c>
    </row>
    <row r="531" spans="2:15" hidden="1" x14ac:dyDescent="0.3">
      <c r="B531" t="s">
        <v>89</v>
      </c>
      <c r="C531" t="s">
        <v>28</v>
      </c>
      <c r="D531" t="s">
        <v>20</v>
      </c>
      <c r="E531">
        <f>_xlfn.XLOOKUP(Pokemon[[#This Row],[Primary_Type]],Table4[Type],Table4[Type_Encoded_Num],0,0,1)</f>
        <v>18</v>
      </c>
      <c r="F531">
        <v>300</v>
      </c>
      <c r="G531">
        <v>40</v>
      </c>
      <c r="H531">
        <v>50</v>
      </c>
      <c r="I531">
        <v>40</v>
      </c>
      <c r="J531">
        <v>40</v>
      </c>
      <c r="K531">
        <v>40</v>
      </c>
      <c r="L531">
        <v>90</v>
      </c>
      <c r="M531">
        <f>SUM(Pokemon[[#This Row],[Hit_Points]:[Speed_Points]])</f>
        <v>300</v>
      </c>
      <c r="N531">
        <v>1</v>
      </c>
      <c r="O531" t="b">
        <v>0</v>
      </c>
    </row>
    <row r="532" spans="2:15" hidden="1" x14ac:dyDescent="0.3">
      <c r="B532" t="s">
        <v>90</v>
      </c>
      <c r="C532" t="s">
        <v>28</v>
      </c>
      <c r="D532" t="s">
        <v>20</v>
      </c>
      <c r="E532">
        <f>_xlfn.XLOOKUP(Pokemon[[#This Row],[Primary_Type]],Table4[Type],Table4[Type_Encoded_Num],0,0,1)</f>
        <v>18</v>
      </c>
      <c r="F532">
        <v>385</v>
      </c>
      <c r="G532">
        <v>65</v>
      </c>
      <c r="H532">
        <v>65</v>
      </c>
      <c r="I532">
        <v>65</v>
      </c>
      <c r="J532">
        <v>50</v>
      </c>
      <c r="K532">
        <v>50</v>
      </c>
      <c r="L532">
        <v>90</v>
      </c>
      <c r="M532">
        <f>SUM(Pokemon[[#This Row],[Hit_Points]:[Speed_Points]])</f>
        <v>385</v>
      </c>
      <c r="N532">
        <v>1</v>
      </c>
      <c r="O532" t="b">
        <v>0</v>
      </c>
    </row>
    <row r="533" spans="2:15" x14ac:dyDescent="0.3">
      <c r="B533" t="s">
        <v>91</v>
      </c>
      <c r="C533" t="s">
        <v>28</v>
      </c>
      <c r="D533" t="s">
        <v>85</v>
      </c>
      <c r="E533">
        <f>_xlfn.XLOOKUP(Pokemon[[#This Row],[Primary_Type]],Table4[Type],Table4[Type_Encoded_Num],0,0,1)</f>
        <v>18</v>
      </c>
      <c r="F533">
        <v>510</v>
      </c>
      <c r="G533">
        <v>90</v>
      </c>
      <c r="H533">
        <v>95</v>
      </c>
      <c r="I533">
        <v>95</v>
      </c>
      <c r="J533">
        <v>70</v>
      </c>
      <c r="K533">
        <v>90</v>
      </c>
      <c r="L533">
        <v>70</v>
      </c>
      <c r="M533">
        <f>SUM(Pokemon[[#This Row],[Hit_Points]:[Speed_Points]])</f>
        <v>510</v>
      </c>
      <c r="N533">
        <v>1</v>
      </c>
      <c r="O533" t="b">
        <v>0</v>
      </c>
    </row>
    <row r="534" spans="2:15" hidden="1" x14ac:dyDescent="0.3">
      <c r="B534" t="s">
        <v>109</v>
      </c>
      <c r="C534" t="s">
        <v>19</v>
      </c>
      <c r="D534" t="s">
        <v>20</v>
      </c>
      <c r="E534">
        <f>_xlfn.XLOOKUP(Pokemon[[#This Row],[Primary_Type]],Table4[Type],Table4[Type_Encoded_Num],0,0,1)</f>
        <v>7</v>
      </c>
      <c r="F534">
        <v>410</v>
      </c>
      <c r="G534">
        <v>50</v>
      </c>
      <c r="H534">
        <v>85</v>
      </c>
      <c r="I534">
        <v>55</v>
      </c>
      <c r="J534">
        <v>65</v>
      </c>
      <c r="K534">
        <v>65</v>
      </c>
      <c r="L534">
        <v>90</v>
      </c>
      <c r="M534">
        <f>SUM(Pokemon[[#This Row],[Hit_Points]:[Speed_Points]])</f>
        <v>410</v>
      </c>
      <c r="N534">
        <v>1</v>
      </c>
      <c r="O534" t="b">
        <v>0</v>
      </c>
    </row>
    <row r="535" spans="2:15" hidden="1" x14ac:dyDescent="0.3">
      <c r="B535" t="s">
        <v>314</v>
      </c>
      <c r="C535" t="s">
        <v>171</v>
      </c>
      <c r="D535" t="s">
        <v>20</v>
      </c>
      <c r="E535">
        <f>_xlfn.XLOOKUP(Pokemon[[#This Row],[Primary_Type]],Table4[Type],Table4[Type_Encoded_Num],0,0,1)</f>
        <v>2</v>
      </c>
      <c r="F535">
        <v>220</v>
      </c>
      <c r="G535">
        <v>35</v>
      </c>
      <c r="H535">
        <v>55</v>
      </c>
      <c r="I535">
        <v>35</v>
      </c>
      <c r="J535">
        <v>30</v>
      </c>
      <c r="K535">
        <v>30</v>
      </c>
      <c r="L535">
        <v>35</v>
      </c>
      <c r="M535">
        <f>SUM(Pokemon[[#This Row],[Hit_Points]:[Speed_Points]])</f>
        <v>220</v>
      </c>
      <c r="N535">
        <v>3</v>
      </c>
      <c r="O535" t="b">
        <v>0</v>
      </c>
    </row>
    <row r="536" spans="2:15" hidden="1" x14ac:dyDescent="0.3">
      <c r="B536" t="s">
        <v>178</v>
      </c>
      <c r="C536" t="s">
        <v>41</v>
      </c>
      <c r="D536" t="s">
        <v>20</v>
      </c>
      <c r="E536">
        <f>_xlfn.XLOOKUP(Pokemon[[#This Row],[Primary_Type]],Table4[Type],Table4[Type_Encoded_Num],0,0,1)</f>
        <v>13</v>
      </c>
      <c r="F536">
        <v>395</v>
      </c>
      <c r="G536">
        <v>65</v>
      </c>
      <c r="H536">
        <v>60</v>
      </c>
      <c r="I536">
        <v>70</v>
      </c>
      <c r="J536">
        <v>85</v>
      </c>
      <c r="K536">
        <v>75</v>
      </c>
      <c r="L536">
        <v>40</v>
      </c>
      <c r="M536">
        <f>SUM(Pokemon[[#This Row],[Hit_Points]:[Speed_Points]])</f>
        <v>395</v>
      </c>
      <c r="N536">
        <v>1</v>
      </c>
      <c r="O536" t="b">
        <v>0</v>
      </c>
    </row>
    <row r="537" spans="2:15" hidden="1" x14ac:dyDescent="0.3">
      <c r="B537" t="s">
        <v>555</v>
      </c>
      <c r="C537" t="s">
        <v>41</v>
      </c>
      <c r="D537" t="s">
        <v>20</v>
      </c>
      <c r="E537">
        <f>_xlfn.XLOOKUP(Pokemon[[#This Row],[Primary_Type]],Table4[Type],Table4[Type_Encoded_Num],0,0,1)</f>
        <v>13</v>
      </c>
      <c r="F537">
        <v>535</v>
      </c>
      <c r="G537">
        <v>85</v>
      </c>
      <c r="H537">
        <v>80</v>
      </c>
      <c r="I537">
        <v>70</v>
      </c>
      <c r="J537">
        <v>135</v>
      </c>
      <c r="K537">
        <v>75</v>
      </c>
      <c r="L537">
        <v>90</v>
      </c>
      <c r="M537">
        <f>SUM(Pokemon[[#This Row],[Hit_Points]:[Speed_Points]])</f>
        <v>535</v>
      </c>
      <c r="N537">
        <v>4</v>
      </c>
      <c r="O537" t="b">
        <v>0</v>
      </c>
    </row>
    <row r="538" spans="2:15" hidden="1" x14ac:dyDescent="0.3">
      <c r="B538" t="s">
        <v>282</v>
      </c>
      <c r="C538" t="s">
        <v>41</v>
      </c>
      <c r="D538" t="s">
        <v>20</v>
      </c>
      <c r="E538">
        <f>_xlfn.XLOOKUP(Pokemon[[#This Row],[Primary_Type]],Table4[Type],Table4[Type_Encoded_Num],0,0,1)</f>
        <v>13</v>
      </c>
      <c r="F538">
        <v>515</v>
      </c>
      <c r="G538">
        <v>85</v>
      </c>
      <c r="H538">
        <v>80</v>
      </c>
      <c r="I538">
        <v>90</v>
      </c>
      <c r="J538">
        <v>105</v>
      </c>
      <c r="K538">
        <v>95</v>
      </c>
      <c r="L538">
        <v>60</v>
      </c>
      <c r="M538">
        <f>SUM(Pokemon[[#This Row],[Hit_Points]:[Speed_Points]])</f>
        <v>515</v>
      </c>
      <c r="N538">
        <v>2</v>
      </c>
      <c r="O538" t="b">
        <v>0</v>
      </c>
    </row>
    <row r="539" spans="2:15" hidden="1" x14ac:dyDescent="0.3">
      <c r="B539" t="s">
        <v>86</v>
      </c>
      <c r="C539" t="s">
        <v>85</v>
      </c>
      <c r="D539" t="s">
        <v>20</v>
      </c>
      <c r="E539">
        <f>_xlfn.XLOOKUP(Pokemon[[#This Row],[Primary_Type]],Table4[Type],Table4[Type_Encoded_Num],0,0,1)</f>
        <v>6</v>
      </c>
      <c r="F539">
        <v>455</v>
      </c>
      <c r="G539">
        <v>65</v>
      </c>
      <c r="H539">
        <v>105</v>
      </c>
      <c r="I539">
        <v>60</v>
      </c>
      <c r="J539">
        <v>60</v>
      </c>
      <c r="K539">
        <v>70</v>
      </c>
      <c r="L539">
        <v>95</v>
      </c>
      <c r="M539">
        <f>SUM(Pokemon[[#This Row],[Hit_Points]:[Speed_Points]])</f>
        <v>455</v>
      </c>
      <c r="N539">
        <v>1</v>
      </c>
      <c r="O539" t="b">
        <v>0</v>
      </c>
    </row>
    <row r="540" spans="2:15" hidden="1" x14ac:dyDescent="0.3">
      <c r="B540" t="s">
        <v>469</v>
      </c>
      <c r="C540" t="s">
        <v>28</v>
      </c>
      <c r="D540" t="s">
        <v>20</v>
      </c>
      <c r="E540">
        <f>_xlfn.XLOOKUP(Pokemon[[#This Row],[Primary_Type]],Table4[Type],Table4[Type_Encoded_Num],0,0,1)</f>
        <v>18</v>
      </c>
      <c r="F540">
        <v>405</v>
      </c>
      <c r="G540">
        <v>64</v>
      </c>
      <c r="H540">
        <v>66</v>
      </c>
      <c r="I540">
        <v>68</v>
      </c>
      <c r="J540">
        <v>81</v>
      </c>
      <c r="K540">
        <v>76</v>
      </c>
      <c r="L540">
        <v>50</v>
      </c>
      <c r="M540">
        <f>SUM(Pokemon[[#This Row],[Hit_Points]:[Speed_Points]])</f>
        <v>405</v>
      </c>
      <c r="N540">
        <v>4</v>
      </c>
      <c r="O540" t="b">
        <v>0</v>
      </c>
    </row>
    <row r="541" spans="2:15" x14ac:dyDescent="0.3">
      <c r="B541" t="s">
        <v>558</v>
      </c>
      <c r="C541" t="s">
        <v>106</v>
      </c>
      <c r="D541" t="s">
        <v>115</v>
      </c>
      <c r="E541">
        <f>_xlfn.XLOOKUP(Pokemon[[#This Row],[Primary_Type]],Table4[Type],Table4[Type_Encoded_Num],0,0,1)</f>
        <v>16</v>
      </c>
      <c r="F541">
        <v>525</v>
      </c>
      <c r="G541">
        <v>60</v>
      </c>
      <c r="H541">
        <v>55</v>
      </c>
      <c r="I541">
        <v>145</v>
      </c>
      <c r="J541">
        <v>75</v>
      </c>
      <c r="K541">
        <v>150</v>
      </c>
      <c r="L541">
        <v>40</v>
      </c>
      <c r="M541">
        <f>SUM(Pokemon[[#This Row],[Hit_Points]:[Speed_Points]])</f>
        <v>525</v>
      </c>
      <c r="N541">
        <v>4</v>
      </c>
      <c r="O541" t="b">
        <v>0</v>
      </c>
    </row>
    <row r="542" spans="2:15" hidden="1" x14ac:dyDescent="0.3">
      <c r="B542" t="s">
        <v>82</v>
      </c>
      <c r="C542" t="s">
        <v>28</v>
      </c>
      <c r="D542" t="s">
        <v>20</v>
      </c>
      <c r="E542">
        <f>_xlfn.XLOOKUP(Pokemon[[#This Row],[Primary_Type]],Table4[Type],Table4[Type_Encoded_Num],0,0,1)</f>
        <v>18</v>
      </c>
      <c r="F542">
        <v>320</v>
      </c>
      <c r="G542">
        <v>50</v>
      </c>
      <c r="H542">
        <v>52</v>
      </c>
      <c r="I542">
        <v>48</v>
      </c>
      <c r="J542">
        <v>65</v>
      </c>
      <c r="K542">
        <v>50</v>
      </c>
      <c r="L542">
        <v>55</v>
      </c>
      <c r="M542">
        <f>SUM(Pokemon[[#This Row],[Hit_Points]:[Speed_Points]])</f>
        <v>320</v>
      </c>
      <c r="N542">
        <v>1</v>
      </c>
      <c r="O542" t="b">
        <v>0</v>
      </c>
    </row>
    <row r="543" spans="2:15" x14ac:dyDescent="0.3">
      <c r="B543" t="s">
        <v>810</v>
      </c>
      <c r="C543" t="s">
        <v>128</v>
      </c>
      <c r="D543" t="s">
        <v>13</v>
      </c>
      <c r="E543">
        <f>_xlfn.XLOOKUP(Pokemon[[#This Row],[Primary_Type]],Table4[Type],Table4[Type_Encoded_Num],0,0,1)</f>
        <v>9</v>
      </c>
      <c r="F543">
        <v>335</v>
      </c>
      <c r="G543">
        <v>49</v>
      </c>
      <c r="H543">
        <v>66</v>
      </c>
      <c r="I543">
        <v>70</v>
      </c>
      <c r="J543">
        <v>44</v>
      </c>
      <c r="K543">
        <v>55</v>
      </c>
      <c r="L543">
        <v>51</v>
      </c>
      <c r="M543">
        <f>SUM(Pokemon[[#This Row],[Hit_Points]:[Speed_Points]])</f>
        <v>335</v>
      </c>
      <c r="N543">
        <v>6</v>
      </c>
      <c r="O543" t="b">
        <v>0</v>
      </c>
    </row>
    <row r="544" spans="2:15" x14ac:dyDescent="0.3">
      <c r="B544" t="s">
        <v>812</v>
      </c>
      <c r="C544" t="s">
        <v>128</v>
      </c>
      <c r="D544" t="s">
        <v>13</v>
      </c>
      <c r="E544">
        <f>_xlfn.XLOOKUP(Pokemon[[#This Row],[Primary_Type]],Table4[Type],Table4[Type_Encoded_Num],0,0,1)</f>
        <v>9</v>
      </c>
      <c r="F544">
        <v>335</v>
      </c>
      <c r="G544">
        <v>54</v>
      </c>
      <c r="H544">
        <v>66</v>
      </c>
      <c r="I544">
        <v>70</v>
      </c>
      <c r="J544">
        <v>44</v>
      </c>
      <c r="K544">
        <v>55</v>
      </c>
      <c r="L544">
        <v>46</v>
      </c>
      <c r="M544">
        <f>SUM(Pokemon[[#This Row],[Hit_Points]:[Speed_Points]])</f>
        <v>335</v>
      </c>
      <c r="N544">
        <v>6</v>
      </c>
      <c r="O544" t="b">
        <v>0</v>
      </c>
    </row>
    <row r="545" spans="2:15" x14ac:dyDescent="0.3">
      <c r="B545" t="s">
        <v>811</v>
      </c>
      <c r="C545" t="s">
        <v>128</v>
      </c>
      <c r="D545" t="s">
        <v>13</v>
      </c>
      <c r="E545">
        <f>_xlfn.XLOOKUP(Pokemon[[#This Row],[Primary_Type]],Table4[Type],Table4[Type_Encoded_Num],0,0,1)</f>
        <v>9</v>
      </c>
      <c r="F545">
        <v>335</v>
      </c>
      <c r="G545">
        <v>44</v>
      </c>
      <c r="H545">
        <v>66</v>
      </c>
      <c r="I545">
        <v>70</v>
      </c>
      <c r="J545">
        <v>44</v>
      </c>
      <c r="K545">
        <v>55</v>
      </c>
      <c r="L545">
        <v>56</v>
      </c>
      <c r="M545">
        <f>SUM(Pokemon[[#This Row],[Hit_Points]:[Speed_Points]])</f>
        <v>335</v>
      </c>
      <c r="N545">
        <v>6</v>
      </c>
      <c r="O545" t="b">
        <v>0</v>
      </c>
    </row>
    <row r="546" spans="2:15" x14ac:dyDescent="0.3">
      <c r="B546" t="s">
        <v>813</v>
      </c>
      <c r="C546" t="s">
        <v>128</v>
      </c>
      <c r="D546" t="s">
        <v>13</v>
      </c>
      <c r="E546">
        <f>_xlfn.XLOOKUP(Pokemon[[#This Row],[Primary_Type]],Table4[Type],Table4[Type_Encoded_Num],0,0,1)</f>
        <v>9</v>
      </c>
      <c r="F546">
        <v>335</v>
      </c>
      <c r="G546">
        <v>59</v>
      </c>
      <c r="H546">
        <v>66</v>
      </c>
      <c r="I546">
        <v>70</v>
      </c>
      <c r="J546">
        <v>44</v>
      </c>
      <c r="K546">
        <v>55</v>
      </c>
      <c r="L546">
        <v>41</v>
      </c>
      <c r="M546">
        <f>SUM(Pokemon[[#This Row],[Hit_Points]:[Speed_Points]])</f>
        <v>335</v>
      </c>
      <c r="N546">
        <v>6</v>
      </c>
      <c r="O546" t="b">
        <v>0</v>
      </c>
    </row>
    <row r="547" spans="2:15" x14ac:dyDescent="0.3">
      <c r="B547" t="s">
        <v>296</v>
      </c>
      <c r="C547" t="s">
        <v>106</v>
      </c>
      <c r="D547" t="s">
        <v>55</v>
      </c>
      <c r="E547">
        <f>_xlfn.XLOOKUP(Pokemon[[#This Row],[Primary_Type]],Table4[Type],Table4[Type_Encoded_Num],0,0,1)</f>
        <v>16</v>
      </c>
      <c r="F547">
        <v>410</v>
      </c>
      <c r="G547">
        <v>70</v>
      </c>
      <c r="H547">
        <v>84</v>
      </c>
      <c r="I547">
        <v>70</v>
      </c>
      <c r="J547">
        <v>65</v>
      </c>
      <c r="K547">
        <v>70</v>
      </c>
      <c r="L547">
        <v>51</v>
      </c>
      <c r="M547">
        <f>SUM(Pokemon[[#This Row],[Hit_Points]:[Speed_Points]])</f>
        <v>410</v>
      </c>
      <c r="N547">
        <v>2</v>
      </c>
      <c r="O547" t="b">
        <v>0</v>
      </c>
    </row>
    <row r="548" spans="2:15" hidden="1" x14ac:dyDescent="0.3">
      <c r="B548" t="s">
        <v>598</v>
      </c>
      <c r="C548" t="s">
        <v>171</v>
      </c>
      <c r="D548" t="s">
        <v>20</v>
      </c>
      <c r="E548">
        <f>_xlfn.XLOOKUP(Pokemon[[#This Row],[Primary_Type]],Table4[Type],Table4[Type_Encoded_Num],0,0,1)</f>
        <v>2</v>
      </c>
      <c r="F548">
        <v>281</v>
      </c>
      <c r="G548">
        <v>41</v>
      </c>
      <c r="H548">
        <v>50</v>
      </c>
      <c r="I548">
        <v>37</v>
      </c>
      <c r="J548">
        <v>50</v>
      </c>
      <c r="K548">
        <v>37</v>
      </c>
      <c r="L548">
        <v>66</v>
      </c>
      <c r="M548">
        <f>SUM(Pokemon[[#This Row],[Hit_Points]:[Speed_Points]])</f>
        <v>281</v>
      </c>
      <c r="N548">
        <v>5</v>
      </c>
      <c r="O548" t="b">
        <v>0</v>
      </c>
    </row>
    <row r="549" spans="2:15" hidden="1" x14ac:dyDescent="0.3">
      <c r="B549" t="s">
        <v>510</v>
      </c>
      <c r="C549" t="s">
        <v>41</v>
      </c>
      <c r="D549" t="s">
        <v>20</v>
      </c>
      <c r="E549">
        <f>_xlfn.XLOOKUP(Pokemon[[#This Row],[Primary_Type]],Table4[Type],Table4[Type_Encoded_Num],0,0,1)</f>
        <v>13</v>
      </c>
      <c r="F549">
        <v>452</v>
      </c>
      <c r="G549">
        <v>71</v>
      </c>
      <c r="H549">
        <v>82</v>
      </c>
      <c r="I549">
        <v>64</v>
      </c>
      <c r="J549">
        <v>64</v>
      </c>
      <c r="K549">
        <v>59</v>
      </c>
      <c r="L549">
        <v>112</v>
      </c>
      <c r="M549">
        <f>SUM(Pokemon[[#This Row],[Hit_Points]:[Speed_Points]])</f>
        <v>452</v>
      </c>
      <c r="N549">
        <v>4</v>
      </c>
      <c r="O549" t="b">
        <v>0</v>
      </c>
    </row>
    <row r="550" spans="2:15" x14ac:dyDescent="0.3">
      <c r="B550" t="s">
        <v>766</v>
      </c>
      <c r="C550" t="s">
        <v>19</v>
      </c>
      <c r="D550" t="s">
        <v>41</v>
      </c>
      <c r="E550">
        <f>_xlfn.XLOOKUP(Pokemon[[#This Row],[Primary_Type]],Table4[Type],Table4[Type_Encoded_Num],0,0,1)</f>
        <v>7</v>
      </c>
      <c r="F550">
        <v>507</v>
      </c>
      <c r="G550">
        <v>86</v>
      </c>
      <c r="H550">
        <v>68</v>
      </c>
      <c r="I550">
        <v>72</v>
      </c>
      <c r="J550">
        <v>109</v>
      </c>
      <c r="K550">
        <v>66</v>
      </c>
      <c r="L550">
        <v>106</v>
      </c>
      <c r="M550">
        <f>SUM(Pokemon[[#This Row],[Hit_Points]:[Speed_Points]])</f>
        <v>507</v>
      </c>
      <c r="N550">
        <v>6</v>
      </c>
      <c r="O550" t="b">
        <v>0</v>
      </c>
    </row>
    <row r="551" spans="2:15" x14ac:dyDescent="0.3">
      <c r="B551" t="s">
        <v>240</v>
      </c>
      <c r="C551" t="s">
        <v>28</v>
      </c>
      <c r="D551" t="s">
        <v>55</v>
      </c>
      <c r="E551">
        <f>_xlfn.XLOOKUP(Pokemon[[#This Row],[Primary_Type]],Table4[Type],Table4[Type_Encoded_Num],0,0,1)</f>
        <v>18</v>
      </c>
      <c r="F551">
        <v>430</v>
      </c>
      <c r="G551">
        <v>95</v>
      </c>
      <c r="H551">
        <v>85</v>
      </c>
      <c r="I551">
        <v>85</v>
      </c>
      <c r="J551">
        <v>65</v>
      </c>
      <c r="K551">
        <v>65</v>
      </c>
      <c r="L551">
        <v>35</v>
      </c>
      <c r="M551">
        <f>SUM(Pokemon[[#This Row],[Hit_Points]:[Speed_Points]])</f>
        <v>430</v>
      </c>
      <c r="N551">
        <v>2</v>
      </c>
      <c r="O551" t="b">
        <v>0</v>
      </c>
    </row>
    <row r="552" spans="2:15" hidden="1" x14ac:dyDescent="0.3">
      <c r="B552" t="s">
        <v>200</v>
      </c>
      <c r="C552" t="s">
        <v>19</v>
      </c>
      <c r="D552" t="s">
        <v>20</v>
      </c>
      <c r="E552">
        <f>_xlfn.XLOOKUP(Pokemon[[#This Row],[Primary_Type]],Table4[Type],Table4[Type_Encoded_Num],0,0,1)</f>
        <v>7</v>
      </c>
      <c r="F552">
        <v>405</v>
      </c>
      <c r="G552">
        <v>58</v>
      </c>
      <c r="H552">
        <v>64</v>
      </c>
      <c r="I552">
        <v>58</v>
      </c>
      <c r="J552">
        <v>80</v>
      </c>
      <c r="K552">
        <v>65</v>
      </c>
      <c r="L552">
        <v>80</v>
      </c>
      <c r="M552">
        <f>SUM(Pokemon[[#This Row],[Hit_Points]:[Speed_Points]])</f>
        <v>405</v>
      </c>
      <c r="N552">
        <v>2</v>
      </c>
      <c r="O552" t="b">
        <v>0</v>
      </c>
    </row>
    <row r="553" spans="2:15" hidden="1" x14ac:dyDescent="0.3">
      <c r="B553" t="s">
        <v>749</v>
      </c>
      <c r="C553" t="s">
        <v>13</v>
      </c>
      <c r="D553" t="s">
        <v>20</v>
      </c>
      <c r="E553">
        <f>_xlfn.XLOOKUP(Pokemon[[#This Row],[Primary_Type]],Table4[Type],Table4[Type_Encoded_Num],0,0,1)</f>
        <v>10</v>
      </c>
      <c r="F553">
        <v>405</v>
      </c>
      <c r="G553">
        <v>61</v>
      </c>
      <c r="H553">
        <v>78</v>
      </c>
      <c r="I553">
        <v>95</v>
      </c>
      <c r="J553">
        <v>56</v>
      </c>
      <c r="K553">
        <v>58</v>
      </c>
      <c r="L553">
        <v>57</v>
      </c>
      <c r="M553">
        <f>SUM(Pokemon[[#This Row],[Hit_Points]:[Speed_Points]])</f>
        <v>405</v>
      </c>
      <c r="N553">
        <v>6</v>
      </c>
      <c r="O553" t="b">
        <v>0</v>
      </c>
    </row>
    <row r="554" spans="2:15" x14ac:dyDescent="0.3">
      <c r="B554" t="s">
        <v>257</v>
      </c>
      <c r="C554" t="s">
        <v>28</v>
      </c>
      <c r="D554" t="s">
        <v>14</v>
      </c>
      <c r="E554">
        <f>_xlfn.XLOOKUP(Pokemon[[#This Row],[Primary_Type]],Table4[Type],Table4[Type_Encoded_Num],0,0,1)</f>
        <v>18</v>
      </c>
      <c r="F554">
        <v>430</v>
      </c>
      <c r="G554">
        <v>65</v>
      </c>
      <c r="H554">
        <v>95</v>
      </c>
      <c r="I554">
        <v>75</v>
      </c>
      <c r="J554">
        <v>55</v>
      </c>
      <c r="K554">
        <v>55</v>
      </c>
      <c r="L554">
        <v>85</v>
      </c>
      <c r="M554">
        <f>SUM(Pokemon[[#This Row],[Hit_Points]:[Speed_Points]])</f>
        <v>430</v>
      </c>
      <c r="N554">
        <v>2</v>
      </c>
      <c r="O554" t="b">
        <v>0</v>
      </c>
    </row>
    <row r="555" spans="2:15" hidden="1" x14ac:dyDescent="0.3">
      <c r="B555" t="s">
        <v>53</v>
      </c>
      <c r="C555" t="s">
        <v>52</v>
      </c>
      <c r="D555" t="s">
        <v>20</v>
      </c>
      <c r="E555">
        <f>_xlfn.XLOOKUP(Pokemon[[#This Row],[Primary_Type]],Table4[Type],Table4[Type_Encoded_Num],0,0,1)</f>
        <v>4</v>
      </c>
      <c r="F555">
        <v>485</v>
      </c>
      <c r="G555">
        <v>60</v>
      </c>
      <c r="H555">
        <v>90</v>
      </c>
      <c r="I555">
        <v>55</v>
      </c>
      <c r="J555">
        <v>90</v>
      </c>
      <c r="K555">
        <v>80</v>
      </c>
      <c r="L555">
        <v>110</v>
      </c>
      <c r="M555">
        <f>SUM(Pokemon[[#This Row],[Hit_Points]:[Speed_Points]])</f>
        <v>485</v>
      </c>
      <c r="N555">
        <v>1</v>
      </c>
      <c r="O555" t="b">
        <v>0</v>
      </c>
    </row>
    <row r="556" spans="2:15" hidden="1" x14ac:dyDescent="0.3">
      <c r="B556" t="s">
        <v>292</v>
      </c>
      <c r="C556" t="s">
        <v>52</v>
      </c>
      <c r="D556" t="s">
        <v>20</v>
      </c>
      <c r="E556">
        <f>_xlfn.XLOOKUP(Pokemon[[#This Row],[Primary_Type]],Table4[Type],Table4[Type_Encoded_Num],0,0,1)</f>
        <v>4</v>
      </c>
      <c r="F556">
        <v>580</v>
      </c>
      <c r="G556">
        <v>90</v>
      </c>
      <c r="H556">
        <v>85</v>
      </c>
      <c r="I556">
        <v>75</v>
      </c>
      <c r="J556">
        <v>115</v>
      </c>
      <c r="K556">
        <v>100</v>
      </c>
      <c r="L556">
        <v>115</v>
      </c>
      <c r="M556">
        <f>SUM(Pokemon[[#This Row],[Hit_Points]:[Speed_Points]])</f>
        <v>580</v>
      </c>
      <c r="N556">
        <v>2</v>
      </c>
      <c r="O556" t="b">
        <v>1</v>
      </c>
    </row>
    <row r="557" spans="2:15" x14ac:dyDescent="0.3">
      <c r="B557" t="s">
        <v>333</v>
      </c>
      <c r="C557" t="s">
        <v>93</v>
      </c>
      <c r="D557" t="s">
        <v>63</v>
      </c>
      <c r="E557">
        <f>_xlfn.XLOOKUP(Pokemon[[#This Row],[Primary_Type]],Table4[Type],Table4[Type_Encoded_Num],0,0,1)</f>
        <v>15</v>
      </c>
      <c r="F557">
        <v>198</v>
      </c>
      <c r="G557">
        <v>28</v>
      </c>
      <c r="H557">
        <v>25</v>
      </c>
      <c r="I557">
        <v>25</v>
      </c>
      <c r="J557">
        <v>45</v>
      </c>
      <c r="K557">
        <v>35</v>
      </c>
      <c r="L557">
        <v>40</v>
      </c>
      <c r="M557">
        <f>SUM(Pokemon[[#This Row],[Hit_Points]:[Speed_Points]])</f>
        <v>198</v>
      </c>
      <c r="N557">
        <v>3</v>
      </c>
      <c r="O557" t="b">
        <v>0</v>
      </c>
    </row>
    <row r="558" spans="2:15" hidden="1" x14ac:dyDescent="0.3">
      <c r="B558" t="s">
        <v>484</v>
      </c>
      <c r="C558" t="s">
        <v>106</v>
      </c>
      <c r="D558" t="s">
        <v>20</v>
      </c>
      <c r="E558">
        <f>_xlfn.XLOOKUP(Pokemon[[#This Row],[Primary_Type]],Table4[Type],Table4[Type_Encoded_Num],0,0,1)</f>
        <v>16</v>
      </c>
      <c r="F558">
        <v>495</v>
      </c>
      <c r="G558">
        <v>97</v>
      </c>
      <c r="H558">
        <v>165</v>
      </c>
      <c r="I558">
        <v>60</v>
      </c>
      <c r="J558">
        <v>65</v>
      </c>
      <c r="K558">
        <v>50</v>
      </c>
      <c r="L558">
        <v>58</v>
      </c>
      <c r="M558">
        <f>SUM(Pokemon[[#This Row],[Hit_Points]:[Speed_Points]])</f>
        <v>495</v>
      </c>
      <c r="N558">
        <v>4</v>
      </c>
      <c r="O558" t="b">
        <v>0</v>
      </c>
    </row>
    <row r="559" spans="2:15" hidden="1" x14ac:dyDescent="0.3">
      <c r="B559" t="s">
        <v>110</v>
      </c>
      <c r="C559" t="s">
        <v>19</v>
      </c>
      <c r="D559" t="s">
        <v>20</v>
      </c>
      <c r="E559">
        <f>_xlfn.XLOOKUP(Pokemon[[#This Row],[Primary_Type]],Table4[Type],Table4[Type_Encoded_Num],0,0,1)</f>
        <v>7</v>
      </c>
      <c r="F559">
        <v>500</v>
      </c>
      <c r="G559">
        <v>65</v>
      </c>
      <c r="H559">
        <v>100</v>
      </c>
      <c r="I559">
        <v>70</v>
      </c>
      <c r="J559">
        <v>80</v>
      </c>
      <c r="K559">
        <v>80</v>
      </c>
      <c r="L559">
        <v>105</v>
      </c>
      <c r="M559">
        <f>SUM(Pokemon[[#This Row],[Hit_Points]:[Speed_Points]])</f>
        <v>500</v>
      </c>
      <c r="N559">
        <v>1</v>
      </c>
      <c r="O559" t="b">
        <v>0</v>
      </c>
    </row>
    <row r="560" spans="2:15" hidden="1" x14ac:dyDescent="0.3">
      <c r="B560" t="s">
        <v>46</v>
      </c>
      <c r="C560" t="s">
        <v>41</v>
      </c>
      <c r="D560" t="s">
        <v>20</v>
      </c>
      <c r="E560">
        <f>_xlfn.XLOOKUP(Pokemon[[#This Row],[Primary_Type]],Table4[Type],Table4[Type_Encoded_Num],0,0,1)</f>
        <v>13</v>
      </c>
      <c r="F560">
        <v>413</v>
      </c>
      <c r="G560">
        <v>55</v>
      </c>
      <c r="H560">
        <v>81</v>
      </c>
      <c r="I560">
        <v>60</v>
      </c>
      <c r="J560">
        <v>50</v>
      </c>
      <c r="K560">
        <v>70</v>
      </c>
      <c r="L560">
        <v>97</v>
      </c>
      <c r="M560">
        <f>SUM(Pokemon[[#This Row],[Hit_Points]:[Speed_Points]])</f>
        <v>413</v>
      </c>
      <c r="N560">
        <v>1</v>
      </c>
      <c r="O560" t="b">
        <v>0</v>
      </c>
    </row>
    <row r="561" spans="2:15" hidden="1" x14ac:dyDescent="0.3">
      <c r="B561" t="s">
        <v>45</v>
      </c>
      <c r="C561" t="s">
        <v>41</v>
      </c>
      <c r="D561" t="s">
        <v>20</v>
      </c>
      <c r="E561">
        <f>_xlfn.XLOOKUP(Pokemon[[#This Row],[Primary_Type]],Table4[Type],Table4[Type_Encoded_Num],0,0,1)</f>
        <v>13</v>
      </c>
      <c r="F561">
        <v>253</v>
      </c>
      <c r="G561">
        <v>30</v>
      </c>
      <c r="H561">
        <v>56</v>
      </c>
      <c r="I561">
        <v>35</v>
      </c>
      <c r="J561">
        <v>25</v>
      </c>
      <c r="K561">
        <v>35</v>
      </c>
      <c r="L561">
        <v>72</v>
      </c>
      <c r="M561">
        <f>SUM(Pokemon[[#This Row],[Hit_Points]:[Speed_Points]])</f>
        <v>253</v>
      </c>
      <c r="N561">
        <v>1</v>
      </c>
      <c r="O561" t="b">
        <v>0</v>
      </c>
    </row>
    <row r="562" spans="2:15" x14ac:dyDescent="0.3">
      <c r="B562" t="s">
        <v>455</v>
      </c>
      <c r="C562" t="s">
        <v>25</v>
      </c>
      <c r="D562" t="s">
        <v>23</v>
      </c>
      <c r="E562">
        <f>_xlfn.XLOOKUP(Pokemon[[#This Row],[Primary_Type]],Table4[Type],Table4[Type_Encoded_Num],0,0,1)</f>
        <v>3</v>
      </c>
      <c r="F562">
        <v>680</v>
      </c>
      <c r="G562">
        <v>105</v>
      </c>
      <c r="H562">
        <v>150</v>
      </c>
      <c r="I562">
        <v>90</v>
      </c>
      <c r="J562">
        <v>150</v>
      </c>
      <c r="K562">
        <v>90</v>
      </c>
      <c r="L562">
        <v>95</v>
      </c>
      <c r="M562">
        <f>SUM(Pokemon[[#This Row],[Hit_Points]:[Speed_Points]])</f>
        <v>680</v>
      </c>
      <c r="N562">
        <v>3</v>
      </c>
      <c r="O562" t="b">
        <v>1</v>
      </c>
    </row>
    <row r="563" spans="2:15" x14ac:dyDescent="0.3">
      <c r="B563" t="s">
        <v>456</v>
      </c>
      <c r="C563" t="s">
        <v>25</v>
      </c>
      <c r="D563" t="s">
        <v>23</v>
      </c>
      <c r="E563">
        <f>_xlfn.XLOOKUP(Pokemon[[#This Row],[Primary_Type]],Table4[Type],Table4[Type_Encoded_Num],0,0,1)</f>
        <v>3</v>
      </c>
      <c r="F563">
        <v>780</v>
      </c>
      <c r="G563">
        <v>105</v>
      </c>
      <c r="H563">
        <v>180</v>
      </c>
      <c r="I563">
        <v>100</v>
      </c>
      <c r="J563">
        <v>180</v>
      </c>
      <c r="K563">
        <v>100</v>
      </c>
      <c r="L563">
        <v>115</v>
      </c>
      <c r="M563">
        <f>SUM(Pokemon[[#This Row],[Hit_Points]:[Speed_Points]])</f>
        <v>780</v>
      </c>
      <c r="N563">
        <v>3</v>
      </c>
      <c r="O563" t="b">
        <v>1</v>
      </c>
    </row>
    <row r="564" spans="2:15" hidden="1" x14ac:dyDescent="0.3">
      <c r="B564" t="s">
        <v>445</v>
      </c>
      <c r="C564" t="s">
        <v>122</v>
      </c>
      <c r="D564" t="s">
        <v>20</v>
      </c>
      <c r="E564">
        <f>_xlfn.XLOOKUP(Pokemon[[#This Row],[Primary_Type]],Table4[Type],Table4[Type_Encoded_Num],0,0,1)</f>
        <v>12</v>
      </c>
      <c r="F564">
        <v>580</v>
      </c>
      <c r="G564">
        <v>80</v>
      </c>
      <c r="H564">
        <v>50</v>
      </c>
      <c r="I564">
        <v>100</v>
      </c>
      <c r="J564">
        <v>100</v>
      </c>
      <c r="K564">
        <v>200</v>
      </c>
      <c r="L564">
        <v>50</v>
      </c>
      <c r="M564">
        <f>SUM(Pokemon[[#This Row],[Hit_Points]:[Speed_Points]])</f>
        <v>580</v>
      </c>
      <c r="N564">
        <v>3</v>
      </c>
      <c r="O564" t="b">
        <v>1</v>
      </c>
    </row>
    <row r="565" spans="2:15" hidden="1" x14ac:dyDescent="0.3">
      <c r="B565" t="s">
        <v>573</v>
      </c>
      <c r="C565" t="s">
        <v>41</v>
      </c>
      <c r="D565" t="s">
        <v>20</v>
      </c>
      <c r="E565">
        <f>_xlfn.XLOOKUP(Pokemon[[#This Row],[Primary_Type]],Table4[Type],Table4[Type_Encoded_Num],0,0,1)</f>
        <v>13</v>
      </c>
      <c r="F565">
        <v>670</v>
      </c>
      <c r="G565">
        <v>110</v>
      </c>
      <c r="H565">
        <v>160</v>
      </c>
      <c r="I565">
        <v>110</v>
      </c>
      <c r="J565">
        <v>80</v>
      </c>
      <c r="K565">
        <v>110</v>
      </c>
      <c r="L565">
        <v>100</v>
      </c>
      <c r="M565">
        <f>SUM(Pokemon[[#This Row],[Hit_Points]:[Speed_Points]])</f>
        <v>670</v>
      </c>
      <c r="N565">
        <v>4</v>
      </c>
      <c r="O565" t="b">
        <v>1</v>
      </c>
    </row>
    <row r="566" spans="2:15" hidden="1" x14ac:dyDescent="0.3">
      <c r="B566" t="s">
        <v>444</v>
      </c>
      <c r="C566" t="s">
        <v>106</v>
      </c>
      <c r="D566" t="s">
        <v>20</v>
      </c>
      <c r="E566">
        <f>_xlfn.XLOOKUP(Pokemon[[#This Row],[Primary_Type]],Table4[Type],Table4[Type_Encoded_Num],0,0,1)</f>
        <v>16</v>
      </c>
      <c r="F566">
        <v>580</v>
      </c>
      <c r="G566">
        <v>80</v>
      </c>
      <c r="H566">
        <v>100</v>
      </c>
      <c r="I566">
        <v>200</v>
      </c>
      <c r="J566">
        <v>50</v>
      </c>
      <c r="K566">
        <v>100</v>
      </c>
      <c r="L566">
        <v>50</v>
      </c>
      <c r="M566">
        <f>SUM(Pokemon[[#This Row],[Hit_Points]:[Speed_Points]])</f>
        <v>580</v>
      </c>
      <c r="N566">
        <v>3</v>
      </c>
      <c r="O566" t="b">
        <v>1</v>
      </c>
    </row>
    <row r="567" spans="2:15" hidden="1" x14ac:dyDescent="0.3">
      <c r="B567" t="s">
        <v>446</v>
      </c>
      <c r="C567" t="s">
        <v>115</v>
      </c>
      <c r="D567" t="s">
        <v>20</v>
      </c>
      <c r="E567">
        <f>_xlfn.XLOOKUP(Pokemon[[#This Row],[Primary_Type]],Table4[Type],Table4[Type_Encoded_Num],0,0,1)</f>
        <v>17</v>
      </c>
      <c r="F567">
        <v>580</v>
      </c>
      <c r="G567">
        <v>80</v>
      </c>
      <c r="H567">
        <v>75</v>
      </c>
      <c r="I567">
        <v>150</v>
      </c>
      <c r="J567">
        <v>75</v>
      </c>
      <c r="K567">
        <v>150</v>
      </c>
      <c r="L567">
        <v>50</v>
      </c>
      <c r="M567">
        <f>SUM(Pokemon[[#This Row],[Hit_Points]:[Speed_Points]])</f>
        <v>580</v>
      </c>
      <c r="N567">
        <v>3</v>
      </c>
      <c r="O567" t="b">
        <v>1</v>
      </c>
    </row>
    <row r="568" spans="2:15" x14ac:dyDescent="0.3">
      <c r="B568" t="s">
        <v>434</v>
      </c>
      <c r="C568" t="s">
        <v>28</v>
      </c>
      <c r="D568" t="s">
        <v>106</v>
      </c>
      <c r="E568">
        <f>_xlfn.XLOOKUP(Pokemon[[#This Row],[Primary_Type]],Table4[Type],Table4[Type_Encoded_Num],0,0,1)</f>
        <v>18</v>
      </c>
      <c r="F568">
        <v>485</v>
      </c>
      <c r="G568">
        <v>100</v>
      </c>
      <c r="H568">
        <v>90</v>
      </c>
      <c r="I568">
        <v>130</v>
      </c>
      <c r="J568">
        <v>45</v>
      </c>
      <c r="K568">
        <v>65</v>
      </c>
      <c r="L568">
        <v>55</v>
      </c>
      <c r="M568">
        <f>SUM(Pokemon[[#This Row],[Hit_Points]:[Speed_Points]])</f>
        <v>485</v>
      </c>
      <c r="N568">
        <v>3</v>
      </c>
      <c r="O568" t="b">
        <v>0</v>
      </c>
    </row>
    <row r="569" spans="2:15" hidden="1" x14ac:dyDescent="0.3">
      <c r="B569" t="s">
        <v>271</v>
      </c>
      <c r="C569" t="s">
        <v>28</v>
      </c>
      <c r="D569" t="s">
        <v>20</v>
      </c>
      <c r="E569">
        <f>_xlfn.XLOOKUP(Pokemon[[#This Row],[Primary_Type]],Table4[Type],Table4[Type_Encoded_Num],0,0,1)</f>
        <v>18</v>
      </c>
      <c r="F569">
        <v>300</v>
      </c>
      <c r="G569">
        <v>35</v>
      </c>
      <c r="H569">
        <v>65</v>
      </c>
      <c r="I569">
        <v>35</v>
      </c>
      <c r="J569">
        <v>65</v>
      </c>
      <c r="K569">
        <v>35</v>
      </c>
      <c r="L569">
        <v>65</v>
      </c>
      <c r="M569">
        <f>SUM(Pokemon[[#This Row],[Hit_Points]:[Speed_Points]])</f>
        <v>300</v>
      </c>
      <c r="N569">
        <v>2</v>
      </c>
      <c r="O569" t="b">
        <v>0</v>
      </c>
    </row>
    <row r="570" spans="2:15" x14ac:dyDescent="0.3">
      <c r="B570" t="s">
        <v>736</v>
      </c>
      <c r="C570" t="s">
        <v>25</v>
      </c>
      <c r="D570" t="s">
        <v>19</v>
      </c>
      <c r="E570">
        <f>_xlfn.XLOOKUP(Pokemon[[#This Row],[Primary_Type]],Table4[Type],Table4[Type_Encoded_Num],0,0,1)</f>
        <v>3</v>
      </c>
      <c r="F570">
        <v>680</v>
      </c>
      <c r="G570">
        <v>100</v>
      </c>
      <c r="H570">
        <v>120</v>
      </c>
      <c r="I570">
        <v>100</v>
      </c>
      <c r="J570">
        <v>150</v>
      </c>
      <c r="K570">
        <v>120</v>
      </c>
      <c r="L570">
        <v>90</v>
      </c>
      <c r="M570">
        <f>SUM(Pokemon[[#This Row],[Hit_Points]:[Speed_Points]])</f>
        <v>680</v>
      </c>
      <c r="N570">
        <v>5</v>
      </c>
      <c r="O570" t="b">
        <v>1</v>
      </c>
    </row>
    <row r="571" spans="2:15" hidden="1" x14ac:dyDescent="0.3">
      <c r="B571" t="s">
        <v>670</v>
      </c>
      <c r="C571" t="s">
        <v>93</v>
      </c>
      <c r="D571" t="s">
        <v>20</v>
      </c>
      <c r="E571">
        <f>_xlfn.XLOOKUP(Pokemon[[#This Row],[Primary_Type]],Table4[Type],Table4[Type_Encoded_Num],0,0,1)</f>
        <v>15</v>
      </c>
      <c r="F571">
        <v>490</v>
      </c>
      <c r="G571">
        <v>110</v>
      </c>
      <c r="H571">
        <v>65</v>
      </c>
      <c r="I571">
        <v>75</v>
      </c>
      <c r="J571">
        <v>125</v>
      </c>
      <c r="K571">
        <v>85</v>
      </c>
      <c r="L571">
        <v>30</v>
      </c>
      <c r="M571">
        <f>SUM(Pokemon[[#This Row],[Hit_Points]:[Speed_Points]])</f>
        <v>490</v>
      </c>
      <c r="N571">
        <v>5</v>
      </c>
      <c r="O571" t="b">
        <v>0</v>
      </c>
    </row>
    <row r="572" spans="2:15" x14ac:dyDescent="0.3">
      <c r="B572" t="s">
        <v>149</v>
      </c>
      <c r="C572" t="s">
        <v>55</v>
      </c>
      <c r="D572" t="s">
        <v>106</v>
      </c>
      <c r="E572">
        <f>_xlfn.XLOOKUP(Pokemon[[#This Row],[Primary_Type]],Table4[Type],Table4[Type_Encoded_Num],0,0,1)</f>
        <v>11</v>
      </c>
      <c r="F572">
        <v>485</v>
      </c>
      <c r="G572">
        <v>105</v>
      </c>
      <c r="H572">
        <v>130</v>
      </c>
      <c r="I572">
        <v>120</v>
      </c>
      <c r="J572">
        <v>45</v>
      </c>
      <c r="K572">
        <v>45</v>
      </c>
      <c r="L572">
        <v>40</v>
      </c>
      <c r="M572">
        <f>SUM(Pokemon[[#This Row],[Hit_Points]:[Speed_Points]])</f>
        <v>485</v>
      </c>
      <c r="N572">
        <v>1</v>
      </c>
      <c r="O572" t="b">
        <v>0</v>
      </c>
    </row>
    <row r="573" spans="2:15" x14ac:dyDescent="0.3">
      <c r="B573" t="s">
        <v>148</v>
      </c>
      <c r="C573" t="s">
        <v>55</v>
      </c>
      <c r="D573" t="s">
        <v>106</v>
      </c>
      <c r="E573">
        <f>_xlfn.XLOOKUP(Pokemon[[#This Row],[Primary_Type]],Table4[Type],Table4[Type_Encoded_Num],0,0,1)</f>
        <v>11</v>
      </c>
      <c r="F573">
        <v>345</v>
      </c>
      <c r="G573">
        <v>80</v>
      </c>
      <c r="H573">
        <v>85</v>
      </c>
      <c r="I573">
        <v>95</v>
      </c>
      <c r="J573">
        <v>30</v>
      </c>
      <c r="K573">
        <v>30</v>
      </c>
      <c r="L573">
        <v>25</v>
      </c>
      <c r="M573">
        <f>SUM(Pokemon[[#This Row],[Hit_Points]:[Speed_Points]])</f>
        <v>345</v>
      </c>
      <c r="N573">
        <v>1</v>
      </c>
      <c r="O573" t="b">
        <v>0</v>
      </c>
    </row>
    <row r="574" spans="2:15" x14ac:dyDescent="0.3">
      <c r="B574" t="s">
        <v>545</v>
      </c>
      <c r="C574" t="s">
        <v>55</v>
      </c>
      <c r="D574" t="s">
        <v>106</v>
      </c>
      <c r="E574">
        <f>_xlfn.XLOOKUP(Pokemon[[#This Row],[Primary_Type]],Table4[Type],Table4[Type_Encoded_Num],0,0,1)</f>
        <v>11</v>
      </c>
      <c r="F574">
        <v>535</v>
      </c>
      <c r="G574">
        <v>115</v>
      </c>
      <c r="H574">
        <v>140</v>
      </c>
      <c r="I574">
        <v>130</v>
      </c>
      <c r="J574">
        <v>55</v>
      </c>
      <c r="K574">
        <v>55</v>
      </c>
      <c r="L574">
        <v>40</v>
      </c>
      <c r="M574">
        <f>SUM(Pokemon[[#This Row],[Hit_Points]:[Speed_Points]])</f>
        <v>535</v>
      </c>
      <c r="N574">
        <v>4</v>
      </c>
      <c r="O574" t="b">
        <v>0</v>
      </c>
    </row>
    <row r="575" spans="2:15" hidden="1" x14ac:dyDescent="0.3">
      <c r="B575" t="s">
        <v>526</v>
      </c>
      <c r="C575" t="s">
        <v>85</v>
      </c>
      <c r="D575" t="s">
        <v>20</v>
      </c>
      <c r="E575">
        <f>_xlfn.XLOOKUP(Pokemon[[#This Row],[Primary_Type]],Table4[Type],Table4[Type_Encoded_Num],0,0,1)</f>
        <v>6</v>
      </c>
      <c r="F575">
        <v>285</v>
      </c>
      <c r="G575">
        <v>40</v>
      </c>
      <c r="H575">
        <v>70</v>
      </c>
      <c r="I575">
        <v>40</v>
      </c>
      <c r="J575">
        <v>35</v>
      </c>
      <c r="K575">
        <v>40</v>
      </c>
      <c r="L575">
        <v>60</v>
      </c>
      <c r="M575">
        <f>SUM(Pokemon[[#This Row],[Hit_Points]:[Speed_Points]])</f>
        <v>285</v>
      </c>
      <c r="N575">
        <v>4</v>
      </c>
      <c r="O575" t="b">
        <v>0</v>
      </c>
    </row>
    <row r="576" spans="2:15" hidden="1" x14ac:dyDescent="0.3">
      <c r="B576" t="s">
        <v>613</v>
      </c>
      <c r="C576" t="s">
        <v>106</v>
      </c>
      <c r="D576" t="s">
        <v>20</v>
      </c>
      <c r="E576">
        <f>_xlfn.XLOOKUP(Pokemon[[#This Row],[Primary_Type]],Table4[Type],Table4[Type_Encoded_Num],0,0,1)</f>
        <v>16</v>
      </c>
      <c r="F576">
        <v>280</v>
      </c>
      <c r="G576">
        <v>55</v>
      </c>
      <c r="H576">
        <v>75</v>
      </c>
      <c r="I576">
        <v>85</v>
      </c>
      <c r="J576">
        <v>25</v>
      </c>
      <c r="K576">
        <v>25</v>
      </c>
      <c r="L576">
        <v>15</v>
      </c>
      <c r="M576">
        <f>SUM(Pokemon[[#This Row],[Hit_Points]:[Speed_Points]])</f>
        <v>280</v>
      </c>
      <c r="N576">
        <v>5</v>
      </c>
      <c r="O576" t="b">
        <v>0</v>
      </c>
    </row>
    <row r="577" spans="2:15" x14ac:dyDescent="0.3">
      <c r="B577" t="s">
        <v>374</v>
      </c>
      <c r="C577" t="s">
        <v>13</v>
      </c>
      <c r="D577" t="s">
        <v>14</v>
      </c>
      <c r="E577">
        <f>_xlfn.XLOOKUP(Pokemon[[#This Row],[Primary_Type]],Table4[Type],Table4[Type_Encoded_Num],0,0,1)</f>
        <v>10</v>
      </c>
      <c r="F577">
        <v>400</v>
      </c>
      <c r="G577">
        <v>50</v>
      </c>
      <c r="H577">
        <v>60</v>
      </c>
      <c r="I577">
        <v>45</v>
      </c>
      <c r="J577">
        <v>100</v>
      </c>
      <c r="K577">
        <v>80</v>
      </c>
      <c r="L577">
        <v>65</v>
      </c>
      <c r="M577">
        <f>SUM(Pokemon[[#This Row],[Hit_Points]:[Speed_Points]])</f>
        <v>400</v>
      </c>
      <c r="N577">
        <v>3</v>
      </c>
      <c r="O577" t="b">
        <v>0</v>
      </c>
    </row>
    <row r="578" spans="2:15" x14ac:dyDescent="0.3">
      <c r="B578" t="s">
        <v>482</v>
      </c>
      <c r="C578" t="s">
        <v>13</v>
      </c>
      <c r="D578" t="s">
        <v>14</v>
      </c>
      <c r="E578">
        <f>_xlfn.XLOOKUP(Pokemon[[#This Row],[Primary_Type]],Table4[Type],Table4[Type_Encoded_Num],0,0,1)</f>
        <v>10</v>
      </c>
      <c r="F578">
        <v>515</v>
      </c>
      <c r="G578">
        <v>60</v>
      </c>
      <c r="H578">
        <v>70</v>
      </c>
      <c r="I578">
        <v>65</v>
      </c>
      <c r="J578">
        <v>125</v>
      </c>
      <c r="K578">
        <v>105</v>
      </c>
      <c r="L578">
        <v>90</v>
      </c>
      <c r="M578">
        <f>SUM(Pokemon[[#This Row],[Hit_Points]:[Speed_Points]])</f>
        <v>515</v>
      </c>
      <c r="N578">
        <v>4</v>
      </c>
      <c r="O578" t="b">
        <v>0</v>
      </c>
    </row>
    <row r="579" spans="2:15" x14ac:dyDescent="0.3">
      <c r="B579" t="s">
        <v>561</v>
      </c>
      <c r="C579" t="s">
        <v>52</v>
      </c>
      <c r="D579" t="s">
        <v>128</v>
      </c>
      <c r="E579">
        <f>_xlfn.XLOOKUP(Pokemon[[#This Row],[Primary_Type]],Table4[Type],Table4[Type_Encoded_Num],0,0,1)</f>
        <v>4</v>
      </c>
      <c r="F579">
        <v>440</v>
      </c>
      <c r="G579">
        <v>50</v>
      </c>
      <c r="H579">
        <v>50</v>
      </c>
      <c r="I579">
        <v>77</v>
      </c>
      <c r="J579">
        <v>95</v>
      </c>
      <c r="K579">
        <v>77</v>
      </c>
      <c r="L579">
        <v>91</v>
      </c>
      <c r="M579">
        <f>SUM(Pokemon[[#This Row],[Hit_Points]:[Speed_Points]])</f>
        <v>440</v>
      </c>
      <c r="N579">
        <v>4</v>
      </c>
      <c r="O579" t="b">
        <v>0</v>
      </c>
    </row>
    <row r="580" spans="2:15" x14ac:dyDescent="0.3">
      <c r="B580" t="s">
        <v>565</v>
      </c>
      <c r="C580" t="s">
        <v>52</v>
      </c>
      <c r="D580" t="s">
        <v>23</v>
      </c>
      <c r="E580">
        <f>_xlfn.XLOOKUP(Pokemon[[#This Row],[Primary_Type]],Table4[Type],Table4[Type_Encoded_Num],0,0,1)</f>
        <v>4</v>
      </c>
      <c r="F580">
        <v>520</v>
      </c>
      <c r="G580">
        <v>50</v>
      </c>
      <c r="H580">
        <v>65</v>
      </c>
      <c r="I580">
        <v>107</v>
      </c>
      <c r="J580">
        <v>105</v>
      </c>
      <c r="K580">
        <v>107</v>
      </c>
      <c r="L580">
        <v>86</v>
      </c>
      <c r="M580">
        <f>SUM(Pokemon[[#This Row],[Hit_Points]:[Speed_Points]])</f>
        <v>520</v>
      </c>
      <c r="N580">
        <v>4</v>
      </c>
      <c r="O580" t="b">
        <v>0</v>
      </c>
    </row>
    <row r="581" spans="2:15" x14ac:dyDescent="0.3">
      <c r="B581" t="s">
        <v>564</v>
      </c>
      <c r="C581" t="s">
        <v>52</v>
      </c>
      <c r="D581" t="s">
        <v>122</v>
      </c>
      <c r="E581">
        <f>_xlfn.XLOOKUP(Pokemon[[#This Row],[Primary_Type]],Table4[Type],Table4[Type_Encoded_Num],0,0,1)</f>
        <v>4</v>
      </c>
      <c r="F581">
        <v>520</v>
      </c>
      <c r="G581">
        <v>50</v>
      </c>
      <c r="H581">
        <v>65</v>
      </c>
      <c r="I581">
        <v>107</v>
      </c>
      <c r="J581">
        <v>105</v>
      </c>
      <c r="K581">
        <v>107</v>
      </c>
      <c r="L581">
        <v>86</v>
      </c>
      <c r="M581">
        <f>SUM(Pokemon[[#This Row],[Hit_Points]:[Speed_Points]])</f>
        <v>520</v>
      </c>
      <c r="N581">
        <v>4</v>
      </c>
      <c r="O581" t="b">
        <v>0</v>
      </c>
    </row>
    <row r="582" spans="2:15" x14ac:dyDescent="0.3">
      <c r="B582" t="s">
        <v>562</v>
      </c>
      <c r="C582" t="s">
        <v>52</v>
      </c>
      <c r="D582" t="s">
        <v>19</v>
      </c>
      <c r="E582">
        <f>_xlfn.XLOOKUP(Pokemon[[#This Row],[Primary_Type]],Table4[Type],Table4[Type_Encoded_Num],0,0,1)</f>
        <v>4</v>
      </c>
      <c r="F582">
        <v>520</v>
      </c>
      <c r="G582">
        <v>50</v>
      </c>
      <c r="H582">
        <v>65</v>
      </c>
      <c r="I582">
        <v>107</v>
      </c>
      <c r="J582">
        <v>105</v>
      </c>
      <c r="K582">
        <v>107</v>
      </c>
      <c r="L582">
        <v>86</v>
      </c>
      <c r="M582">
        <f>SUM(Pokemon[[#This Row],[Hit_Points]:[Speed_Points]])</f>
        <v>520</v>
      </c>
      <c r="N582">
        <v>4</v>
      </c>
      <c r="O582" t="b">
        <v>0</v>
      </c>
    </row>
    <row r="583" spans="2:15" x14ac:dyDescent="0.3">
      <c r="B583" t="s">
        <v>566</v>
      </c>
      <c r="C583" t="s">
        <v>52</v>
      </c>
      <c r="D583" t="s">
        <v>13</v>
      </c>
      <c r="E583">
        <f>_xlfn.XLOOKUP(Pokemon[[#This Row],[Primary_Type]],Table4[Type],Table4[Type_Encoded_Num],0,0,1)</f>
        <v>4</v>
      </c>
      <c r="F583">
        <v>520</v>
      </c>
      <c r="G583">
        <v>50</v>
      </c>
      <c r="H583">
        <v>65</v>
      </c>
      <c r="I583">
        <v>107</v>
      </c>
      <c r="J583">
        <v>105</v>
      </c>
      <c r="K583">
        <v>107</v>
      </c>
      <c r="L583">
        <v>86</v>
      </c>
      <c r="M583">
        <f>SUM(Pokemon[[#This Row],[Hit_Points]:[Speed_Points]])</f>
        <v>520</v>
      </c>
      <c r="N583">
        <v>4</v>
      </c>
      <c r="O583" t="b">
        <v>0</v>
      </c>
    </row>
    <row r="584" spans="2:15" x14ac:dyDescent="0.3">
      <c r="B584" t="s">
        <v>563</v>
      </c>
      <c r="C584" t="s">
        <v>52</v>
      </c>
      <c r="D584" t="s">
        <v>28</v>
      </c>
      <c r="E584">
        <f>_xlfn.XLOOKUP(Pokemon[[#This Row],[Primary_Type]],Table4[Type],Table4[Type_Encoded_Num],0,0,1)</f>
        <v>4</v>
      </c>
      <c r="F584">
        <v>520</v>
      </c>
      <c r="G584">
        <v>50</v>
      </c>
      <c r="H584">
        <v>65</v>
      </c>
      <c r="I584">
        <v>107</v>
      </c>
      <c r="J584">
        <v>105</v>
      </c>
      <c r="K584">
        <v>107</v>
      </c>
      <c r="L584">
        <v>86</v>
      </c>
      <c r="M584">
        <f>SUM(Pokemon[[#This Row],[Hit_Points]:[Speed_Points]])</f>
        <v>520</v>
      </c>
      <c r="N584">
        <v>4</v>
      </c>
      <c r="O584" t="b">
        <v>0</v>
      </c>
    </row>
    <row r="585" spans="2:15" x14ac:dyDescent="0.3">
      <c r="B585" t="s">
        <v>718</v>
      </c>
      <c r="C585" t="s">
        <v>41</v>
      </c>
      <c r="D585" t="s">
        <v>23</v>
      </c>
      <c r="E585">
        <f>_xlfn.XLOOKUP(Pokemon[[#This Row],[Primary_Type]],Table4[Type],Table4[Type_Encoded_Num],0,0,1)</f>
        <v>13</v>
      </c>
      <c r="F585">
        <v>350</v>
      </c>
      <c r="G585">
        <v>70</v>
      </c>
      <c r="H585">
        <v>83</v>
      </c>
      <c r="I585">
        <v>50</v>
      </c>
      <c r="J585">
        <v>37</v>
      </c>
      <c r="K585">
        <v>50</v>
      </c>
      <c r="L585">
        <v>60</v>
      </c>
      <c r="M585">
        <f>SUM(Pokemon[[#This Row],[Hit_Points]:[Speed_Points]])</f>
        <v>350</v>
      </c>
      <c r="N585">
        <v>5</v>
      </c>
      <c r="O585" t="b">
        <v>0</v>
      </c>
    </row>
    <row r="586" spans="2:15" x14ac:dyDescent="0.3">
      <c r="B586" t="s">
        <v>356</v>
      </c>
      <c r="C586" t="s">
        <v>171</v>
      </c>
      <c r="D586" t="s">
        <v>128</v>
      </c>
      <c r="E586">
        <f>_xlfn.XLOOKUP(Pokemon[[#This Row],[Primary_Type]],Table4[Type],Table4[Type_Encoded_Num],0,0,1)</f>
        <v>2</v>
      </c>
      <c r="F586">
        <v>380</v>
      </c>
      <c r="G586">
        <v>50</v>
      </c>
      <c r="H586">
        <v>75</v>
      </c>
      <c r="I586">
        <v>75</v>
      </c>
      <c r="J586">
        <v>65</v>
      </c>
      <c r="K586">
        <v>65</v>
      </c>
      <c r="L586">
        <v>50</v>
      </c>
      <c r="M586">
        <f>SUM(Pokemon[[#This Row],[Hit_Points]:[Speed_Points]])</f>
        <v>380</v>
      </c>
      <c r="N586">
        <v>3</v>
      </c>
      <c r="O586" t="b">
        <v>0</v>
      </c>
    </row>
    <row r="587" spans="2:15" x14ac:dyDescent="0.3">
      <c r="B587" t="s">
        <v>357</v>
      </c>
      <c r="C587" t="s">
        <v>171</v>
      </c>
      <c r="D587" t="s">
        <v>128</v>
      </c>
      <c r="E587">
        <f>_xlfn.XLOOKUP(Pokemon[[#This Row],[Primary_Type]],Table4[Type],Table4[Type_Encoded_Num],0,0,1)</f>
        <v>2</v>
      </c>
      <c r="F587">
        <v>480</v>
      </c>
      <c r="G587">
        <v>50</v>
      </c>
      <c r="H587">
        <v>85</v>
      </c>
      <c r="I587">
        <v>125</v>
      </c>
      <c r="J587">
        <v>85</v>
      </c>
      <c r="K587">
        <v>115</v>
      </c>
      <c r="L587">
        <v>20</v>
      </c>
      <c r="M587">
        <f>SUM(Pokemon[[#This Row],[Hit_Points]:[Speed_Points]])</f>
        <v>480</v>
      </c>
      <c r="N587">
        <v>3</v>
      </c>
      <c r="O587" t="b">
        <v>0</v>
      </c>
    </row>
    <row r="588" spans="2:15" x14ac:dyDescent="0.3">
      <c r="B588" t="s">
        <v>438</v>
      </c>
      <c r="C588" t="s">
        <v>25</v>
      </c>
      <c r="D588" t="s">
        <v>23</v>
      </c>
      <c r="E588">
        <f>_xlfn.XLOOKUP(Pokemon[[#This Row],[Primary_Type]],Table4[Type],Table4[Type_Encoded_Num],0,0,1)</f>
        <v>3</v>
      </c>
      <c r="F588">
        <v>600</v>
      </c>
      <c r="G588">
        <v>95</v>
      </c>
      <c r="H588">
        <v>135</v>
      </c>
      <c r="I588">
        <v>80</v>
      </c>
      <c r="J588">
        <v>110</v>
      </c>
      <c r="K588">
        <v>80</v>
      </c>
      <c r="L588">
        <v>100</v>
      </c>
      <c r="M588">
        <f>SUM(Pokemon[[#This Row],[Hit_Points]:[Speed_Points]])</f>
        <v>600</v>
      </c>
      <c r="N588">
        <v>3</v>
      </c>
      <c r="O588" t="b">
        <v>0</v>
      </c>
    </row>
    <row r="589" spans="2:15" x14ac:dyDescent="0.3">
      <c r="B589" t="s">
        <v>439</v>
      </c>
      <c r="C589" t="s">
        <v>25</v>
      </c>
      <c r="D589" t="s">
        <v>23</v>
      </c>
      <c r="E589">
        <f>_xlfn.XLOOKUP(Pokemon[[#This Row],[Primary_Type]],Table4[Type],Table4[Type_Encoded_Num],0,0,1)</f>
        <v>3</v>
      </c>
      <c r="F589">
        <v>700</v>
      </c>
      <c r="G589">
        <v>95</v>
      </c>
      <c r="H589">
        <v>145</v>
      </c>
      <c r="I589">
        <v>130</v>
      </c>
      <c r="J589">
        <v>120</v>
      </c>
      <c r="K589">
        <v>90</v>
      </c>
      <c r="L589">
        <v>120</v>
      </c>
      <c r="M589">
        <f>SUM(Pokemon[[#This Row],[Hit_Points]:[Speed_Points]])</f>
        <v>700</v>
      </c>
      <c r="N589">
        <v>3</v>
      </c>
      <c r="O589" t="b">
        <v>0</v>
      </c>
    </row>
    <row r="590" spans="2:15" hidden="1" x14ac:dyDescent="0.3">
      <c r="B590" t="s">
        <v>592</v>
      </c>
      <c r="C590" t="s">
        <v>28</v>
      </c>
      <c r="D590" t="s">
        <v>20</v>
      </c>
      <c r="E590">
        <f>_xlfn.XLOOKUP(Pokemon[[#This Row],[Primary_Type]],Table4[Type],Table4[Type_Encoded_Num],0,0,1)</f>
        <v>18</v>
      </c>
      <c r="F590">
        <v>528</v>
      </c>
      <c r="G590">
        <v>95</v>
      </c>
      <c r="H590">
        <v>100</v>
      </c>
      <c r="I590">
        <v>85</v>
      </c>
      <c r="J590">
        <v>108</v>
      </c>
      <c r="K590">
        <v>70</v>
      </c>
      <c r="L590">
        <v>70</v>
      </c>
      <c r="M590">
        <f>SUM(Pokemon[[#This Row],[Hit_Points]:[Speed_Points]])</f>
        <v>528</v>
      </c>
      <c r="N590">
        <v>5</v>
      </c>
      <c r="O590" t="b">
        <v>0</v>
      </c>
    </row>
    <row r="591" spans="2:15" x14ac:dyDescent="0.3">
      <c r="B591" t="s">
        <v>641</v>
      </c>
      <c r="C591" t="s">
        <v>55</v>
      </c>
      <c r="D591" t="s">
        <v>171</v>
      </c>
      <c r="E591">
        <f>_xlfn.XLOOKUP(Pokemon[[#This Row],[Primary_Type]],Table4[Type],Table4[Type_Encoded_Num],0,0,1)</f>
        <v>11</v>
      </c>
      <c r="F591">
        <v>292</v>
      </c>
      <c r="G591">
        <v>50</v>
      </c>
      <c r="H591">
        <v>72</v>
      </c>
      <c r="I591">
        <v>35</v>
      </c>
      <c r="J591">
        <v>35</v>
      </c>
      <c r="K591">
        <v>35</v>
      </c>
      <c r="L591">
        <v>65</v>
      </c>
      <c r="M591">
        <f>SUM(Pokemon[[#This Row],[Hit_Points]:[Speed_Points]])</f>
        <v>292</v>
      </c>
      <c r="N591">
        <v>5</v>
      </c>
      <c r="O591" t="b">
        <v>0</v>
      </c>
    </row>
    <row r="592" spans="2:15" hidden="1" x14ac:dyDescent="0.3">
      <c r="B592" t="s">
        <v>54</v>
      </c>
      <c r="C592" t="s">
        <v>55</v>
      </c>
      <c r="D592" t="s">
        <v>20</v>
      </c>
      <c r="E592">
        <f>_xlfn.XLOOKUP(Pokemon[[#This Row],[Primary_Type]],Table4[Type],Table4[Type_Encoded_Num],0,0,1)</f>
        <v>11</v>
      </c>
      <c r="F592">
        <v>300</v>
      </c>
      <c r="G592">
        <v>50</v>
      </c>
      <c r="H592">
        <v>75</v>
      </c>
      <c r="I592">
        <v>85</v>
      </c>
      <c r="J592">
        <v>20</v>
      </c>
      <c r="K592">
        <v>30</v>
      </c>
      <c r="L592">
        <v>40</v>
      </c>
      <c r="M592">
        <f>SUM(Pokemon[[#This Row],[Hit_Points]:[Speed_Points]])</f>
        <v>300</v>
      </c>
      <c r="N592">
        <v>1</v>
      </c>
      <c r="O592" t="b">
        <v>0</v>
      </c>
    </row>
    <row r="593" spans="2:15" hidden="1" x14ac:dyDescent="0.3">
      <c r="B593" t="s">
        <v>56</v>
      </c>
      <c r="C593" t="s">
        <v>55</v>
      </c>
      <c r="D593" t="s">
        <v>20</v>
      </c>
      <c r="E593">
        <f>_xlfn.XLOOKUP(Pokemon[[#This Row],[Primary_Type]],Table4[Type],Table4[Type_Encoded_Num],0,0,1)</f>
        <v>11</v>
      </c>
      <c r="F593">
        <v>450</v>
      </c>
      <c r="G593">
        <v>75</v>
      </c>
      <c r="H593">
        <v>100</v>
      </c>
      <c r="I593">
        <v>110</v>
      </c>
      <c r="J593">
        <v>45</v>
      </c>
      <c r="K593">
        <v>55</v>
      </c>
      <c r="L593">
        <v>65</v>
      </c>
      <c r="M593">
        <f>SUM(Pokemon[[#This Row],[Hit_Points]:[Speed_Points]])</f>
        <v>450</v>
      </c>
      <c r="N593">
        <v>1</v>
      </c>
      <c r="O593" t="b">
        <v>0</v>
      </c>
    </row>
    <row r="594" spans="2:15" hidden="1" x14ac:dyDescent="0.3">
      <c r="B594" t="s">
        <v>629</v>
      </c>
      <c r="C594" t="s">
        <v>85</v>
      </c>
      <c r="D594" t="s">
        <v>20</v>
      </c>
      <c r="E594">
        <f>_xlfn.XLOOKUP(Pokemon[[#This Row],[Primary_Type]],Table4[Type],Table4[Type_Encoded_Num],0,0,1)</f>
        <v>6</v>
      </c>
      <c r="F594">
        <v>465</v>
      </c>
      <c r="G594">
        <v>75</v>
      </c>
      <c r="H594">
        <v>125</v>
      </c>
      <c r="I594">
        <v>75</v>
      </c>
      <c r="J594">
        <v>30</v>
      </c>
      <c r="K594">
        <v>75</v>
      </c>
      <c r="L594">
        <v>85</v>
      </c>
      <c r="M594">
        <f>SUM(Pokemon[[#This Row],[Hit_Points]:[Speed_Points]])</f>
        <v>465</v>
      </c>
      <c r="N594">
        <v>5</v>
      </c>
      <c r="O594" t="b">
        <v>0</v>
      </c>
    </row>
    <row r="595" spans="2:15" x14ac:dyDescent="0.3">
      <c r="B595" t="s">
        <v>677</v>
      </c>
      <c r="C595" t="s">
        <v>41</v>
      </c>
      <c r="D595" t="s">
        <v>13</v>
      </c>
      <c r="E595">
        <f>_xlfn.XLOOKUP(Pokemon[[#This Row],[Primary_Type]],Table4[Type],Table4[Type_Encoded_Num],0,0,1)</f>
        <v>13</v>
      </c>
      <c r="F595">
        <v>475</v>
      </c>
      <c r="G595">
        <v>80</v>
      </c>
      <c r="H595">
        <v>100</v>
      </c>
      <c r="I595">
        <v>70</v>
      </c>
      <c r="J595">
        <v>60</v>
      </c>
      <c r="K595">
        <v>70</v>
      </c>
      <c r="L595">
        <v>95</v>
      </c>
      <c r="M595">
        <f>SUM(Pokemon[[#This Row],[Hit_Points]:[Speed_Points]])</f>
        <v>475</v>
      </c>
      <c r="N595">
        <v>5</v>
      </c>
      <c r="O595" t="b">
        <v>0</v>
      </c>
    </row>
    <row r="596" spans="2:15" hidden="1" x14ac:dyDescent="0.3">
      <c r="B596" t="s">
        <v>762</v>
      </c>
      <c r="C596" t="s">
        <v>33</v>
      </c>
      <c r="D596" t="s">
        <v>20</v>
      </c>
      <c r="E596">
        <f>_xlfn.XLOOKUP(Pokemon[[#This Row],[Primary_Type]],Table4[Type],Table4[Type_Encoded_Num],0,0,1)</f>
        <v>1</v>
      </c>
      <c r="F596">
        <v>200</v>
      </c>
      <c r="G596">
        <v>38</v>
      </c>
      <c r="H596">
        <v>35</v>
      </c>
      <c r="I596">
        <v>40</v>
      </c>
      <c r="J596">
        <v>27</v>
      </c>
      <c r="K596">
        <v>25</v>
      </c>
      <c r="L596">
        <v>35</v>
      </c>
      <c r="M596">
        <f>SUM(Pokemon[[#This Row],[Hit_Points]:[Speed_Points]])</f>
        <v>200</v>
      </c>
      <c r="N596">
        <v>6</v>
      </c>
      <c r="O596" t="b">
        <v>0</v>
      </c>
    </row>
    <row r="597" spans="2:15" hidden="1" x14ac:dyDescent="0.3">
      <c r="B597" t="s">
        <v>304</v>
      </c>
      <c r="C597" t="s">
        <v>13</v>
      </c>
      <c r="D597" t="s">
        <v>20</v>
      </c>
      <c r="E597">
        <f>_xlfn.XLOOKUP(Pokemon[[#This Row],[Primary_Type]],Table4[Type],Table4[Type_Encoded_Num],0,0,1)</f>
        <v>10</v>
      </c>
      <c r="F597">
        <v>530</v>
      </c>
      <c r="G597">
        <v>70</v>
      </c>
      <c r="H597">
        <v>85</v>
      </c>
      <c r="I597">
        <v>65</v>
      </c>
      <c r="J597">
        <v>105</v>
      </c>
      <c r="K597">
        <v>85</v>
      </c>
      <c r="L597">
        <v>120</v>
      </c>
      <c r="M597">
        <f>SUM(Pokemon[[#This Row],[Hit_Points]:[Speed_Points]])</f>
        <v>530</v>
      </c>
      <c r="N597">
        <v>3</v>
      </c>
      <c r="O597" t="b">
        <v>0</v>
      </c>
    </row>
    <row r="598" spans="2:15" x14ac:dyDescent="0.3">
      <c r="B598" t="s">
        <v>305</v>
      </c>
      <c r="C598" t="s">
        <v>13</v>
      </c>
      <c r="D598" t="s">
        <v>25</v>
      </c>
      <c r="E598">
        <f>_xlfn.XLOOKUP(Pokemon[[#This Row],[Primary_Type]],Table4[Type],Table4[Type_Encoded_Num],0,0,1)</f>
        <v>10</v>
      </c>
      <c r="F598">
        <v>630</v>
      </c>
      <c r="G598">
        <v>70</v>
      </c>
      <c r="H598">
        <v>110</v>
      </c>
      <c r="I598">
        <v>75</v>
      </c>
      <c r="J598">
        <v>145</v>
      </c>
      <c r="K598">
        <v>85</v>
      </c>
      <c r="L598">
        <v>145</v>
      </c>
      <c r="M598">
        <f>SUM(Pokemon[[#This Row],[Hit_Points]:[Speed_Points]])</f>
        <v>630</v>
      </c>
      <c r="N598">
        <v>3</v>
      </c>
      <c r="O598" t="b">
        <v>0</v>
      </c>
    </row>
    <row r="599" spans="2:15" x14ac:dyDescent="0.3">
      <c r="B599" t="s">
        <v>258</v>
      </c>
      <c r="C599" t="s">
        <v>33</v>
      </c>
      <c r="D599" t="s">
        <v>115</v>
      </c>
      <c r="E599">
        <f>_xlfn.XLOOKUP(Pokemon[[#This Row],[Primary_Type]],Table4[Type],Table4[Type_Encoded_Num],0,0,1)</f>
        <v>1</v>
      </c>
      <c r="F599">
        <v>500</v>
      </c>
      <c r="G599">
        <v>70</v>
      </c>
      <c r="H599">
        <v>130</v>
      </c>
      <c r="I599">
        <v>100</v>
      </c>
      <c r="J599">
        <v>55</v>
      </c>
      <c r="K599">
        <v>80</v>
      </c>
      <c r="L599">
        <v>65</v>
      </c>
      <c r="M599">
        <f>SUM(Pokemon[[#This Row],[Hit_Points]:[Speed_Points]])</f>
        <v>500</v>
      </c>
      <c r="N599">
        <v>2</v>
      </c>
      <c r="O599" t="b">
        <v>0</v>
      </c>
    </row>
    <row r="600" spans="2:15" x14ac:dyDescent="0.3">
      <c r="B600" t="s">
        <v>259</v>
      </c>
      <c r="C600" t="s">
        <v>33</v>
      </c>
      <c r="D600" t="s">
        <v>115</v>
      </c>
      <c r="E600">
        <f>_xlfn.XLOOKUP(Pokemon[[#This Row],[Primary_Type]],Table4[Type],Table4[Type_Encoded_Num],0,0,1)</f>
        <v>1</v>
      </c>
      <c r="F600">
        <v>600</v>
      </c>
      <c r="G600">
        <v>70</v>
      </c>
      <c r="H600">
        <v>150</v>
      </c>
      <c r="I600">
        <v>140</v>
      </c>
      <c r="J600">
        <v>65</v>
      </c>
      <c r="K600">
        <v>100</v>
      </c>
      <c r="L600">
        <v>75</v>
      </c>
      <c r="M600">
        <f>SUM(Pokemon[[#This Row],[Hit_Points]:[Speed_Points]])</f>
        <v>600</v>
      </c>
      <c r="N600">
        <v>2</v>
      </c>
      <c r="O600" t="b">
        <v>0</v>
      </c>
    </row>
    <row r="601" spans="2:15" x14ac:dyDescent="0.3">
      <c r="B601" t="s">
        <v>635</v>
      </c>
      <c r="C601" t="s">
        <v>33</v>
      </c>
      <c r="D601" t="s">
        <v>14</v>
      </c>
      <c r="E601">
        <f>_xlfn.XLOOKUP(Pokemon[[#This Row],[Primary_Type]],Table4[Type],Table4[Type_Encoded_Num],0,0,1)</f>
        <v>1</v>
      </c>
      <c r="F601">
        <v>485</v>
      </c>
      <c r="G601">
        <v>60</v>
      </c>
      <c r="H601">
        <v>100</v>
      </c>
      <c r="I601">
        <v>89</v>
      </c>
      <c r="J601">
        <v>55</v>
      </c>
      <c r="K601">
        <v>69</v>
      </c>
      <c r="L601">
        <v>112</v>
      </c>
      <c r="M601">
        <f>SUM(Pokemon[[#This Row],[Hit_Points]:[Speed_Points]])</f>
        <v>485</v>
      </c>
      <c r="N601">
        <v>5</v>
      </c>
      <c r="O601" t="b">
        <v>0</v>
      </c>
    </row>
    <row r="602" spans="2:15" x14ac:dyDescent="0.3">
      <c r="B602" t="s">
        <v>651</v>
      </c>
      <c r="C602" t="s">
        <v>171</v>
      </c>
      <c r="D602" t="s">
        <v>85</v>
      </c>
      <c r="E602">
        <f>_xlfn.XLOOKUP(Pokemon[[#This Row],[Primary_Type]],Table4[Type],Table4[Type_Encoded_Num],0,0,1)</f>
        <v>2</v>
      </c>
      <c r="F602">
        <v>488</v>
      </c>
      <c r="G602">
        <v>65</v>
      </c>
      <c r="H602">
        <v>90</v>
      </c>
      <c r="I602">
        <v>115</v>
      </c>
      <c r="J602">
        <v>45</v>
      </c>
      <c r="K602">
        <v>115</v>
      </c>
      <c r="L602">
        <v>58</v>
      </c>
      <c r="M602">
        <f>SUM(Pokemon[[#This Row],[Hit_Points]:[Speed_Points]])</f>
        <v>488</v>
      </c>
      <c r="N602">
        <v>5</v>
      </c>
      <c r="O602" t="b">
        <v>0</v>
      </c>
    </row>
    <row r="603" spans="2:15" x14ac:dyDescent="0.3">
      <c r="B603" t="s">
        <v>650</v>
      </c>
      <c r="C603" t="s">
        <v>171</v>
      </c>
      <c r="D603" t="s">
        <v>85</v>
      </c>
      <c r="E603">
        <f>_xlfn.XLOOKUP(Pokemon[[#This Row],[Primary_Type]],Table4[Type],Table4[Type_Encoded_Num],0,0,1)</f>
        <v>2</v>
      </c>
      <c r="F603">
        <v>348</v>
      </c>
      <c r="G603">
        <v>50</v>
      </c>
      <c r="H603">
        <v>75</v>
      </c>
      <c r="I603">
        <v>70</v>
      </c>
      <c r="J603">
        <v>35</v>
      </c>
      <c r="K603">
        <v>70</v>
      </c>
      <c r="L603">
        <v>48</v>
      </c>
      <c r="M603">
        <f>SUM(Pokemon[[#This Row],[Hit_Points]:[Speed_Points]])</f>
        <v>348</v>
      </c>
      <c r="N603">
        <v>5</v>
      </c>
      <c r="O603" t="b">
        <v>0</v>
      </c>
    </row>
    <row r="604" spans="2:15" x14ac:dyDescent="0.3">
      <c r="B604" t="s">
        <v>161</v>
      </c>
      <c r="C604" t="s">
        <v>33</v>
      </c>
      <c r="D604" t="s">
        <v>23</v>
      </c>
      <c r="E604">
        <f>_xlfn.XLOOKUP(Pokemon[[#This Row],[Primary_Type]],Table4[Type],Table4[Type_Encoded_Num],0,0,1)</f>
        <v>1</v>
      </c>
      <c r="F604">
        <v>500</v>
      </c>
      <c r="G604">
        <v>70</v>
      </c>
      <c r="H604">
        <v>110</v>
      </c>
      <c r="I604">
        <v>80</v>
      </c>
      <c r="J604">
        <v>55</v>
      </c>
      <c r="K604">
        <v>80</v>
      </c>
      <c r="L604">
        <v>105</v>
      </c>
      <c r="M604">
        <f>SUM(Pokemon[[#This Row],[Hit_Points]:[Speed_Points]])</f>
        <v>500</v>
      </c>
      <c r="N604">
        <v>1</v>
      </c>
      <c r="O604" t="b">
        <v>0</v>
      </c>
    </row>
    <row r="605" spans="2:15" hidden="1" x14ac:dyDescent="0.3">
      <c r="B605" t="s">
        <v>155</v>
      </c>
      <c r="C605" t="s">
        <v>28</v>
      </c>
      <c r="D605" t="s">
        <v>20</v>
      </c>
      <c r="E605">
        <f>_xlfn.XLOOKUP(Pokemon[[#This Row],[Primary_Type]],Table4[Type],Table4[Type_Encoded_Num],0,0,1)</f>
        <v>18</v>
      </c>
      <c r="F605">
        <v>440</v>
      </c>
      <c r="G605">
        <v>55</v>
      </c>
      <c r="H605">
        <v>65</v>
      </c>
      <c r="I605">
        <v>95</v>
      </c>
      <c r="J605">
        <v>95</v>
      </c>
      <c r="K605">
        <v>45</v>
      </c>
      <c r="L605">
        <v>85</v>
      </c>
      <c r="M605">
        <f>SUM(Pokemon[[#This Row],[Hit_Points]:[Speed_Points]])</f>
        <v>440</v>
      </c>
      <c r="N605">
        <v>1</v>
      </c>
      <c r="O605" t="b">
        <v>0</v>
      </c>
    </row>
    <row r="606" spans="2:15" hidden="1" x14ac:dyDescent="0.3">
      <c r="B606" t="s">
        <v>157</v>
      </c>
      <c r="C606" t="s">
        <v>28</v>
      </c>
      <c r="D606" t="s">
        <v>20</v>
      </c>
      <c r="E606">
        <f>_xlfn.XLOOKUP(Pokemon[[#This Row],[Primary_Type]],Table4[Type],Table4[Type_Encoded_Num],0,0,1)</f>
        <v>18</v>
      </c>
      <c r="F606">
        <v>450</v>
      </c>
      <c r="G606">
        <v>80</v>
      </c>
      <c r="H606">
        <v>92</v>
      </c>
      <c r="I606">
        <v>65</v>
      </c>
      <c r="J606">
        <v>65</v>
      </c>
      <c r="K606">
        <v>80</v>
      </c>
      <c r="L606">
        <v>68</v>
      </c>
      <c r="M606">
        <f>SUM(Pokemon[[#This Row],[Hit_Points]:[Speed_Points]])</f>
        <v>450</v>
      </c>
      <c r="N606">
        <v>1</v>
      </c>
      <c r="O606" t="b">
        <v>0</v>
      </c>
    </row>
    <row r="607" spans="2:15" x14ac:dyDescent="0.3">
      <c r="B607" t="s">
        <v>429</v>
      </c>
      <c r="C607" t="s">
        <v>122</v>
      </c>
      <c r="D607" t="s">
        <v>28</v>
      </c>
      <c r="E607">
        <f>_xlfn.XLOOKUP(Pokemon[[#This Row],[Primary_Type]],Table4[Type],Table4[Type_Encoded_Num],0,0,1)</f>
        <v>12</v>
      </c>
      <c r="F607">
        <v>410</v>
      </c>
      <c r="G607">
        <v>90</v>
      </c>
      <c r="H607">
        <v>60</v>
      </c>
      <c r="I607">
        <v>70</v>
      </c>
      <c r="J607">
        <v>75</v>
      </c>
      <c r="K607">
        <v>70</v>
      </c>
      <c r="L607">
        <v>45</v>
      </c>
      <c r="M607">
        <f>SUM(Pokemon[[#This Row],[Hit_Points]:[Speed_Points]])</f>
        <v>410</v>
      </c>
      <c r="N607">
        <v>3</v>
      </c>
      <c r="O607" t="b">
        <v>0</v>
      </c>
    </row>
    <row r="608" spans="2:15" hidden="1" x14ac:dyDescent="0.3">
      <c r="B608" t="s">
        <v>326</v>
      </c>
      <c r="C608" t="s">
        <v>13</v>
      </c>
      <c r="D608" t="s">
        <v>20</v>
      </c>
      <c r="E608">
        <f>_xlfn.XLOOKUP(Pokemon[[#This Row],[Primary_Type]],Table4[Type],Table4[Type_Encoded_Num],0,0,1)</f>
        <v>10</v>
      </c>
      <c r="F608">
        <v>220</v>
      </c>
      <c r="G608">
        <v>40</v>
      </c>
      <c r="H608">
        <v>40</v>
      </c>
      <c r="I608">
        <v>50</v>
      </c>
      <c r="J608">
        <v>30</v>
      </c>
      <c r="K608">
        <v>30</v>
      </c>
      <c r="L608">
        <v>30</v>
      </c>
      <c r="M608">
        <f>SUM(Pokemon[[#This Row],[Hit_Points]:[Speed_Points]])</f>
        <v>220</v>
      </c>
      <c r="N608">
        <v>3</v>
      </c>
      <c r="O608" t="b">
        <v>0</v>
      </c>
    </row>
    <row r="609" spans="2:15" hidden="1" x14ac:dyDescent="0.3">
      <c r="B609" t="s">
        <v>120</v>
      </c>
      <c r="C609" t="s">
        <v>28</v>
      </c>
      <c r="D609" t="s">
        <v>20</v>
      </c>
      <c r="E609">
        <f>_xlfn.XLOOKUP(Pokemon[[#This Row],[Primary_Type]],Table4[Type],Table4[Type_Encoded_Num],0,0,1)</f>
        <v>18</v>
      </c>
      <c r="F609">
        <v>325</v>
      </c>
      <c r="G609">
        <v>65</v>
      </c>
      <c r="H609">
        <v>45</v>
      </c>
      <c r="I609">
        <v>55</v>
      </c>
      <c r="J609">
        <v>45</v>
      </c>
      <c r="K609">
        <v>70</v>
      </c>
      <c r="L609">
        <v>45</v>
      </c>
      <c r="M609">
        <f>SUM(Pokemon[[#This Row],[Hit_Points]:[Speed_Points]])</f>
        <v>325</v>
      </c>
      <c r="N609">
        <v>1</v>
      </c>
      <c r="O609" t="b">
        <v>0</v>
      </c>
    </row>
    <row r="610" spans="2:15" x14ac:dyDescent="0.3">
      <c r="B610" t="s">
        <v>627</v>
      </c>
      <c r="C610" t="s">
        <v>28</v>
      </c>
      <c r="D610" t="s">
        <v>55</v>
      </c>
      <c r="E610">
        <f>_xlfn.XLOOKUP(Pokemon[[#This Row],[Primary_Type]],Table4[Type],Table4[Type_Encoded_Num],0,0,1)</f>
        <v>18</v>
      </c>
      <c r="F610">
        <v>509</v>
      </c>
      <c r="G610">
        <v>105</v>
      </c>
      <c r="H610">
        <v>95</v>
      </c>
      <c r="I610">
        <v>75</v>
      </c>
      <c r="J610">
        <v>85</v>
      </c>
      <c r="K610">
        <v>75</v>
      </c>
      <c r="L610">
        <v>74</v>
      </c>
      <c r="M610">
        <f>SUM(Pokemon[[#This Row],[Hit_Points]:[Speed_Points]])</f>
        <v>509</v>
      </c>
      <c r="N610">
        <v>5</v>
      </c>
      <c r="O610" t="b">
        <v>0</v>
      </c>
    </row>
    <row r="611" spans="2:15" hidden="1" x14ac:dyDescent="0.3">
      <c r="B611" t="s">
        <v>205</v>
      </c>
      <c r="C611" t="s">
        <v>41</v>
      </c>
      <c r="D611" t="s">
        <v>20</v>
      </c>
      <c r="E611">
        <f>_xlfn.XLOOKUP(Pokemon[[#This Row],[Primary_Type]],Table4[Type],Table4[Type_Encoded_Num],0,0,1)</f>
        <v>13</v>
      </c>
      <c r="F611">
        <v>215</v>
      </c>
      <c r="G611">
        <v>35</v>
      </c>
      <c r="H611">
        <v>46</v>
      </c>
      <c r="I611">
        <v>34</v>
      </c>
      <c r="J611">
        <v>35</v>
      </c>
      <c r="K611">
        <v>45</v>
      </c>
      <c r="L611">
        <v>20</v>
      </c>
      <c r="M611">
        <f>SUM(Pokemon[[#This Row],[Hit_Points]:[Speed_Points]])</f>
        <v>215</v>
      </c>
      <c r="N611">
        <v>2</v>
      </c>
      <c r="O611" t="b">
        <v>0</v>
      </c>
    </row>
    <row r="612" spans="2:15" hidden="1" x14ac:dyDescent="0.3">
      <c r="B612" t="s">
        <v>586</v>
      </c>
      <c r="C612" t="s">
        <v>13</v>
      </c>
      <c r="D612" t="s">
        <v>20</v>
      </c>
      <c r="E612">
        <f>_xlfn.XLOOKUP(Pokemon[[#This Row],[Primary_Type]],Table4[Type],Table4[Type_Encoded_Num],0,0,1)</f>
        <v>10</v>
      </c>
      <c r="F612">
        <v>528</v>
      </c>
      <c r="G612">
        <v>75</v>
      </c>
      <c r="H612">
        <v>75</v>
      </c>
      <c r="I612">
        <v>95</v>
      </c>
      <c r="J612">
        <v>75</v>
      </c>
      <c r="K612">
        <v>95</v>
      </c>
      <c r="L612">
        <v>113</v>
      </c>
      <c r="M612">
        <f>SUM(Pokemon[[#This Row],[Hit_Points]:[Speed_Points]])</f>
        <v>528</v>
      </c>
      <c r="N612">
        <v>5</v>
      </c>
      <c r="O612" t="b">
        <v>0</v>
      </c>
    </row>
    <row r="613" spans="2:15" hidden="1" x14ac:dyDescent="0.3">
      <c r="B613" t="s">
        <v>585</v>
      </c>
      <c r="C613" t="s">
        <v>13</v>
      </c>
      <c r="D613" t="s">
        <v>20</v>
      </c>
      <c r="E613">
        <f>_xlfn.XLOOKUP(Pokemon[[#This Row],[Primary_Type]],Table4[Type],Table4[Type_Encoded_Num],0,0,1)</f>
        <v>10</v>
      </c>
      <c r="F613">
        <v>413</v>
      </c>
      <c r="G613">
        <v>60</v>
      </c>
      <c r="H613">
        <v>60</v>
      </c>
      <c r="I613">
        <v>75</v>
      </c>
      <c r="J613">
        <v>60</v>
      </c>
      <c r="K613">
        <v>75</v>
      </c>
      <c r="L613">
        <v>83</v>
      </c>
      <c r="M613">
        <f>SUM(Pokemon[[#This Row],[Hit_Points]:[Speed_Points]])</f>
        <v>413</v>
      </c>
      <c r="N613">
        <v>5</v>
      </c>
      <c r="O613" t="b">
        <v>0</v>
      </c>
    </row>
    <row r="614" spans="2:15" hidden="1" x14ac:dyDescent="0.3">
      <c r="B614" t="s">
        <v>398</v>
      </c>
      <c r="C614" t="s">
        <v>14</v>
      </c>
      <c r="D614" t="s">
        <v>20</v>
      </c>
      <c r="E614">
        <f>_xlfn.XLOOKUP(Pokemon[[#This Row],[Primary_Type]],Table4[Type],Table4[Type_Encoded_Num],0,0,1)</f>
        <v>14</v>
      </c>
      <c r="F614">
        <v>458</v>
      </c>
      <c r="G614">
        <v>73</v>
      </c>
      <c r="H614">
        <v>100</v>
      </c>
      <c r="I614">
        <v>60</v>
      </c>
      <c r="J614">
        <v>100</v>
      </c>
      <c r="K614">
        <v>60</v>
      </c>
      <c r="L614">
        <v>65</v>
      </c>
      <c r="M614">
        <f>SUM(Pokemon[[#This Row],[Hit_Points]:[Speed_Points]])</f>
        <v>458</v>
      </c>
      <c r="N614">
        <v>3</v>
      </c>
      <c r="O614" t="b">
        <v>0</v>
      </c>
    </row>
    <row r="615" spans="2:15" x14ac:dyDescent="0.3">
      <c r="B615" t="s">
        <v>630</v>
      </c>
      <c r="C615" t="s">
        <v>33</v>
      </c>
      <c r="D615" t="s">
        <v>13</v>
      </c>
      <c r="E615">
        <f>_xlfn.XLOOKUP(Pokemon[[#This Row],[Primary_Type]],Table4[Type],Table4[Type_Encoded_Num],0,0,1)</f>
        <v>1</v>
      </c>
      <c r="F615">
        <v>310</v>
      </c>
      <c r="G615">
        <v>45</v>
      </c>
      <c r="H615">
        <v>53</v>
      </c>
      <c r="I615">
        <v>70</v>
      </c>
      <c r="J615">
        <v>40</v>
      </c>
      <c r="K615">
        <v>60</v>
      </c>
      <c r="L615">
        <v>42</v>
      </c>
      <c r="M615">
        <f>SUM(Pokemon[[#This Row],[Hit_Points]:[Speed_Points]])</f>
        <v>310</v>
      </c>
      <c r="N615">
        <v>5</v>
      </c>
      <c r="O615" t="b">
        <v>0</v>
      </c>
    </row>
    <row r="616" spans="2:15" x14ac:dyDescent="0.3">
      <c r="B616" t="s">
        <v>378</v>
      </c>
      <c r="C616" t="s">
        <v>28</v>
      </c>
      <c r="D616" t="s">
        <v>171</v>
      </c>
      <c r="E616">
        <f>_xlfn.XLOOKUP(Pokemon[[#This Row],[Primary_Type]],Table4[Type],Table4[Type_Encoded_Num],0,0,1)</f>
        <v>18</v>
      </c>
      <c r="F616">
        <v>460</v>
      </c>
      <c r="G616">
        <v>70</v>
      </c>
      <c r="H616">
        <v>120</v>
      </c>
      <c r="I616">
        <v>40</v>
      </c>
      <c r="J616">
        <v>95</v>
      </c>
      <c r="K616">
        <v>40</v>
      </c>
      <c r="L616">
        <v>95</v>
      </c>
      <c r="M616">
        <f>SUM(Pokemon[[#This Row],[Hit_Points]:[Speed_Points]])</f>
        <v>460</v>
      </c>
      <c r="N616">
        <v>3</v>
      </c>
      <c r="O616" t="b">
        <v>0</v>
      </c>
    </row>
    <row r="617" spans="2:15" x14ac:dyDescent="0.3">
      <c r="B617" t="s">
        <v>379</v>
      </c>
      <c r="C617" t="s">
        <v>28</v>
      </c>
      <c r="D617" t="s">
        <v>171</v>
      </c>
      <c r="E617">
        <f>_xlfn.XLOOKUP(Pokemon[[#This Row],[Primary_Type]],Table4[Type],Table4[Type_Encoded_Num],0,0,1)</f>
        <v>18</v>
      </c>
      <c r="F617">
        <v>560</v>
      </c>
      <c r="G617">
        <v>70</v>
      </c>
      <c r="H617">
        <v>140</v>
      </c>
      <c r="I617">
        <v>70</v>
      </c>
      <c r="J617">
        <v>110</v>
      </c>
      <c r="K617">
        <v>65</v>
      </c>
      <c r="L617">
        <v>105</v>
      </c>
      <c r="M617">
        <f>SUM(Pokemon[[#This Row],[Hit_Points]:[Speed_Points]])</f>
        <v>560</v>
      </c>
      <c r="N617">
        <v>3</v>
      </c>
      <c r="O617" t="b">
        <v>0</v>
      </c>
    </row>
    <row r="618" spans="2:15" hidden="1" x14ac:dyDescent="0.3">
      <c r="B618" t="s">
        <v>580</v>
      </c>
      <c r="C618" t="s">
        <v>13</v>
      </c>
      <c r="D618" t="s">
        <v>20</v>
      </c>
      <c r="E618">
        <f>_xlfn.XLOOKUP(Pokemon[[#This Row],[Primary_Type]],Table4[Type],Table4[Type_Encoded_Num],0,0,1)</f>
        <v>10</v>
      </c>
      <c r="F618">
        <v>600</v>
      </c>
      <c r="G618">
        <v>100</v>
      </c>
      <c r="H618">
        <v>100</v>
      </c>
      <c r="I618">
        <v>100</v>
      </c>
      <c r="J618">
        <v>100</v>
      </c>
      <c r="K618">
        <v>100</v>
      </c>
      <c r="L618">
        <v>100</v>
      </c>
      <c r="M618">
        <f>SUM(Pokemon[[#This Row],[Hit_Points]:[Speed_Points]])</f>
        <v>600</v>
      </c>
      <c r="N618">
        <v>4</v>
      </c>
      <c r="O618" t="b">
        <v>1</v>
      </c>
    </row>
    <row r="619" spans="2:15" x14ac:dyDescent="0.3">
      <c r="B619" t="s">
        <v>581</v>
      </c>
      <c r="C619" t="s">
        <v>13</v>
      </c>
      <c r="D619" t="s">
        <v>23</v>
      </c>
      <c r="E619">
        <f>_xlfn.XLOOKUP(Pokemon[[#This Row],[Primary_Type]],Table4[Type],Table4[Type_Encoded_Num],0,0,1)</f>
        <v>10</v>
      </c>
      <c r="F619">
        <v>600</v>
      </c>
      <c r="G619">
        <v>100</v>
      </c>
      <c r="H619">
        <v>103</v>
      </c>
      <c r="I619">
        <v>75</v>
      </c>
      <c r="J619">
        <v>120</v>
      </c>
      <c r="K619">
        <v>75</v>
      </c>
      <c r="L619">
        <v>127</v>
      </c>
      <c r="M619">
        <f>SUM(Pokemon[[#This Row],[Hit_Points]:[Speed_Points]])</f>
        <v>600</v>
      </c>
      <c r="N619">
        <v>4</v>
      </c>
      <c r="O619" t="b">
        <v>1</v>
      </c>
    </row>
    <row r="620" spans="2:15" x14ac:dyDescent="0.3">
      <c r="B620" t="s">
        <v>346</v>
      </c>
      <c r="C620" t="s">
        <v>33</v>
      </c>
      <c r="D620" t="s">
        <v>128</v>
      </c>
      <c r="E620">
        <f>_xlfn.XLOOKUP(Pokemon[[#This Row],[Primary_Type]],Table4[Type],Table4[Type_Encoded_Num],0,0,1)</f>
        <v>1</v>
      </c>
      <c r="F620">
        <v>236</v>
      </c>
      <c r="G620">
        <v>1</v>
      </c>
      <c r="H620">
        <v>90</v>
      </c>
      <c r="I620">
        <v>45</v>
      </c>
      <c r="J620">
        <v>30</v>
      </c>
      <c r="K620">
        <v>30</v>
      </c>
      <c r="L620">
        <v>40</v>
      </c>
      <c r="M620">
        <f>SUM(Pokemon[[#This Row],[Hit_Points]:[Speed_Points]])</f>
        <v>236</v>
      </c>
      <c r="N620">
        <v>3</v>
      </c>
      <c r="O620" t="b">
        <v>0</v>
      </c>
    </row>
    <row r="621" spans="2:15" hidden="1" x14ac:dyDescent="0.3">
      <c r="B621" t="s">
        <v>437</v>
      </c>
      <c r="C621" t="s">
        <v>25</v>
      </c>
      <c r="D621" t="s">
        <v>20</v>
      </c>
      <c r="E621">
        <f>_xlfn.XLOOKUP(Pokemon[[#This Row],[Primary_Type]],Table4[Type],Table4[Type_Encoded_Num],0,0,1)</f>
        <v>3</v>
      </c>
      <c r="F621">
        <v>420</v>
      </c>
      <c r="G621">
        <v>65</v>
      </c>
      <c r="H621">
        <v>95</v>
      </c>
      <c r="I621">
        <v>100</v>
      </c>
      <c r="J621">
        <v>60</v>
      </c>
      <c r="K621">
        <v>50</v>
      </c>
      <c r="L621">
        <v>50</v>
      </c>
      <c r="M621">
        <f>SUM(Pokemon[[#This Row],[Hit_Points]:[Speed_Points]])</f>
        <v>420</v>
      </c>
      <c r="N621">
        <v>3</v>
      </c>
      <c r="O621" t="b">
        <v>0</v>
      </c>
    </row>
    <row r="622" spans="2:15" hidden="1" x14ac:dyDescent="0.3">
      <c r="B622" t="s">
        <v>125</v>
      </c>
      <c r="C622" t="s">
        <v>28</v>
      </c>
      <c r="D622" t="s">
        <v>20</v>
      </c>
      <c r="E622">
        <f>_xlfn.XLOOKUP(Pokemon[[#This Row],[Primary_Type]],Table4[Type],Table4[Type_Encoded_Num],0,0,1)</f>
        <v>18</v>
      </c>
      <c r="F622">
        <v>305</v>
      </c>
      <c r="G622">
        <v>30</v>
      </c>
      <c r="H622">
        <v>65</v>
      </c>
      <c r="I622">
        <v>100</v>
      </c>
      <c r="J622">
        <v>45</v>
      </c>
      <c r="K622">
        <v>25</v>
      </c>
      <c r="L622">
        <v>40</v>
      </c>
      <c r="M622">
        <f>SUM(Pokemon[[#This Row],[Hit_Points]:[Speed_Points]])</f>
        <v>305</v>
      </c>
      <c r="N622">
        <v>1</v>
      </c>
      <c r="O622" t="b">
        <v>0</v>
      </c>
    </row>
    <row r="623" spans="2:15" hidden="1" x14ac:dyDescent="0.3">
      <c r="B623" t="s">
        <v>499</v>
      </c>
      <c r="C623" t="s">
        <v>28</v>
      </c>
      <c r="D623" t="s">
        <v>20</v>
      </c>
      <c r="E623">
        <f>_xlfn.XLOOKUP(Pokemon[[#This Row],[Primary_Type]],Table4[Type],Table4[Type_Encoded_Num],0,0,1)</f>
        <v>18</v>
      </c>
      <c r="F623">
        <v>325</v>
      </c>
      <c r="G623">
        <v>76</v>
      </c>
      <c r="H623">
        <v>48</v>
      </c>
      <c r="I623">
        <v>48</v>
      </c>
      <c r="J623">
        <v>57</v>
      </c>
      <c r="K623">
        <v>62</v>
      </c>
      <c r="L623">
        <v>34</v>
      </c>
      <c r="M623">
        <f>SUM(Pokemon[[#This Row],[Hit_Points]:[Speed_Points]])</f>
        <v>325</v>
      </c>
      <c r="N623">
        <v>4</v>
      </c>
      <c r="O623" t="b">
        <v>0</v>
      </c>
    </row>
    <row r="624" spans="2:15" hidden="1" x14ac:dyDescent="0.3">
      <c r="B624" t="s">
        <v>707</v>
      </c>
      <c r="C624" t="s">
        <v>33</v>
      </c>
      <c r="D624" t="s">
        <v>20</v>
      </c>
      <c r="E624">
        <f>_xlfn.XLOOKUP(Pokemon[[#This Row],[Primary_Type]],Table4[Type],Table4[Type_Encoded_Num],0,0,1)</f>
        <v>1</v>
      </c>
      <c r="F624">
        <v>305</v>
      </c>
      <c r="G624">
        <v>50</v>
      </c>
      <c r="H624">
        <v>40</v>
      </c>
      <c r="I624">
        <v>85</v>
      </c>
      <c r="J624">
        <v>40</v>
      </c>
      <c r="K624">
        <v>65</v>
      </c>
      <c r="L624">
        <v>25</v>
      </c>
      <c r="M624">
        <f>SUM(Pokemon[[#This Row],[Hit_Points]:[Speed_Points]])</f>
        <v>305</v>
      </c>
      <c r="N624">
        <v>5</v>
      </c>
      <c r="O624" t="b">
        <v>0</v>
      </c>
    </row>
    <row r="625" spans="2:15" x14ac:dyDescent="0.3">
      <c r="B625" t="s">
        <v>485</v>
      </c>
      <c r="C625" t="s">
        <v>106</v>
      </c>
      <c r="D625" t="s">
        <v>115</v>
      </c>
      <c r="E625">
        <f>_xlfn.XLOOKUP(Pokemon[[#This Row],[Primary_Type]],Table4[Type],Table4[Type_Encoded_Num],0,0,1)</f>
        <v>16</v>
      </c>
      <c r="F625">
        <v>350</v>
      </c>
      <c r="G625">
        <v>30</v>
      </c>
      <c r="H625">
        <v>42</v>
      </c>
      <c r="I625">
        <v>118</v>
      </c>
      <c r="J625">
        <v>42</v>
      </c>
      <c r="K625">
        <v>88</v>
      </c>
      <c r="L625">
        <v>30</v>
      </c>
      <c r="M625">
        <f>SUM(Pokemon[[#This Row],[Hit_Points]:[Speed_Points]])</f>
        <v>350</v>
      </c>
      <c r="N625">
        <v>4</v>
      </c>
      <c r="O625" t="b">
        <v>0</v>
      </c>
    </row>
    <row r="626" spans="2:15" x14ac:dyDescent="0.3">
      <c r="B626" t="s">
        <v>328</v>
      </c>
      <c r="C626" t="s">
        <v>13</v>
      </c>
      <c r="D626" t="s">
        <v>171</v>
      </c>
      <c r="E626">
        <f>_xlfn.XLOOKUP(Pokemon[[#This Row],[Primary_Type]],Table4[Type],Table4[Type_Encoded_Num],0,0,1)</f>
        <v>10</v>
      </c>
      <c r="F626">
        <v>480</v>
      </c>
      <c r="G626">
        <v>90</v>
      </c>
      <c r="H626">
        <v>100</v>
      </c>
      <c r="I626">
        <v>60</v>
      </c>
      <c r="J626">
        <v>90</v>
      </c>
      <c r="K626">
        <v>60</v>
      </c>
      <c r="L626">
        <v>80</v>
      </c>
      <c r="M626">
        <f>SUM(Pokemon[[#This Row],[Hit_Points]:[Speed_Points]])</f>
        <v>480</v>
      </c>
      <c r="N626">
        <v>3</v>
      </c>
      <c r="O626" t="b">
        <v>0</v>
      </c>
    </row>
    <row r="627" spans="2:15" hidden="1" x14ac:dyDescent="0.3">
      <c r="B627" t="s">
        <v>478</v>
      </c>
      <c r="C627" t="s">
        <v>52</v>
      </c>
      <c r="D627" t="s">
        <v>20</v>
      </c>
      <c r="E627">
        <f>_xlfn.XLOOKUP(Pokemon[[#This Row],[Primary_Type]],Table4[Type],Table4[Type_Encoded_Num],0,0,1)</f>
        <v>4</v>
      </c>
      <c r="F627">
        <v>263</v>
      </c>
      <c r="G627">
        <v>45</v>
      </c>
      <c r="H627">
        <v>65</v>
      </c>
      <c r="I627">
        <v>34</v>
      </c>
      <c r="J627">
        <v>40</v>
      </c>
      <c r="K627">
        <v>34</v>
      </c>
      <c r="L627">
        <v>45</v>
      </c>
      <c r="M627">
        <f>SUM(Pokemon[[#This Row],[Hit_Points]:[Speed_Points]])</f>
        <v>263</v>
      </c>
      <c r="N627">
        <v>4</v>
      </c>
      <c r="O627" t="b">
        <v>0</v>
      </c>
    </row>
    <row r="628" spans="2:15" hidden="1" x14ac:dyDescent="0.3">
      <c r="B628" t="s">
        <v>339</v>
      </c>
      <c r="C628" t="s">
        <v>13</v>
      </c>
      <c r="D628" t="s">
        <v>20</v>
      </c>
      <c r="E628">
        <f>_xlfn.XLOOKUP(Pokemon[[#This Row],[Primary_Type]],Table4[Type],Table4[Type_Encoded_Num],0,0,1)</f>
        <v>10</v>
      </c>
      <c r="F628">
        <v>295</v>
      </c>
      <c r="G628">
        <v>60</v>
      </c>
      <c r="H628">
        <v>40</v>
      </c>
      <c r="I628">
        <v>60</v>
      </c>
      <c r="J628">
        <v>40</v>
      </c>
      <c r="K628">
        <v>60</v>
      </c>
      <c r="L628">
        <v>35</v>
      </c>
      <c r="M628">
        <f>SUM(Pokemon[[#This Row],[Hit_Points]:[Speed_Points]])</f>
        <v>295</v>
      </c>
      <c r="N628">
        <v>3</v>
      </c>
      <c r="O628" t="b">
        <v>0</v>
      </c>
    </row>
    <row r="629" spans="2:15" x14ac:dyDescent="0.3">
      <c r="B629" t="s">
        <v>260</v>
      </c>
      <c r="C629" t="s">
        <v>33</v>
      </c>
      <c r="D629" t="s">
        <v>106</v>
      </c>
      <c r="E629">
        <f>_xlfn.XLOOKUP(Pokemon[[#This Row],[Primary_Type]],Table4[Type],Table4[Type_Encoded_Num],0,0,1)</f>
        <v>1</v>
      </c>
      <c r="F629">
        <v>505</v>
      </c>
      <c r="G629">
        <v>20</v>
      </c>
      <c r="H629">
        <v>10</v>
      </c>
      <c r="I629">
        <v>230</v>
      </c>
      <c r="J629">
        <v>10</v>
      </c>
      <c r="K629">
        <v>230</v>
      </c>
      <c r="L629">
        <v>5</v>
      </c>
      <c r="M629">
        <f>SUM(Pokemon[[#This Row],[Hit_Points]:[Speed_Points]])</f>
        <v>505</v>
      </c>
      <c r="N629">
        <v>2</v>
      </c>
      <c r="O629" t="b">
        <v>0</v>
      </c>
    </row>
    <row r="630" spans="2:15" hidden="1" x14ac:dyDescent="0.3">
      <c r="B630" t="s">
        <v>415</v>
      </c>
      <c r="C630" t="s">
        <v>128</v>
      </c>
      <c r="D630" t="s">
        <v>20</v>
      </c>
      <c r="E630">
        <f>_xlfn.XLOOKUP(Pokemon[[#This Row],[Primary_Type]],Table4[Type],Table4[Type_Encoded_Num],0,0,1)</f>
        <v>9</v>
      </c>
      <c r="F630">
        <v>295</v>
      </c>
      <c r="G630">
        <v>44</v>
      </c>
      <c r="H630">
        <v>75</v>
      </c>
      <c r="I630">
        <v>35</v>
      </c>
      <c r="J630">
        <v>63</v>
      </c>
      <c r="K630">
        <v>33</v>
      </c>
      <c r="L630">
        <v>45</v>
      </c>
      <c r="M630">
        <f>SUM(Pokemon[[#This Row],[Hit_Points]:[Speed_Points]])</f>
        <v>295</v>
      </c>
      <c r="N630">
        <v>3</v>
      </c>
      <c r="O630" t="b">
        <v>0</v>
      </c>
    </row>
    <row r="631" spans="2:15" x14ac:dyDescent="0.3">
      <c r="B631" t="s">
        <v>652</v>
      </c>
      <c r="C631" t="s">
        <v>93</v>
      </c>
      <c r="D631" t="s">
        <v>23</v>
      </c>
      <c r="E631">
        <f>_xlfn.XLOOKUP(Pokemon[[#This Row],[Primary_Type]],Table4[Type],Table4[Type_Encoded_Num],0,0,1)</f>
        <v>15</v>
      </c>
      <c r="F631">
        <v>490</v>
      </c>
      <c r="G631">
        <v>72</v>
      </c>
      <c r="H631">
        <v>58</v>
      </c>
      <c r="I631">
        <v>80</v>
      </c>
      <c r="J631">
        <v>103</v>
      </c>
      <c r="K631">
        <v>80</v>
      </c>
      <c r="L631">
        <v>97</v>
      </c>
      <c r="M631">
        <f>SUM(Pokemon[[#This Row],[Hit_Points]:[Speed_Points]])</f>
        <v>490</v>
      </c>
      <c r="N631">
        <v>5</v>
      </c>
      <c r="O631" t="b">
        <v>0</v>
      </c>
    </row>
    <row r="632" spans="2:15" hidden="1" x14ac:dyDescent="0.3">
      <c r="B632" t="s">
        <v>319</v>
      </c>
      <c r="C632" t="s">
        <v>33</v>
      </c>
      <c r="D632" t="s">
        <v>20</v>
      </c>
      <c r="E632">
        <f>_xlfn.XLOOKUP(Pokemon[[#This Row],[Primary_Type]],Table4[Type],Table4[Type_Encoded_Num],0,0,1)</f>
        <v>1</v>
      </c>
      <c r="F632">
        <v>205</v>
      </c>
      <c r="G632">
        <v>50</v>
      </c>
      <c r="H632">
        <v>35</v>
      </c>
      <c r="I632">
        <v>55</v>
      </c>
      <c r="J632">
        <v>25</v>
      </c>
      <c r="K632">
        <v>25</v>
      </c>
      <c r="L632">
        <v>15</v>
      </c>
      <c r="M632">
        <f>SUM(Pokemon[[#This Row],[Hit_Points]:[Speed_Points]])</f>
        <v>205</v>
      </c>
      <c r="N632">
        <v>3</v>
      </c>
      <c r="O632" t="b">
        <v>0</v>
      </c>
    </row>
    <row r="633" spans="2:15" hidden="1" x14ac:dyDescent="0.3">
      <c r="B633" t="s">
        <v>605</v>
      </c>
      <c r="C633" t="s">
        <v>28</v>
      </c>
      <c r="D633" t="s">
        <v>20</v>
      </c>
      <c r="E633">
        <f>_xlfn.XLOOKUP(Pokemon[[#This Row],[Primary_Type]],Table4[Type],Table4[Type_Encoded_Num],0,0,1)</f>
        <v>18</v>
      </c>
      <c r="F633">
        <v>498</v>
      </c>
      <c r="G633">
        <v>75</v>
      </c>
      <c r="H633">
        <v>98</v>
      </c>
      <c r="I633">
        <v>63</v>
      </c>
      <c r="J633">
        <v>98</v>
      </c>
      <c r="K633">
        <v>63</v>
      </c>
      <c r="L633">
        <v>101</v>
      </c>
      <c r="M633">
        <f>SUM(Pokemon[[#This Row],[Hit_Points]:[Speed_Points]])</f>
        <v>498</v>
      </c>
      <c r="N633">
        <v>5</v>
      </c>
      <c r="O633" t="b">
        <v>0</v>
      </c>
    </row>
    <row r="634" spans="2:15" hidden="1" x14ac:dyDescent="0.3">
      <c r="B634" t="s">
        <v>601</v>
      </c>
      <c r="C634" t="s">
        <v>13</v>
      </c>
      <c r="D634" t="s">
        <v>20</v>
      </c>
      <c r="E634">
        <f>_xlfn.XLOOKUP(Pokemon[[#This Row],[Primary_Type]],Table4[Type],Table4[Type_Encoded_Num],0,0,1)</f>
        <v>10</v>
      </c>
      <c r="F634">
        <v>498</v>
      </c>
      <c r="G634">
        <v>75</v>
      </c>
      <c r="H634">
        <v>98</v>
      </c>
      <c r="I634">
        <v>63</v>
      </c>
      <c r="J634">
        <v>98</v>
      </c>
      <c r="K634">
        <v>63</v>
      </c>
      <c r="L634">
        <v>101</v>
      </c>
      <c r="M634">
        <f>SUM(Pokemon[[#This Row],[Hit_Points]:[Speed_Points]])</f>
        <v>498</v>
      </c>
      <c r="N634">
        <v>5</v>
      </c>
      <c r="O634" t="b">
        <v>0</v>
      </c>
    </row>
    <row r="635" spans="2:15" hidden="1" x14ac:dyDescent="0.3">
      <c r="B635" t="s">
        <v>603</v>
      </c>
      <c r="C635" t="s">
        <v>19</v>
      </c>
      <c r="D635" t="s">
        <v>20</v>
      </c>
      <c r="E635">
        <f>_xlfn.XLOOKUP(Pokemon[[#This Row],[Primary_Type]],Table4[Type],Table4[Type_Encoded_Num],0,0,1)</f>
        <v>7</v>
      </c>
      <c r="F635">
        <v>498</v>
      </c>
      <c r="G635">
        <v>75</v>
      </c>
      <c r="H635">
        <v>98</v>
      </c>
      <c r="I635">
        <v>63</v>
      </c>
      <c r="J635">
        <v>98</v>
      </c>
      <c r="K635">
        <v>63</v>
      </c>
      <c r="L635">
        <v>101</v>
      </c>
      <c r="M635">
        <f>SUM(Pokemon[[#This Row],[Hit_Points]:[Speed_Points]])</f>
        <v>498</v>
      </c>
      <c r="N635">
        <v>5</v>
      </c>
      <c r="O635" t="b">
        <v>0</v>
      </c>
    </row>
    <row r="636" spans="2:15" x14ac:dyDescent="0.3">
      <c r="B636" t="s">
        <v>275</v>
      </c>
      <c r="C636" t="s">
        <v>115</v>
      </c>
      <c r="D636" t="s">
        <v>23</v>
      </c>
      <c r="E636">
        <f>_xlfn.XLOOKUP(Pokemon[[#This Row],[Primary_Type]],Table4[Type],Table4[Type_Encoded_Num],0,0,1)</f>
        <v>17</v>
      </c>
      <c r="F636">
        <v>465</v>
      </c>
      <c r="G636">
        <v>65</v>
      </c>
      <c r="H636">
        <v>80</v>
      </c>
      <c r="I636">
        <v>140</v>
      </c>
      <c r="J636">
        <v>40</v>
      </c>
      <c r="K636">
        <v>70</v>
      </c>
      <c r="L636">
        <v>70</v>
      </c>
      <c r="M636">
        <f>SUM(Pokemon[[#This Row],[Hit_Points]:[Speed_Points]])</f>
        <v>465</v>
      </c>
      <c r="N636">
        <v>2</v>
      </c>
      <c r="O636" t="b">
        <v>0</v>
      </c>
    </row>
    <row r="637" spans="2:15" hidden="1" x14ac:dyDescent="0.3">
      <c r="B637" t="s">
        <v>770</v>
      </c>
      <c r="C637" t="s">
        <v>13</v>
      </c>
      <c r="D637" t="s">
        <v>20</v>
      </c>
      <c r="E637">
        <f>_xlfn.XLOOKUP(Pokemon[[#This Row],[Primary_Type]],Table4[Type],Table4[Type_Encoded_Num],0,0,1)</f>
        <v>10</v>
      </c>
      <c r="F637">
        <v>350</v>
      </c>
      <c r="G637">
        <v>66</v>
      </c>
      <c r="H637">
        <v>65</v>
      </c>
      <c r="I637">
        <v>48</v>
      </c>
      <c r="J637">
        <v>62</v>
      </c>
      <c r="K637">
        <v>57</v>
      </c>
      <c r="L637">
        <v>52</v>
      </c>
      <c r="M637">
        <f>SUM(Pokemon[[#This Row],[Hit_Points]:[Speed_Points]])</f>
        <v>350</v>
      </c>
      <c r="N637">
        <v>6</v>
      </c>
      <c r="O637" t="b">
        <v>0</v>
      </c>
    </row>
    <row r="638" spans="2:15" x14ac:dyDescent="0.3">
      <c r="B638" t="s">
        <v>233</v>
      </c>
      <c r="C638" t="s">
        <v>13</v>
      </c>
      <c r="D638" t="s">
        <v>23</v>
      </c>
      <c r="E638">
        <f>_xlfn.XLOOKUP(Pokemon[[#This Row],[Primary_Type]],Table4[Type],Table4[Type_Encoded_Num],0,0,1)</f>
        <v>10</v>
      </c>
      <c r="F638">
        <v>340</v>
      </c>
      <c r="G638">
        <v>55</v>
      </c>
      <c r="H638">
        <v>45</v>
      </c>
      <c r="I638">
        <v>50</v>
      </c>
      <c r="J638">
        <v>45</v>
      </c>
      <c r="K638">
        <v>65</v>
      </c>
      <c r="L638">
        <v>80</v>
      </c>
      <c r="M638">
        <f>SUM(Pokemon[[#This Row],[Hit_Points]:[Speed_Points]])</f>
        <v>340</v>
      </c>
      <c r="N638">
        <v>2</v>
      </c>
      <c r="O638" t="b">
        <v>0</v>
      </c>
    </row>
    <row r="639" spans="2:15" hidden="1" x14ac:dyDescent="0.3">
      <c r="B639" t="s">
        <v>354</v>
      </c>
      <c r="C639" t="s">
        <v>41</v>
      </c>
      <c r="D639" t="s">
        <v>20</v>
      </c>
      <c r="E639">
        <f>_xlfn.XLOOKUP(Pokemon[[#This Row],[Primary_Type]],Table4[Type],Table4[Type_Encoded_Num],0,0,1)</f>
        <v>13</v>
      </c>
      <c r="F639">
        <v>260</v>
      </c>
      <c r="G639">
        <v>50</v>
      </c>
      <c r="H639">
        <v>45</v>
      </c>
      <c r="I639">
        <v>45</v>
      </c>
      <c r="J639">
        <v>35</v>
      </c>
      <c r="K639">
        <v>35</v>
      </c>
      <c r="L639">
        <v>50</v>
      </c>
      <c r="M639">
        <f>SUM(Pokemon[[#This Row],[Hit_Points]:[Speed_Points]])</f>
        <v>260</v>
      </c>
      <c r="N639">
        <v>3</v>
      </c>
      <c r="O639" t="b">
        <v>0</v>
      </c>
    </row>
    <row r="640" spans="2:15" x14ac:dyDescent="0.3">
      <c r="B640" t="s">
        <v>531</v>
      </c>
      <c r="C640" t="s">
        <v>14</v>
      </c>
      <c r="D640" t="s">
        <v>33</v>
      </c>
      <c r="E640">
        <f>_xlfn.XLOOKUP(Pokemon[[#This Row],[Primary_Type]],Table4[Type],Table4[Type_Encoded_Num],0,0,1)</f>
        <v>14</v>
      </c>
      <c r="F640">
        <v>330</v>
      </c>
      <c r="G640">
        <v>40</v>
      </c>
      <c r="H640">
        <v>50</v>
      </c>
      <c r="I640">
        <v>90</v>
      </c>
      <c r="J640">
        <v>30</v>
      </c>
      <c r="K640">
        <v>55</v>
      </c>
      <c r="L640">
        <v>65</v>
      </c>
      <c r="M640">
        <f>SUM(Pokemon[[#This Row],[Hit_Points]:[Speed_Points]])</f>
        <v>330</v>
      </c>
      <c r="N640">
        <v>4</v>
      </c>
      <c r="O640" t="b">
        <v>0</v>
      </c>
    </row>
    <row r="641" spans="2:15" x14ac:dyDescent="0.3">
      <c r="B641" t="s">
        <v>790</v>
      </c>
      <c r="C641" t="s">
        <v>14</v>
      </c>
      <c r="D641" t="s">
        <v>28</v>
      </c>
      <c r="E641">
        <f>_xlfn.XLOOKUP(Pokemon[[#This Row],[Primary_Type]],Table4[Type],Table4[Type_Encoded_Num],0,0,1)</f>
        <v>14</v>
      </c>
      <c r="F641">
        <v>320</v>
      </c>
      <c r="G641">
        <v>50</v>
      </c>
      <c r="H641">
        <v>60</v>
      </c>
      <c r="I641">
        <v>60</v>
      </c>
      <c r="J641">
        <v>60</v>
      </c>
      <c r="K641">
        <v>60</v>
      </c>
      <c r="L641">
        <v>30</v>
      </c>
      <c r="M641">
        <f>SUM(Pokemon[[#This Row],[Hit_Points]:[Speed_Points]])</f>
        <v>320</v>
      </c>
      <c r="N641">
        <v>6</v>
      </c>
      <c r="O641" t="b">
        <v>0</v>
      </c>
    </row>
    <row r="642" spans="2:15" x14ac:dyDescent="0.3">
      <c r="B642" t="s">
        <v>513</v>
      </c>
      <c r="C642" t="s">
        <v>14</v>
      </c>
      <c r="D642" t="s">
        <v>171</v>
      </c>
      <c r="E642">
        <f>_xlfn.XLOOKUP(Pokemon[[#This Row],[Primary_Type]],Table4[Type],Table4[Type_Encoded_Num],0,0,1)</f>
        <v>14</v>
      </c>
      <c r="F642">
        <v>479</v>
      </c>
      <c r="G642">
        <v>103</v>
      </c>
      <c r="H642">
        <v>93</v>
      </c>
      <c r="I642">
        <v>67</v>
      </c>
      <c r="J642">
        <v>71</v>
      </c>
      <c r="K642">
        <v>61</v>
      </c>
      <c r="L642">
        <v>84</v>
      </c>
      <c r="M642">
        <f>SUM(Pokemon[[#This Row],[Hit_Points]:[Speed_Points]])</f>
        <v>479</v>
      </c>
      <c r="N642">
        <v>4</v>
      </c>
      <c r="O642" t="b">
        <v>0</v>
      </c>
    </row>
    <row r="643" spans="2:15" hidden="1" x14ac:dyDescent="0.3">
      <c r="B643" t="s">
        <v>343</v>
      </c>
      <c r="C643" t="s">
        <v>41</v>
      </c>
      <c r="D643" t="s">
        <v>20</v>
      </c>
      <c r="E643">
        <f>_xlfn.XLOOKUP(Pokemon[[#This Row],[Primary_Type]],Table4[Type],Table4[Type_Encoded_Num],0,0,1)</f>
        <v>13</v>
      </c>
      <c r="F643">
        <v>670</v>
      </c>
      <c r="G643">
        <v>150</v>
      </c>
      <c r="H643">
        <v>160</v>
      </c>
      <c r="I643">
        <v>100</v>
      </c>
      <c r="J643">
        <v>95</v>
      </c>
      <c r="K643">
        <v>65</v>
      </c>
      <c r="L643">
        <v>100</v>
      </c>
      <c r="M643">
        <f>SUM(Pokemon[[#This Row],[Hit_Points]:[Speed_Points]])</f>
        <v>670</v>
      </c>
      <c r="N643">
        <v>3</v>
      </c>
      <c r="O643" t="b">
        <v>0</v>
      </c>
    </row>
    <row r="644" spans="2:15" hidden="1" x14ac:dyDescent="0.3">
      <c r="B644" t="s">
        <v>341</v>
      </c>
      <c r="C644" t="s">
        <v>41</v>
      </c>
      <c r="D644" t="s">
        <v>20</v>
      </c>
      <c r="E644">
        <f>_xlfn.XLOOKUP(Pokemon[[#This Row],[Primary_Type]],Table4[Type],Table4[Type_Encoded_Num],0,0,1)</f>
        <v>13</v>
      </c>
      <c r="F644">
        <v>280</v>
      </c>
      <c r="G644">
        <v>60</v>
      </c>
      <c r="H644">
        <v>60</v>
      </c>
      <c r="I644">
        <v>60</v>
      </c>
      <c r="J644">
        <v>35</v>
      </c>
      <c r="K644">
        <v>35</v>
      </c>
      <c r="L644">
        <v>30</v>
      </c>
      <c r="M644">
        <f>SUM(Pokemon[[#This Row],[Hit_Points]:[Speed_Points]])</f>
        <v>280</v>
      </c>
      <c r="N644">
        <v>3</v>
      </c>
      <c r="O644" t="b">
        <v>0</v>
      </c>
    </row>
    <row r="645" spans="2:15" hidden="1" x14ac:dyDescent="0.3">
      <c r="B645" t="s">
        <v>805</v>
      </c>
      <c r="C645" t="s">
        <v>25</v>
      </c>
      <c r="D645" t="s">
        <v>20</v>
      </c>
      <c r="E645">
        <f>_xlfn.XLOOKUP(Pokemon[[#This Row],[Primary_Type]],Table4[Type],Table4[Type_Encoded_Num],0,0,1)</f>
        <v>3</v>
      </c>
      <c r="F645">
        <v>452</v>
      </c>
      <c r="G645">
        <v>68</v>
      </c>
      <c r="H645">
        <v>75</v>
      </c>
      <c r="I645">
        <v>53</v>
      </c>
      <c r="J645">
        <v>83</v>
      </c>
      <c r="K645">
        <v>113</v>
      </c>
      <c r="L645">
        <v>60</v>
      </c>
      <c r="M645">
        <f>SUM(Pokemon[[#This Row],[Hit_Points]:[Speed_Points]])</f>
        <v>452</v>
      </c>
      <c r="N645">
        <v>6</v>
      </c>
      <c r="O645" t="b">
        <v>0</v>
      </c>
    </row>
    <row r="646" spans="2:15" x14ac:dyDescent="0.3">
      <c r="B646" t="s">
        <v>112</v>
      </c>
      <c r="C646" t="s">
        <v>28</v>
      </c>
      <c r="D646" t="s">
        <v>93</v>
      </c>
      <c r="E646">
        <f>_xlfn.XLOOKUP(Pokemon[[#This Row],[Primary_Type]],Table4[Type],Table4[Type_Encoded_Num],0,0,1)</f>
        <v>18</v>
      </c>
      <c r="F646">
        <v>490</v>
      </c>
      <c r="G646">
        <v>95</v>
      </c>
      <c r="H646">
        <v>75</v>
      </c>
      <c r="I646">
        <v>110</v>
      </c>
      <c r="J646">
        <v>100</v>
      </c>
      <c r="K646">
        <v>80</v>
      </c>
      <c r="L646">
        <v>30</v>
      </c>
      <c r="M646">
        <f>SUM(Pokemon[[#This Row],[Hit_Points]:[Speed_Points]])</f>
        <v>490</v>
      </c>
      <c r="N646">
        <v>1</v>
      </c>
      <c r="O646" t="b">
        <v>0</v>
      </c>
    </row>
    <row r="647" spans="2:15" x14ac:dyDescent="0.3">
      <c r="B647" t="s">
        <v>113</v>
      </c>
      <c r="C647" t="s">
        <v>28</v>
      </c>
      <c r="D647" t="s">
        <v>93</v>
      </c>
      <c r="E647">
        <f>_xlfn.XLOOKUP(Pokemon[[#This Row],[Primary_Type]],Table4[Type],Table4[Type_Encoded_Num],0,0,1)</f>
        <v>18</v>
      </c>
      <c r="F647">
        <v>590</v>
      </c>
      <c r="G647">
        <v>95</v>
      </c>
      <c r="H647">
        <v>75</v>
      </c>
      <c r="I647">
        <v>180</v>
      </c>
      <c r="J647">
        <v>130</v>
      </c>
      <c r="K647">
        <v>80</v>
      </c>
      <c r="L647">
        <v>30</v>
      </c>
      <c r="M647">
        <f>SUM(Pokemon[[#This Row],[Hit_Points]:[Speed_Points]])</f>
        <v>590</v>
      </c>
      <c r="N647">
        <v>1</v>
      </c>
      <c r="O647" t="b">
        <v>0</v>
      </c>
    </row>
    <row r="648" spans="2:15" x14ac:dyDescent="0.3">
      <c r="B648" t="s">
        <v>244</v>
      </c>
      <c r="C648" t="s">
        <v>28</v>
      </c>
      <c r="D648" t="s">
        <v>93</v>
      </c>
      <c r="E648">
        <f>_xlfn.XLOOKUP(Pokemon[[#This Row],[Primary_Type]],Table4[Type],Table4[Type_Encoded_Num],0,0,1)</f>
        <v>18</v>
      </c>
      <c r="F648">
        <v>490</v>
      </c>
      <c r="G648">
        <v>95</v>
      </c>
      <c r="H648">
        <v>75</v>
      </c>
      <c r="I648">
        <v>80</v>
      </c>
      <c r="J648">
        <v>100</v>
      </c>
      <c r="K648">
        <v>110</v>
      </c>
      <c r="L648">
        <v>30</v>
      </c>
      <c r="M648">
        <f>SUM(Pokemon[[#This Row],[Hit_Points]:[Speed_Points]])</f>
        <v>490</v>
      </c>
      <c r="N648">
        <v>2</v>
      </c>
      <c r="O648" t="b">
        <v>0</v>
      </c>
    </row>
    <row r="649" spans="2:15" x14ac:dyDescent="0.3">
      <c r="B649" t="s">
        <v>111</v>
      </c>
      <c r="C649" t="s">
        <v>28</v>
      </c>
      <c r="D649" t="s">
        <v>93</v>
      </c>
      <c r="E649">
        <f>_xlfn.XLOOKUP(Pokemon[[#This Row],[Primary_Type]],Table4[Type],Table4[Type_Encoded_Num],0,0,1)</f>
        <v>18</v>
      </c>
      <c r="F649">
        <v>315</v>
      </c>
      <c r="G649">
        <v>90</v>
      </c>
      <c r="H649">
        <v>65</v>
      </c>
      <c r="I649">
        <v>65</v>
      </c>
      <c r="J649">
        <v>40</v>
      </c>
      <c r="K649">
        <v>40</v>
      </c>
      <c r="L649">
        <v>15</v>
      </c>
      <c r="M649">
        <f>SUM(Pokemon[[#This Row],[Hit_Points]:[Speed_Points]])</f>
        <v>315</v>
      </c>
      <c r="N649">
        <v>1</v>
      </c>
      <c r="O649" t="b">
        <v>0</v>
      </c>
    </row>
    <row r="650" spans="2:15" hidden="1" x14ac:dyDescent="0.3">
      <c r="B650" t="s">
        <v>266</v>
      </c>
      <c r="C650" t="s">
        <v>19</v>
      </c>
      <c r="D650" t="s">
        <v>20</v>
      </c>
      <c r="E650">
        <f>_xlfn.XLOOKUP(Pokemon[[#This Row],[Primary_Type]],Table4[Type],Table4[Type_Encoded_Num],0,0,1)</f>
        <v>7</v>
      </c>
      <c r="F650">
        <v>250</v>
      </c>
      <c r="G650">
        <v>40</v>
      </c>
      <c r="H650">
        <v>40</v>
      </c>
      <c r="I650">
        <v>40</v>
      </c>
      <c r="J650">
        <v>70</v>
      </c>
      <c r="K650">
        <v>40</v>
      </c>
      <c r="L650">
        <v>20</v>
      </c>
      <c r="M650">
        <f>SUM(Pokemon[[#This Row],[Hit_Points]:[Speed_Points]])</f>
        <v>250</v>
      </c>
      <c r="N650">
        <v>2</v>
      </c>
      <c r="O650" t="b">
        <v>0</v>
      </c>
    </row>
    <row r="651" spans="2:15" hidden="1" x14ac:dyDescent="0.3">
      <c r="B651" t="s">
        <v>785</v>
      </c>
      <c r="C651" t="s">
        <v>63</v>
      </c>
      <c r="D651" t="s">
        <v>20</v>
      </c>
      <c r="E651">
        <f>_xlfn.XLOOKUP(Pokemon[[#This Row],[Primary_Type]],Table4[Type],Table4[Type_Encoded_Num],0,0,1)</f>
        <v>5</v>
      </c>
      <c r="F651">
        <v>480</v>
      </c>
      <c r="G651">
        <v>82</v>
      </c>
      <c r="H651">
        <v>80</v>
      </c>
      <c r="I651">
        <v>86</v>
      </c>
      <c r="J651">
        <v>85</v>
      </c>
      <c r="K651">
        <v>75</v>
      </c>
      <c r="L651">
        <v>72</v>
      </c>
      <c r="M651">
        <f>SUM(Pokemon[[#This Row],[Hit_Points]:[Speed_Points]])</f>
        <v>480</v>
      </c>
      <c r="N651">
        <v>6</v>
      </c>
      <c r="O651" t="b">
        <v>0</v>
      </c>
    </row>
    <row r="652" spans="2:15" hidden="1" x14ac:dyDescent="0.3">
      <c r="B652" t="s">
        <v>284</v>
      </c>
      <c r="C652" t="s">
        <v>41</v>
      </c>
      <c r="D652" t="s">
        <v>20</v>
      </c>
      <c r="E652">
        <f>_xlfn.XLOOKUP(Pokemon[[#This Row],[Primary_Type]],Table4[Type],Table4[Type_Encoded_Num],0,0,1)</f>
        <v>13</v>
      </c>
      <c r="F652">
        <v>250</v>
      </c>
      <c r="G652">
        <v>55</v>
      </c>
      <c r="H652">
        <v>20</v>
      </c>
      <c r="I652">
        <v>35</v>
      </c>
      <c r="J652">
        <v>20</v>
      </c>
      <c r="K652">
        <v>45</v>
      </c>
      <c r="L652">
        <v>75</v>
      </c>
      <c r="M652">
        <f>SUM(Pokemon[[#This Row],[Hit_Points]:[Speed_Points]])</f>
        <v>250</v>
      </c>
      <c r="N652">
        <v>2</v>
      </c>
      <c r="O652" t="b">
        <v>0</v>
      </c>
    </row>
    <row r="653" spans="2:15" x14ac:dyDescent="0.3">
      <c r="B653" t="s">
        <v>287</v>
      </c>
      <c r="C653" t="s">
        <v>122</v>
      </c>
      <c r="D653" t="s">
        <v>93</v>
      </c>
      <c r="E653">
        <f>_xlfn.XLOOKUP(Pokemon[[#This Row],[Primary_Type]],Table4[Type],Table4[Type_Encoded_Num],0,0,1)</f>
        <v>12</v>
      </c>
      <c r="F653">
        <v>305</v>
      </c>
      <c r="G653">
        <v>45</v>
      </c>
      <c r="H653">
        <v>30</v>
      </c>
      <c r="I653">
        <v>15</v>
      </c>
      <c r="J653">
        <v>85</v>
      </c>
      <c r="K653">
        <v>65</v>
      </c>
      <c r="L653">
        <v>65</v>
      </c>
      <c r="M653">
        <f>SUM(Pokemon[[#This Row],[Hit_Points]:[Speed_Points]])</f>
        <v>305</v>
      </c>
      <c r="N653">
        <v>2</v>
      </c>
      <c r="O653" t="b">
        <v>0</v>
      </c>
    </row>
    <row r="654" spans="2:15" x14ac:dyDescent="0.3">
      <c r="B654" t="s">
        <v>263</v>
      </c>
      <c r="C654" t="s">
        <v>171</v>
      </c>
      <c r="D654" t="s">
        <v>122</v>
      </c>
      <c r="E654">
        <f>_xlfn.XLOOKUP(Pokemon[[#This Row],[Primary_Type]],Table4[Type],Table4[Type_Encoded_Num],0,0,1)</f>
        <v>2</v>
      </c>
      <c r="F654">
        <v>430</v>
      </c>
      <c r="G654">
        <v>55</v>
      </c>
      <c r="H654">
        <v>95</v>
      </c>
      <c r="I654">
        <v>55</v>
      </c>
      <c r="J654">
        <v>35</v>
      </c>
      <c r="K654">
        <v>75</v>
      </c>
      <c r="L654">
        <v>115</v>
      </c>
      <c r="M654">
        <f>SUM(Pokemon[[#This Row],[Hit_Points]:[Speed_Points]])</f>
        <v>430</v>
      </c>
      <c r="N654">
        <v>2</v>
      </c>
      <c r="O654" t="b">
        <v>0</v>
      </c>
    </row>
    <row r="655" spans="2:15" hidden="1" x14ac:dyDescent="0.3">
      <c r="B655" t="s">
        <v>584</v>
      </c>
      <c r="C655" t="s">
        <v>13</v>
      </c>
      <c r="D655" t="s">
        <v>20</v>
      </c>
      <c r="E655">
        <f>_xlfn.XLOOKUP(Pokemon[[#This Row],[Primary_Type]],Table4[Type],Table4[Type_Encoded_Num],0,0,1)</f>
        <v>10</v>
      </c>
      <c r="F655">
        <v>308</v>
      </c>
      <c r="G655">
        <v>45</v>
      </c>
      <c r="H655">
        <v>45</v>
      </c>
      <c r="I655">
        <v>55</v>
      </c>
      <c r="J655">
        <v>45</v>
      </c>
      <c r="K655">
        <v>55</v>
      </c>
      <c r="L655">
        <v>63</v>
      </c>
      <c r="M655">
        <f>SUM(Pokemon[[#This Row],[Hit_Points]:[Speed_Points]])</f>
        <v>308</v>
      </c>
      <c r="N655">
        <v>5</v>
      </c>
      <c r="O655" t="b">
        <v>0</v>
      </c>
    </row>
    <row r="656" spans="2:15" hidden="1" x14ac:dyDescent="0.3">
      <c r="B656" t="s">
        <v>185</v>
      </c>
      <c r="C656" t="s">
        <v>41</v>
      </c>
      <c r="D656" t="s">
        <v>20</v>
      </c>
      <c r="E656">
        <f>_xlfn.XLOOKUP(Pokemon[[#This Row],[Primary_Type]],Table4[Type],Table4[Type_Encoded_Num],0,0,1)</f>
        <v>13</v>
      </c>
      <c r="F656">
        <v>540</v>
      </c>
      <c r="G656">
        <v>160</v>
      </c>
      <c r="H656">
        <v>110</v>
      </c>
      <c r="I656">
        <v>65</v>
      </c>
      <c r="J656">
        <v>65</v>
      </c>
      <c r="K656">
        <v>110</v>
      </c>
      <c r="L656">
        <v>30</v>
      </c>
      <c r="M656">
        <f>SUM(Pokemon[[#This Row],[Hit_Points]:[Speed_Points]])</f>
        <v>540</v>
      </c>
      <c r="N656">
        <v>1</v>
      </c>
      <c r="O656" t="b">
        <v>0</v>
      </c>
    </row>
    <row r="657" spans="2:15" hidden="1" x14ac:dyDescent="0.3">
      <c r="B657" t="s">
        <v>425</v>
      </c>
      <c r="C657" t="s">
        <v>122</v>
      </c>
      <c r="D657" t="s">
        <v>20</v>
      </c>
      <c r="E657">
        <f>_xlfn.XLOOKUP(Pokemon[[#This Row],[Primary_Type]],Table4[Type],Table4[Type_Encoded_Num],0,0,1)</f>
        <v>12</v>
      </c>
      <c r="F657">
        <v>300</v>
      </c>
      <c r="G657">
        <v>50</v>
      </c>
      <c r="H657">
        <v>50</v>
      </c>
      <c r="I657">
        <v>50</v>
      </c>
      <c r="J657">
        <v>50</v>
      </c>
      <c r="K657">
        <v>50</v>
      </c>
      <c r="L657">
        <v>50</v>
      </c>
      <c r="M657">
        <f>SUM(Pokemon[[#This Row],[Hit_Points]:[Speed_Points]])</f>
        <v>300</v>
      </c>
      <c r="N657">
        <v>3</v>
      </c>
      <c r="O657" t="b">
        <v>0</v>
      </c>
    </row>
    <row r="658" spans="2:15" x14ac:dyDescent="0.3">
      <c r="B658" t="s">
        <v>539</v>
      </c>
      <c r="C658" t="s">
        <v>13</v>
      </c>
      <c r="D658" t="s">
        <v>122</v>
      </c>
      <c r="E658">
        <f>_xlfn.XLOOKUP(Pokemon[[#This Row],[Primary_Type]],Table4[Type],Table4[Type_Encoded_Num],0,0,1)</f>
        <v>10</v>
      </c>
      <c r="F658">
        <v>334</v>
      </c>
      <c r="G658">
        <v>60</v>
      </c>
      <c r="H658">
        <v>62</v>
      </c>
      <c r="I658">
        <v>50</v>
      </c>
      <c r="J658">
        <v>62</v>
      </c>
      <c r="K658">
        <v>60</v>
      </c>
      <c r="L658">
        <v>40</v>
      </c>
      <c r="M658">
        <f>SUM(Pokemon[[#This Row],[Hit_Points]:[Speed_Points]])</f>
        <v>334</v>
      </c>
      <c r="N658">
        <v>4</v>
      </c>
      <c r="O658" t="b">
        <v>0</v>
      </c>
    </row>
    <row r="659" spans="2:15" hidden="1" x14ac:dyDescent="0.3">
      <c r="B659" t="s">
        <v>255</v>
      </c>
      <c r="C659" t="s">
        <v>63</v>
      </c>
      <c r="D659" t="s">
        <v>20</v>
      </c>
      <c r="E659">
        <f>_xlfn.XLOOKUP(Pokemon[[#This Row],[Primary_Type]],Table4[Type],Table4[Type_Encoded_Num],0,0,1)</f>
        <v>5</v>
      </c>
      <c r="F659">
        <v>300</v>
      </c>
      <c r="G659">
        <v>60</v>
      </c>
      <c r="H659">
        <v>80</v>
      </c>
      <c r="I659">
        <v>50</v>
      </c>
      <c r="J659">
        <v>40</v>
      </c>
      <c r="K659">
        <v>40</v>
      </c>
      <c r="L659">
        <v>30</v>
      </c>
      <c r="M659">
        <f>SUM(Pokemon[[#This Row],[Hit_Points]:[Speed_Points]])</f>
        <v>300</v>
      </c>
      <c r="N659">
        <v>2</v>
      </c>
      <c r="O659" t="b">
        <v>0</v>
      </c>
    </row>
    <row r="660" spans="2:15" hidden="1" x14ac:dyDescent="0.3">
      <c r="B660" t="s">
        <v>668</v>
      </c>
      <c r="C660" t="s">
        <v>93</v>
      </c>
      <c r="D660" t="s">
        <v>20</v>
      </c>
      <c r="E660">
        <f>_xlfn.XLOOKUP(Pokemon[[#This Row],[Primary_Type]],Table4[Type],Table4[Type_Encoded_Num],0,0,1)</f>
        <v>15</v>
      </c>
      <c r="F660">
        <v>290</v>
      </c>
      <c r="G660">
        <v>45</v>
      </c>
      <c r="H660">
        <v>30</v>
      </c>
      <c r="I660">
        <v>40</v>
      </c>
      <c r="J660">
        <v>105</v>
      </c>
      <c r="K660">
        <v>50</v>
      </c>
      <c r="L660">
        <v>20</v>
      </c>
      <c r="M660">
        <f>SUM(Pokemon[[#This Row],[Hit_Points]:[Speed_Points]])</f>
        <v>290</v>
      </c>
      <c r="N660">
        <v>5</v>
      </c>
      <c r="O660" t="b">
        <v>0</v>
      </c>
    </row>
    <row r="661" spans="2:15" x14ac:dyDescent="0.3">
      <c r="B661" t="s">
        <v>400</v>
      </c>
      <c r="C661" t="s">
        <v>106</v>
      </c>
      <c r="D661" t="s">
        <v>93</v>
      </c>
      <c r="E661">
        <f>_xlfn.XLOOKUP(Pokemon[[#This Row],[Primary_Type]],Table4[Type],Table4[Type_Encoded_Num],0,0,1)</f>
        <v>16</v>
      </c>
      <c r="F661">
        <v>440</v>
      </c>
      <c r="G661">
        <v>70</v>
      </c>
      <c r="H661">
        <v>95</v>
      </c>
      <c r="I661">
        <v>85</v>
      </c>
      <c r="J661">
        <v>55</v>
      </c>
      <c r="K661">
        <v>65</v>
      </c>
      <c r="L661">
        <v>70</v>
      </c>
      <c r="M661">
        <f>SUM(Pokemon[[#This Row],[Hit_Points]:[Speed_Points]])</f>
        <v>440</v>
      </c>
      <c r="N661">
        <v>3</v>
      </c>
      <c r="O661" t="b">
        <v>0</v>
      </c>
    </row>
    <row r="662" spans="2:15" x14ac:dyDescent="0.3">
      <c r="B662" t="s">
        <v>47</v>
      </c>
      <c r="C662" t="s">
        <v>41</v>
      </c>
      <c r="D662" t="s">
        <v>23</v>
      </c>
      <c r="E662">
        <f>_xlfn.XLOOKUP(Pokemon[[#This Row],[Primary_Type]],Table4[Type],Table4[Type_Encoded_Num],0,0,1)</f>
        <v>13</v>
      </c>
      <c r="F662">
        <v>262</v>
      </c>
      <c r="G662">
        <v>40</v>
      </c>
      <c r="H662">
        <v>60</v>
      </c>
      <c r="I662">
        <v>30</v>
      </c>
      <c r="J662">
        <v>31</v>
      </c>
      <c r="K662">
        <v>31</v>
      </c>
      <c r="L662">
        <v>70</v>
      </c>
      <c r="M662">
        <f>SUM(Pokemon[[#This Row],[Hit_Points]:[Speed_Points]])</f>
        <v>262</v>
      </c>
      <c r="N662">
        <v>1</v>
      </c>
      <c r="O662" t="b">
        <v>0</v>
      </c>
    </row>
    <row r="663" spans="2:15" hidden="1" x14ac:dyDescent="0.3">
      <c r="B663" t="s">
        <v>763</v>
      </c>
      <c r="C663" t="s">
        <v>33</v>
      </c>
      <c r="D663" t="s">
        <v>20</v>
      </c>
      <c r="E663">
        <f>_xlfn.XLOOKUP(Pokemon[[#This Row],[Primary_Type]],Table4[Type],Table4[Type_Encoded_Num],0,0,1)</f>
        <v>1</v>
      </c>
      <c r="F663">
        <v>213</v>
      </c>
      <c r="G663">
        <v>45</v>
      </c>
      <c r="H663">
        <v>22</v>
      </c>
      <c r="I663">
        <v>60</v>
      </c>
      <c r="J663">
        <v>27</v>
      </c>
      <c r="K663">
        <v>30</v>
      </c>
      <c r="L663">
        <v>29</v>
      </c>
      <c r="M663">
        <f>SUM(Pokemon[[#This Row],[Hit_Points]:[Speed_Points]])</f>
        <v>213</v>
      </c>
      <c r="N663">
        <v>6</v>
      </c>
      <c r="O663" t="b">
        <v>0</v>
      </c>
    </row>
    <row r="664" spans="2:15" x14ac:dyDescent="0.3">
      <c r="B664" t="s">
        <v>428</v>
      </c>
      <c r="C664" t="s">
        <v>122</v>
      </c>
      <c r="D664" t="s">
        <v>28</v>
      </c>
      <c r="E664">
        <f>_xlfn.XLOOKUP(Pokemon[[#This Row],[Primary_Type]],Table4[Type],Table4[Type_Encoded_Num],0,0,1)</f>
        <v>12</v>
      </c>
      <c r="F664">
        <v>290</v>
      </c>
      <c r="G664">
        <v>70</v>
      </c>
      <c r="H664">
        <v>40</v>
      </c>
      <c r="I664">
        <v>50</v>
      </c>
      <c r="J664">
        <v>55</v>
      </c>
      <c r="K664">
        <v>50</v>
      </c>
      <c r="L664">
        <v>25</v>
      </c>
      <c r="M664">
        <f>SUM(Pokemon[[#This Row],[Hit_Points]:[Speed_Points]])</f>
        <v>290</v>
      </c>
      <c r="N664">
        <v>3</v>
      </c>
      <c r="O664" t="b">
        <v>0</v>
      </c>
    </row>
    <row r="665" spans="2:15" x14ac:dyDescent="0.3">
      <c r="B665" t="s">
        <v>211</v>
      </c>
      <c r="C665" t="s">
        <v>33</v>
      </c>
      <c r="D665" t="s">
        <v>14</v>
      </c>
      <c r="E665">
        <f>_xlfn.XLOOKUP(Pokemon[[#This Row],[Primary_Type]],Table4[Type],Table4[Type_Encoded_Num],0,0,1)</f>
        <v>1</v>
      </c>
      <c r="F665">
        <v>250</v>
      </c>
      <c r="G665">
        <v>40</v>
      </c>
      <c r="H665">
        <v>60</v>
      </c>
      <c r="I665">
        <v>40</v>
      </c>
      <c r="J665">
        <v>40</v>
      </c>
      <c r="K665">
        <v>40</v>
      </c>
      <c r="L665">
        <v>30</v>
      </c>
      <c r="M665">
        <f>SUM(Pokemon[[#This Row],[Hit_Points]:[Speed_Points]])</f>
        <v>250</v>
      </c>
      <c r="N665">
        <v>2</v>
      </c>
      <c r="O665" t="b">
        <v>0</v>
      </c>
    </row>
    <row r="666" spans="2:15" hidden="1" x14ac:dyDescent="0.3">
      <c r="B666" t="s">
        <v>388</v>
      </c>
      <c r="C666" t="s">
        <v>41</v>
      </c>
      <c r="D666" t="s">
        <v>20</v>
      </c>
      <c r="E666">
        <f>_xlfn.XLOOKUP(Pokemon[[#This Row],[Primary_Type]],Table4[Type],Table4[Type_Encoded_Num],0,0,1)</f>
        <v>13</v>
      </c>
      <c r="F666">
        <v>360</v>
      </c>
      <c r="G666">
        <v>60</v>
      </c>
      <c r="H666">
        <v>60</v>
      </c>
      <c r="I666">
        <v>60</v>
      </c>
      <c r="J666">
        <v>60</v>
      </c>
      <c r="K666">
        <v>60</v>
      </c>
      <c r="L666">
        <v>60</v>
      </c>
      <c r="M666">
        <f>SUM(Pokemon[[#This Row],[Hit_Points]:[Speed_Points]])</f>
        <v>360</v>
      </c>
      <c r="N666">
        <v>3</v>
      </c>
      <c r="O666" t="b">
        <v>0</v>
      </c>
    </row>
    <row r="667" spans="2:15" x14ac:dyDescent="0.3">
      <c r="B667" t="s">
        <v>520</v>
      </c>
      <c r="C667" t="s">
        <v>128</v>
      </c>
      <c r="D667" t="s">
        <v>171</v>
      </c>
      <c r="E667">
        <f>_xlfn.XLOOKUP(Pokemon[[#This Row],[Primary_Type]],Table4[Type],Table4[Type_Encoded_Num],0,0,1)</f>
        <v>9</v>
      </c>
      <c r="F667">
        <v>485</v>
      </c>
      <c r="G667">
        <v>50</v>
      </c>
      <c r="H667">
        <v>92</v>
      </c>
      <c r="I667">
        <v>108</v>
      </c>
      <c r="J667">
        <v>92</v>
      </c>
      <c r="K667">
        <v>108</v>
      </c>
      <c r="L667">
        <v>35</v>
      </c>
      <c r="M667">
        <f>SUM(Pokemon[[#This Row],[Hit_Points]:[Speed_Points]])</f>
        <v>485</v>
      </c>
      <c r="N667">
        <v>4</v>
      </c>
      <c r="O667" t="b">
        <v>0</v>
      </c>
    </row>
    <row r="668" spans="2:15" hidden="1" x14ac:dyDescent="0.3">
      <c r="B668" t="s">
        <v>386</v>
      </c>
      <c r="C668" t="s">
        <v>93</v>
      </c>
      <c r="D668" t="s">
        <v>20</v>
      </c>
      <c r="E668">
        <f>_xlfn.XLOOKUP(Pokemon[[#This Row],[Primary_Type]],Table4[Type],Table4[Type_Encoded_Num],0,0,1)</f>
        <v>15</v>
      </c>
      <c r="F668">
        <v>330</v>
      </c>
      <c r="G668">
        <v>60</v>
      </c>
      <c r="H668">
        <v>25</v>
      </c>
      <c r="I668">
        <v>35</v>
      </c>
      <c r="J668">
        <v>70</v>
      </c>
      <c r="K668">
        <v>80</v>
      </c>
      <c r="L668">
        <v>60</v>
      </c>
      <c r="M668">
        <f>SUM(Pokemon[[#This Row],[Hit_Points]:[Speed_Points]])</f>
        <v>330</v>
      </c>
      <c r="N668">
        <v>3</v>
      </c>
      <c r="O668" t="b">
        <v>0</v>
      </c>
    </row>
    <row r="669" spans="2:15" hidden="1" x14ac:dyDescent="0.3">
      <c r="B669" t="s">
        <v>782</v>
      </c>
      <c r="C669" t="s">
        <v>63</v>
      </c>
      <c r="D669" t="s">
        <v>20</v>
      </c>
      <c r="E669">
        <f>_xlfn.XLOOKUP(Pokemon[[#This Row],[Primary_Type]],Table4[Type],Table4[Type_Encoded_Num],0,0,1)</f>
        <v>5</v>
      </c>
      <c r="F669">
        <v>341</v>
      </c>
      <c r="G669">
        <v>78</v>
      </c>
      <c r="H669">
        <v>52</v>
      </c>
      <c r="I669">
        <v>60</v>
      </c>
      <c r="J669">
        <v>63</v>
      </c>
      <c r="K669">
        <v>65</v>
      </c>
      <c r="L669">
        <v>23</v>
      </c>
      <c r="M669">
        <f>SUM(Pokemon[[#This Row],[Hit_Points]:[Speed_Points]])</f>
        <v>341</v>
      </c>
      <c r="N669">
        <v>6</v>
      </c>
      <c r="O669" t="b">
        <v>0</v>
      </c>
    </row>
    <row r="670" spans="2:15" hidden="1" x14ac:dyDescent="0.3">
      <c r="B670" t="s">
        <v>27</v>
      </c>
      <c r="C670" t="s">
        <v>28</v>
      </c>
      <c r="D670" t="s">
        <v>20</v>
      </c>
      <c r="E670">
        <f>_xlfn.XLOOKUP(Pokemon[[#This Row],[Primary_Type]],Table4[Type],Table4[Type_Encoded_Num],0,0,1)</f>
        <v>18</v>
      </c>
      <c r="F670">
        <v>314</v>
      </c>
      <c r="G670">
        <v>44</v>
      </c>
      <c r="H670">
        <v>48</v>
      </c>
      <c r="I670">
        <v>65</v>
      </c>
      <c r="J670">
        <v>50</v>
      </c>
      <c r="K670">
        <v>64</v>
      </c>
      <c r="L670">
        <v>43</v>
      </c>
      <c r="M670">
        <f>SUM(Pokemon[[#This Row],[Hit_Points]:[Speed_Points]])</f>
        <v>314</v>
      </c>
      <c r="N670">
        <v>1</v>
      </c>
      <c r="O670" t="b">
        <v>0</v>
      </c>
    </row>
    <row r="671" spans="2:15" hidden="1" x14ac:dyDescent="0.3">
      <c r="B671" t="s">
        <v>283</v>
      </c>
      <c r="C671" t="s">
        <v>41</v>
      </c>
      <c r="D671" t="s">
        <v>20</v>
      </c>
      <c r="E671">
        <f>_xlfn.XLOOKUP(Pokemon[[#This Row],[Primary_Type]],Table4[Type],Table4[Type_Encoded_Num],0,0,1)</f>
        <v>13</v>
      </c>
      <c r="F671">
        <v>465</v>
      </c>
      <c r="G671">
        <v>73</v>
      </c>
      <c r="H671">
        <v>95</v>
      </c>
      <c r="I671">
        <v>62</v>
      </c>
      <c r="J671">
        <v>85</v>
      </c>
      <c r="K671">
        <v>65</v>
      </c>
      <c r="L671">
        <v>85</v>
      </c>
      <c r="M671">
        <f>SUM(Pokemon[[#This Row],[Hit_Points]:[Speed_Points]])</f>
        <v>465</v>
      </c>
      <c r="N671">
        <v>2</v>
      </c>
      <c r="O671" t="b">
        <v>0</v>
      </c>
    </row>
    <row r="672" spans="2:15" x14ac:dyDescent="0.3">
      <c r="B672" t="s">
        <v>473</v>
      </c>
      <c r="C672" t="s">
        <v>41</v>
      </c>
      <c r="D672" t="s">
        <v>23</v>
      </c>
      <c r="E672">
        <f>_xlfn.XLOOKUP(Pokemon[[#This Row],[Primary_Type]],Table4[Type],Table4[Type_Encoded_Num],0,0,1)</f>
        <v>13</v>
      </c>
      <c r="F672">
        <v>485</v>
      </c>
      <c r="G672">
        <v>85</v>
      </c>
      <c r="H672">
        <v>120</v>
      </c>
      <c r="I672">
        <v>70</v>
      </c>
      <c r="J672">
        <v>50</v>
      </c>
      <c r="K672">
        <v>60</v>
      </c>
      <c r="L672">
        <v>100</v>
      </c>
      <c r="M672">
        <f>SUM(Pokemon[[#This Row],[Hit_Points]:[Speed_Points]])</f>
        <v>485</v>
      </c>
      <c r="N672">
        <v>4</v>
      </c>
      <c r="O672" t="b">
        <v>0</v>
      </c>
    </row>
    <row r="673" spans="2:15" x14ac:dyDescent="0.3">
      <c r="B673" t="s">
        <v>472</v>
      </c>
      <c r="C673" t="s">
        <v>41</v>
      </c>
      <c r="D673" t="s">
        <v>23</v>
      </c>
      <c r="E673">
        <f>_xlfn.XLOOKUP(Pokemon[[#This Row],[Primary_Type]],Table4[Type],Table4[Type_Encoded_Num],0,0,1)</f>
        <v>13</v>
      </c>
      <c r="F673">
        <v>340</v>
      </c>
      <c r="G673">
        <v>55</v>
      </c>
      <c r="H673">
        <v>75</v>
      </c>
      <c r="I673">
        <v>50</v>
      </c>
      <c r="J673">
        <v>40</v>
      </c>
      <c r="K673">
        <v>40</v>
      </c>
      <c r="L673">
        <v>80</v>
      </c>
      <c r="M673">
        <f>SUM(Pokemon[[#This Row],[Hit_Points]:[Speed_Points]])</f>
        <v>340</v>
      </c>
      <c r="N673">
        <v>4</v>
      </c>
      <c r="O673" t="b">
        <v>0</v>
      </c>
    </row>
    <row r="674" spans="2:15" x14ac:dyDescent="0.3">
      <c r="B674" t="s">
        <v>471</v>
      </c>
      <c r="C674" t="s">
        <v>41</v>
      </c>
      <c r="D674" t="s">
        <v>23</v>
      </c>
      <c r="E674">
        <f>_xlfn.XLOOKUP(Pokemon[[#This Row],[Primary_Type]],Table4[Type],Table4[Type_Encoded_Num],0,0,1)</f>
        <v>13</v>
      </c>
      <c r="F674">
        <v>245</v>
      </c>
      <c r="G674">
        <v>40</v>
      </c>
      <c r="H674">
        <v>55</v>
      </c>
      <c r="I674">
        <v>30</v>
      </c>
      <c r="J674">
        <v>30</v>
      </c>
      <c r="K674">
        <v>30</v>
      </c>
      <c r="L674">
        <v>60</v>
      </c>
      <c r="M674">
        <f>SUM(Pokemon[[#This Row],[Hit_Points]:[Speed_Points]])</f>
        <v>245</v>
      </c>
      <c r="N674">
        <v>4</v>
      </c>
      <c r="O674" t="b">
        <v>0</v>
      </c>
    </row>
    <row r="675" spans="2:15" x14ac:dyDescent="0.3">
      <c r="B675" t="s">
        <v>159</v>
      </c>
      <c r="C675" t="s">
        <v>28</v>
      </c>
      <c r="D675" t="s">
        <v>93</v>
      </c>
      <c r="E675">
        <f>_xlfn.XLOOKUP(Pokemon[[#This Row],[Primary_Type]],Table4[Type],Table4[Type_Encoded_Num],0,0,1)</f>
        <v>18</v>
      </c>
      <c r="F675">
        <v>520</v>
      </c>
      <c r="G675">
        <v>60</v>
      </c>
      <c r="H675">
        <v>75</v>
      </c>
      <c r="I675">
        <v>85</v>
      </c>
      <c r="J675">
        <v>100</v>
      </c>
      <c r="K675">
        <v>85</v>
      </c>
      <c r="L675">
        <v>115</v>
      </c>
      <c r="M675">
        <f>SUM(Pokemon[[#This Row],[Hit_Points]:[Speed_Points]])</f>
        <v>520</v>
      </c>
      <c r="N675">
        <v>1</v>
      </c>
      <c r="O675" t="b">
        <v>0</v>
      </c>
    </row>
    <row r="676" spans="2:15" hidden="1" x14ac:dyDescent="0.3">
      <c r="B676" t="s">
        <v>158</v>
      </c>
      <c r="C676" t="s">
        <v>28</v>
      </c>
      <c r="D676" t="s">
        <v>20</v>
      </c>
      <c r="E676">
        <f>_xlfn.XLOOKUP(Pokemon[[#This Row],[Primary_Type]],Table4[Type],Table4[Type_Encoded_Num],0,0,1)</f>
        <v>18</v>
      </c>
      <c r="F676">
        <v>340</v>
      </c>
      <c r="G676">
        <v>30</v>
      </c>
      <c r="H676">
        <v>45</v>
      </c>
      <c r="I676">
        <v>55</v>
      </c>
      <c r="J676">
        <v>70</v>
      </c>
      <c r="K676">
        <v>55</v>
      </c>
      <c r="L676">
        <v>85</v>
      </c>
      <c r="M676">
        <f>SUM(Pokemon[[#This Row],[Hit_Points]:[Speed_Points]])</f>
        <v>340</v>
      </c>
      <c r="N676">
        <v>1</v>
      </c>
      <c r="O676" t="b">
        <v>0</v>
      </c>
    </row>
    <row r="677" spans="2:15" x14ac:dyDescent="0.3">
      <c r="B677" t="s">
        <v>253</v>
      </c>
      <c r="C677" t="s">
        <v>115</v>
      </c>
      <c r="D677" t="s">
        <v>55</v>
      </c>
      <c r="E677">
        <f>_xlfn.XLOOKUP(Pokemon[[#This Row],[Primary_Type]],Table4[Type],Table4[Type_Encoded_Num],0,0,1)</f>
        <v>17</v>
      </c>
      <c r="F677">
        <v>510</v>
      </c>
      <c r="G677">
        <v>75</v>
      </c>
      <c r="H677">
        <v>85</v>
      </c>
      <c r="I677">
        <v>200</v>
      </c>
      <c r="J677">
        <v>55</v>
      </c>
      <c r="K677">
        <v>65</v>
      </c>
      <c r="L677">
        <v>30</v>
      </c>
      <c r="M677">
        <f>SUM(Pokemon[[#This Row],[Hit_Points]:[Speed_Points]])</f>
        <v>510</v>
      </c>
      <c r="N677">
        <v>2</v>
      </c>
      <c r="O677" t="b">
        <v>0</v>
      </c>
    </row>
    <row r="678" spans="2:15" x14ac:dyDescent="0.3">
      <c r="B678" t="s">
        <v>254</v>
      </c>
      <c r="C678" t="s">
        <v>115</v>
      </c>
      <c r="D678" t="s">
        <v>55</v>
      </c>
      <c r="E678">
        <f>_xlfn.XLOOKUP(Pokemon[[#This Row],[Primary_Type]],Table4[Type],Table4[Type_Encoded_Num],0,0,1)</f>
        <v>17</v>
      </c>
      <c r="F678">
        <v>610</v>
      </c>
      <c r="G678">
        <v>75</v>
      </c>
      <c r="H678">
        <v>125</v>
      </c>
      <c r="I678">
        <v>230</v>
      </c>
      <c r="J678">
        <v>55</v>
      </c>
      <c r="K678">
        <v>95</v>
      </c>
      <c r="L678">
        <v>30</v>
      </c>
      <c r="M678">
        <f>SUM(Pokemon[[#This Row],[Hit_Points]:[Speed_Points]])</f>
        <v>610</v>
      </c>
      <c r="N678">
        <v>2</v>
      </c>
      <c r="O678" t="b">
        <v>0</v>
      </c>
    </row>
    <row r="679" spans="2:15" hidden="1" x14ac:dyDescent="0.3">
      <c r="B679" t="s">
        <v>597</v>
      </c>
      <c r="C679" t="s">
        <v>41</v>
      </c>
      <c r="D679" t="s">
        <v>20</v>
      </c>
      <c r="E679">
        <f>_xlfn.XLOOKUP(Pokemon[[#This Row],[Primary_Type]],Table4[Type],Table4[Type_Encoded_Num],0,0,1)</f>
        <v>13</v>
      </c>
      <c r="F679">
        <v>500</v>
      </c>
      <c r="G679">
        <v>85</v>
      </c>
      <c r="H679">
        <v>110</v>
      </c>
      <c r="I679">
        <v>90</v>
      </c>
      <c r="J679">
        <v>45</v>
      </c>
      <c r="K679">
        <v>90</v>
      </c>
      <c r="L679">
        <v>80</v>
      </c>
      <c r="M679">
        <f>SUM(Pokemon[[#This Row],[Hit_Points]:[Speed_Points]])</f>
        <v>500</v>
      </c>
      <c r="N679">
        <v>5</v>
      </c>
      <c r="O679" t="b">
        <v>0</v>
      </c>
    </row>
    <row r="680" spans="2:15" x14ac:dyDescent="0.3">
      <c r="B680" t="s">
        <v>709</v>
      </c>
      <c r="C680" t="s">
        <v>55</v>
      </c>
      <c r="D680" t="s">
        <v>52</v>
      </c>
      <c r="E680">
        <f>_xlfn.XLOOKUP(Pokemon[[#This Row],[Primary_Type]],Table4[Type],Table4[Type_Encoded_Num],0,0,1)</f>
        <v>11</v>
      </c>
      <c r="F680">
        <v>471</v>
      </c>
      <c r="G680">
        <v>109</v>
      </c>
      <c r="H680">
        <v>66</v>
      </c>
      <c r="I680">
        <v>84</v>
      </c>
      <c r="J680">
        <v>81</v>
      </c>
      <c r="K680">
        <v>99</v>
      </c>
      <c r="L680">
        <v>32</v>
      </c>
      <c r="M680">
        <f>SUM(Pokemon[[#This Row],[Hit_Points]:[Speed_Points]])</f>
        <v>471</v>
      </c>
      <c r="N680">
        <v>5</v>
      </c>
      <c r="O680" t="b">
        <v>0</v>
      </c>
    </row>
    <row r="681" spans="2:15" x14ac:dyDescent="0.3">
      <c r="B681" t="s">
        <v>512</v>
      </c>
      <c r="C681" t="s">
        <v>14</v>
      </c>
      <c r="D681" t="s">
        <v>171</v>
      </c>
      <c r="E681">
        <f>_xlfn.XLOOKUP(Pokemon[[#This Row],[Primary_Type]],Table4[Type],Table4[Type_Encoded_Num],0,0,1)</f>
        <v>14</v>
      </c>
      <c r="F681">
        <v>329</v>
      </c>
      <c r="G681">
        <v>63</v>
      </c>
      <c r="H681">
        <v>63</v>
      </c>
      <c r="I681">
        <v>47</v>
      </c>
      <c r="J681">
        <v>41</v>
      </c>
      <c r="K681">
        <v>41</v>
      </c>
      <c r="L681">
        <v>74</v>
      </c>
      <c r="M681">
        <f>SUM(Pokemon[[#This Row],[Hit_Points]:[Speed_Points]])</f>
        <v>329</v>
      </c>
      <c r="N681">
        <v>4</v>
      </c>
      <c r="O681" t="b">
        <v>0</v>
      </c>
    </row>
    <row r="682" spans="2:15" hidden="1" x14ac:dyDescent="0.3">
      <c r="B682" t="s">
        <v>230</v>
      </c>
      <c r="C682" t="s">
        <v>106</v>
      </c>
      <c r="D682" t="s">
        <v>20</v>
      </c>
      <c r="E682">
        <f>_xlfn.XLOOKUP(Pokemon[[#This Row],[Primary_Type]],Table4[Type],Table4[Type_Encoded_Num],0,0,1)</f>
        <v>16</v>
      </c>
      <c r="F682">
        <v>410</v>
      </c>
      <c r="G682">
        <v>70</v>
      </c>
      <c r="H682">
        <v>100</v>
      </c>
      <c r="I682">
        <v>115</v>
      </c>
      <c r="J682">
        <v>30</v>
      </c>
      <c r="K682">
        <v>65</v>
      </c>
      <c r="L682">
        <v>30</v>
      </c>
      <c r="M682">
        <f>SUM(Pokemon[[#This Row],[Hit_Points]:[Speed_Points]])</f>
        <v>410</v>
      </c>
      <c r="N682">
        <v>2</v>
      </c>
      <c r="O682" t="b">
        <v>0</v>
      </c>
    </row>
    <row r="683" spans="2:15" hidden="1" x14ac:dyDescent="0.3">
      <c r="B683" t="s">
        <v>294</v>
      </c>
      <c r="C683" t="s">
        <v>28</v>
      </c>
      <c r="D683" t="s">
        <v>20</v>
      </c>
      <c r="E683">
        <f>_xlfn.XLOOKUP(Pokemon[[#This Row],[Primary_Type]],Table4[Type],Table4[Type_Encoded_Num],0,0,1)</f>
        <v>18</v>
      </c>
      <c r="F683">
        <v>580</v>
      </c>
      <c r="G683">
        <v>100</v>
      </c>
      <c r="H683">
        <v>75</v>
      </c>
      <c r="I683">
        <v>115</v>
      </c>
      <c r="J683">
        <v>90</v>
      </c>
      <c r="K683">
        <v>115</v>
      </c>
      <c r="L683">
        <v>85</v>
      </c>
      <c r="M683">
        <f>SUM(Pokemon[[#This Row],[Hit_Points]:[Speed_Points]])</f>
        <v>580</v>
      </c>
      <c r="N683">
        <v>2</v>
      </c>
      <c r="O683" t="b">
        <v>1</v>
      </c>
    </row>
    <row r="684" spans="2:15" hidden="1" x14ac:dyDescent="0.3">
      <c r="B684" t="s">
        <v>237</v>
      </c>
      <c r="C684" t="s">
        <v>13</v>
      </c>
      <c r="D684" t="s">
        <v>20</v>
      </c>
      <c r="E684">
        <f>_xlfn.XLOOKUP(Pokemon[[#This Row],[Primary_Type]],Table4[Type],Table4[Type_Encoded_Num],0,0,1)</f>
        <v>10</v>
      </c>
      <c r="F684">
        <v>425</v>
      </c>
      <c r="G684">
        <v>75</v>
      </c>
      <c r="H684">
        <v>75</v>
      </c>
      <c r="I684">
        <v>55</v>
      </c>
      <c r="J684">
        <v>105</v>
      </c>
      <c r="K684">
        <v>85</v>
      </c>
      <c r="L684">
        <v>30</v>
      </c>
      <c r="M684">
        <f>SUM(Pokemon[[#This Row],[Hit_Points]:[Speed_Points]])</f>
        <v>425</v>
      </c>
      <c r="N684">
        <v>2</v>
      </c>
      <c r="O684" t="b">
        <v>0</v>
      </c>
    </row>
    <row r="685" spans="2:15" hidden="1" x14ac:dyDescent="0.3">
      <c r="B685" t="s">
        <v>236</v>
      </c>
      <c r="C685" t="s">
        <v>13</v>
      </c>
      <c r="D685" t="s">
        <v>20</v>
      </c>
      <c r="E685">
        <f>_xlfn.XLOOKUP(Pokemon[[#This Row],[Primary_Type]],Table4[Type],Table4[Type_Encoded_Num],0,0,1)</f>
        <v>10</v>
      </c>
      <c r="F685">
        <v>180</v>
      </c>
      <c r="G685">
        <v>30</v>
      </c>
      <c r="H685">
        <v>30</v>
      </c>
      <c r="I685">
        <v>30</v>
      </c>
      <c r="J685">
        <v>30</v>
      </c>
      <c r="K685">
        <v>30</v>
      </c>
      <c r="L685">
        <v>30</v>
      </c>
      <c r="M685">
        <f>SUM(Pokemon[[#This Row],[Hit_Points]:[Speed_Points]])</f>
        <v>180</v>
      </c>
      <c r="N685">
        <v>2</v>
      </c>
      <c r="O685" t="b">
        <v>0</v>
      </c>
    </row>
    <row r="686" spans="2:15" x14ac:dyDescent="0.3">
      <c r="B686" t="s">
        <v>337</v>
      </c>
      <c r="C686" t="s">
        <v>33</v>
      </c>
      <c r="D686" t="s">
        <v>28</v>
      </c>
      <c r="E686">
        <f>_xlfn.XLOOKUP(Pokemon[[#This Row],[Primary_Type]],Table4[Type],Table4[Type_Encoded_Num],0,0,1)</f>
        <v>1</v>
      </c>
      <c r="F686">
        <v>269</v>
      </c>
      <c r="G686">
        <v>40</v>
      </c>
      <c r="H686">
        <v>30</v>
      </c>
      <c r="I686">
        <v>32</v>
      </c>
      <c r="J686">
        <v>50</v>
      </c>
      <c r="K686">
        <v>52</v>
      </c>
      <c r="L686">
        <v>65</v>
      </c>
      <c r="M686">
        <f>SUM(Pokemon[[#This Row],[Hit_Points]:[Speed_Points]])</f>
        <v>269</v>
      </c>
      <c r="N686">
        <v>3</v>
      </c>
      <c r="O686" t="b">
        <v>0</v>
      </c>
    </row>
    <row r="687" spans="2:15" x14ac:dyDescent="0.3">
      <c r="B687" t="s">
        <v>394</v>
      </c>
      <c r="C687" t="s">
        <v>41</v>
      </c>
      <c r="D687" t="s">
        <v>23</v>
      </c>
      <c r="E687">
        <f>_xlfn.XLOOKUP(Pokemon[[#This Row],[Primary_Type]],Table4[Type],Table4[Type_Encoded_Num],0,0,1)</f>
        <v>13</v>
      </c>
      <c r="F687">
        <v>310</v>
      </c>
      <c r="G687">
        <v>45</v>
      </c>
      <c r="H687">
        <v>40</v>
      </c>
      <c r="I687">
        <v>60</v>
      </c>
      <c r="J687">
        <v>40</v>
      </c>
      <c r="K687">
        <v>75</v>
      </c>
      <c r="L687">
        <v>50</v>
      </c>
      <c r="M687">
        <f>SUM(Pokemon[[#This Row],[Hit_Points]:[Speed_Points]])</f>
        <v>310</v>
      </c>
      <c r="N687">
        <v>3</v>
      </c>
      <c r="O687" t="b">
        <v>0</v>
      </c>
    </row>
    <row r="688" spans="2:15" x14ac:dyDescent="0.3">
      <c r="B688" t="s">
        <v>631</v>
      </c>
      <c r="C688" t="s">
        <v>33</v>
      </c>
      <c r="D688" t="s">
        <v>13</v>
      </c>
      <c r="E688">
        <f>_xlfn.XLOOKUP(Pokemon[[#This Row],[Primary_Type]],Table4[Type],Table4[Type_Encoded_Num],0,0,1)</f>
        <v>1</v>
      </c>
      <c r="F688">
        <v>380</v>
      </c>
      <c r="G688">
        <v>55</v>
      </c>
      <c r="H688">
        <v>63</v>
      </c>
      <c r="I688">
        <v>90</v>
      </c>
      <c r="J688">
        <v>50</v>
      </c>
      <c r="K688">
        <v>80</v>
      </c>
      <c r="L688">
        <v>42</v>
      </c>
      <c r="M688">
        <f>SUM(Pokemon[[#This Row],[Hit_Points]:[Speed_Points]])</f>
        <v>380</v>
      </c>
      <c r="N688">
        <v>5</v>
      </c>
      <c r="O688" t="b">
        <v>0</v>
      </c>
    </row>
    <row r="689" spans="2:15" hidden="1" x14ac:dyDescent="0.3">
      <c r="B689" t="s">
        <v>376</v>
      </c>
      <c r="C689" t="s">
        <v>14</v>
      </c>
      <c r="D689" t="s">
        <v>20</v>
      </c>
      <c r="E689">
        <f>_xlfn.XLOOKUP(Pokemon[[#This Row],[Primary_Type]],Table4[Type],Table4[Type_Encoded_Num],0,0,1)</f>
        <v>14</v>
      </c>
      <c r="F689">
        <v>467</v>
      </c>
      <c r="G689">
        <v>100</v>
      </c>
      <c r="H689">
        <v>73</v>
      </c>
      <c r="I689">
        <v>83</v>
      </c>
      <c r="J689">
        <v>73</v>
      </c>
      <c r="K689">
        <v>83</v>
      </c>
      <c r="L689">
        <v>55</v>
      </c>
      <c r="M689">
        <f>SUM(Pokemon[[#This Row],[Hit_Points]:[Speed_Points]])</f>
        <v>467</v>
      </c>
      <c r="N689">
        <v>3</v>
      </c>
      <c r="O689" t="b">
        <v>0</v>
      </c>
    </row>
    <row r="690" spans="2:15" x14ac:dyDescent="0.3">
      <c r="B690" t="s">
        <v>312</v>
      </c>
      <c r="C690" t="s">
        <v>28</v>
      </c>
      <c r="D690" t="s">
        <v>55</v>
      </c>
      <c r="E690">
        <f>_xlfn.XLOOKUP(Pokemon[[#This Row],[Primary_Type]],Table4[Type],Table4[Type_Encoded_Num],0,0,1)</f>
        <v>18</v>
      </c>
      <c r="F690">
        <v>535</v>
      </c>
      <c r="G690">
        <v>100</v>
      </c>
      <c r="H690">
        <v>110</v>
      </c>
      <c r="I690">
        <v>90</v>
      </c>
      <c r="J690">
        <v>85</v>
      </c>
      <c r="K690">
        <v>90</v>
      </c>
      <c r="L690">
        <v>60</v>
      </c>
      <c r="M690">
        <f>SUM(Pokemon[[#This Row],[Hit_Points]:[Speed_Points]])</f>
        <v>535</v>
      </c>
      <c r="N690">
        <v>3</v>
      </c>
      <c r="O690" t="b">
        <v>0</v>
      </c>
    </row>
    <row r="691" spans="2:15" x14ac:dyDescent="0.3">
      <c r="B691" t="s">
        <v>313</v>
      </c>
      <c r="C691" t="s">
        <v>28</v>
      </c>
      <c r="D691" t="s">
        <v>55</v>
      </c>
      <c r="E691">
        <f>_xlfn.XLOOKUP(Pokemon[[#This Row],[Primary_Type]],Table4[Type],Table4[Type_Encoded_Num],0,0,1)</f>
        <v>18</v>
      </c>
      <c r="F691">
        <v>635</v>
      </c>
      <c r="G691">
        <v>100</v>
      </c>
      <c r="H691">
        <v>150</v>
      </c>
      <c r="I691">
        <v>110</v>
      </c>
      <c r="J691">
        <v>95</v>
      </c>
      <c r="K691">
        <v>110</v>
      </c>
      <c r="L691">
        <v>70</v>
      </c>
      <c r="M691">
        <f>SUM(Pokemon[[#This Row],[Hit_Points]:[Speed_Points]])</f>
        <v>635</v>
      </c>
      <c r="N691">
        <v>3</v>
      </c>
      <c r="O691" t="b">
        <v>0</v>
      </c>
    </row>
    <row r="692" spans="2:15" x14ac:dyDescent="0.3">
      <c r="B692" t="s">
        <v>672</v>
      </c>
      <c r="C692" t="s">
        <v>28</v>
      </c>
      <c r="D692" t="s">
        <v>23</v>
      </c>
      <c r="E692">
        <f>_xlfn.XLOOKUP(Pokemon[[#This Row],[Primary_Type]],Table4[Type],Table4[Type_Encoded_Num],0,0,1)</f>
        <v>18</v>
      </c>
      <c r="F692">
        <v>473</v>
      </c>
      <c r="G692">
        <v>75</v>
      </c>
      <c r="H692">
        <v>87</v>
      </c>
      <c r="I692">
        <v>63</v>
      </c>
      <c r="J692">
        <v>87</v>
      </c>
      <c r="K692">
        <v>63</v>
      </c>
      <c r="L692">
        <v>98</v>
      </c>
      <c r="M692">
        <f>SUM(Pokemon[[#This Row],[Hit_Points]:[Speed_Points]])</f>
        <v>473</v>
      </c>
      <c r="N692">
        <v>5</v>
      </c>
      <c r="O692" t="b">
        <v>0</v>
      </c>
    </row>
    <row r="693" spans="2:15" x14ac:dyDescent="0.3">
      <c r="B693" t="s">
        <v>330</v>
      </c>
      <c r="C693" t="s">
        <v>41</v>
      </c>
      <c r="D693" t="s">
        <v>23</v>
      </c>
      <c r="E693">
        <f>_xlfn.XLOOKUP(Pokemon[[#This Row],[Primary_Type]],Table4[Type],Table4[Type_Encoded_Num],0,0,1)</f>
        <v>13</v>
      </c>
      <c r="F693">
        <v>430</v>
      </c>
      <c r="G693">
        <v>60</v>
      </c>
      <c r="H693">
        <v>85</v>
      </c>
      <c r="I693">
        <v>60</v>
      </c>
      <c r="J693">
        <v>50</v>
      </c>
      <c r="K693">
        <v>50</v>
      </c>
      <c r="L693">
        <v>125</v>
      </c>
      <c r="M693">
        <f>SUM(Pokemon[[#This Row],[Hit_Points]:[Speed_Points]])</f>
        <v>430</v>
      </c>
      <c r="N693">
        <v>3</v>
      </c>
      <c r="O693" t="b">
        <v>0</v>
      </c>
    </row>
    <row r="694" spans="2:15" x14ac:dyDescent="0.3">
      <c r="B694" t="s">
        <v>268</v>
      </c>
      <c r="C694" t="s">
        <v>122</v>
      </c>
      <c r="D694" t="s">
        <v>55</v>
      </c>
      <c r="E694">
        <f>_xlfn.XLOOKUP(Pokemon[[#This Row],[Primary_Type]],Table4[Type],Table4[Type_Encoded_Num],0,0,1)</f>
        <v>12</v>
      </c>
      <c r="F694">
        <v>250</v>
      </c>
      <c r="G694">
        <v>50</v>
      </c>
      <c r="H694">
        <v>50</v>
      </c>
      <c r="I694">
        <v>40</v>
      </c>
      <c r="J694">
        <v>30</v>
      </c>
      <c r="K694">
        <v>30</v>
      </c>
      <c r="L694">
        <v>50</v>
      </c>
      <c r="M694">
        <f>SUM(Pokemon[[#This Row],[Hit_Points]:[Speed_Points]])</f>
        <v>250</v>
      </c>
      <c r="N694">
        <v>2</v>
      </c>
      <c r="O694" t="b">
        <v>0</v>
      </c>
    </row>
    <row r="695" spans="2:15" hidden="1" x14ac:dyDescent="0.3">
      <c r="B695" t="s">
        <v>784</v>
      </c>
      <c r="C695" t="s">
        <v>63</v>
      </c>
      <c r="D695" t="s">
        <v>20</v>
      </c>
      <c r="E695">
        <f>_xlfn.XLOOKUP(Pokemon[[#This Row],[Primary_Type]],Table4[Type],Table4[Type_Encoded_Num],0,0,1)</f>
        <v>5</v>
      </c>
      <c r="F695">
        <v>341</v>
      </c>
      <c r="G695">
        <v>62</v>
      </c>
      <c r="H695">
        <v>48</v>
      </c>
      <c r="I695">
        <v>66</v>
      </c>
      <c r="J695">
        <v>59</v>
      </c>
      <c r="K695">
        <v>57</v>
      </c>
      <c r="L695">
        <v>49</v>
      </c>
      <c r="M695">
        <f>SUM(Pokemon[[#This Row],[Hit_Points]:[Speed_Points]])</f>
        <v>341</v>
      </c>
      <c r="N695">
        <v>6</v>
      </c>
      <c r="O695" t="b">
        <v>0</v>
      </c>
    </row>
    <row r="696" spans="2:15" x14ac:dyDescent="0.3">
      <c r="B696" t="s">
        <v>617</v>
      </c>
      <c r="C696" t="s">
        <v>93</v>
      </c>
      <c r="D696" t="s">
        <v>23</v>
      </c>
      <c r="E696">
        <f>_xlfn.XLOOKUP(Pokemon[[#This Row],[Primary_Type]],Table4[Type],Table4[Type_Encoded_Num],0,0,1)</f>
        <v>15</v>
      </c>
      <c r="F696">
        <v>425</v>
      </c>
      <c r="G696">
        <v>67</v>
      </c>
      <c r="H696">
        <v>57</v>
      </c>
      <c r="I696">
        <v>55</v>
      </c>
      <c r="J696">
        <v>77</v>
      </c>
      <c r="K696">
        <v>55</v>
      </c>
      <c r="L696">
        <v>114</v>
      </c>
      <c r="M696">
        <f>SUM(Pokemon[[#This Row],[Hit_Points]:[Speed_Points]])</f>
        <v>425</v>
      </c>
      <c r="N696">
        <v>5</v>
      </c>
      <c r="O696" t="b">
        <v>0</v>
      </c>
    </row>
    <row r="697" spans="2:15" hidden="1" x14ac:dyDescent="0.3">
      <c r="B697" t="s">
        <v>800</v>
      </c>
      <c r="C697" t="s">
        <v>63</v>
      </c>
      <c r="D697" t="s">
        <v>20</v>
      </c>
      <c r="E697">
        <f>_xlfn.XLOOKUP(Pokemon[[#This Row],[Primary_Type]],Table4[Type],Table4[Type_Encoded_Num],0,0,1)</f>
        <v>5</v>
      </c>
      <c r="F697">
        <v>525</v>
      </c>
      <c r="G697">
        <v>95</v>
      </c>
      <c r="H697">
        <v>65</v>
      </c>
      <c r="I697">
        <v>65</v>
      </c>
      <c r="J697">
        <v>110</v>
      </c>
      <c r="K697">
        <v>130</v>
      </c>
      <c r="L697">
        <v>60</v>
      </c>
      <c r="M697">
        <f>SUM(Pokemon[[#This Row],[Hit_Points]:[Speed_Points]])</f>
        <v>525</v>
      </c>
      <c r="N697">
        <v>6</v>
      </c>
      <c r="O697" t="b">
        <v>0</v>
      </c>
    </row>
    <row r="698" spans="2:15" x14ac:dyDescent="0.3">
      <c r="B698" t="s">
        <v>329</v>
      </c>
      <c r="C698" t="s">
        <v>41</v>
      </c>
      <c r="D698" t="s">
        <v>23</v>
      </c>
      <c r="E698">
        <f>_xlfn.XLOOKUP(Pokemon[[#This Row],[Primary_Type]],Table4[Type],Table4[Type_Encoded_Num],0,0,1)</f>
        <v>13</v>
      </c>
      <c r="F698">
        <v>270</v>
      </c>
      <c r="G698">
        <v>40</v>
      </c>
      <c r="H698">
        <v>55</v>
      </c>
      <c r="I698">
        <v>30</v>
      </c>
      <c r="J698">
        <v>30</v>
      </c>
      <c r="K698">
        <v>30</v>
      </c>
      <c r="L698">
        <v>85</v>
      </c>
      <c r="M698">
        <f>SUM(Pokemon[[#This Row],[Hit_Points]:[Speed_Points]])</f>
        <v>270</v>
      </c>
      <c r="N698">
        <v>3</v>
      </c>
      <c r="O698" t="b">
        <v>0</v>
      </c>
    </row>
    <row r="699" spans="2:15" x14ac:dyDescent="0.3">
      <c r="B699" t="s">
        <v>761</v>
      </c>
      <c r="C699" t="s">
        <v>19</v>
      </c>
      <c r="D699" t="s">
        <v>23</v>
      </c>
      <c r="E699">
        <f>_xlfn.XLOOKUP(Pokemon[[#This Row],[Primary_Type]],Table4[Type],Table4[Type_Encoded_Num],0,0,1)</f>
        <v>7</v>
      </c>
      <c r="F699">
        <v>499</v>
      </c>
      <c r="G699">
        <v>78</v>
      </c>
      <c r="H699">
        <v>81</v>
      </c>
      <c r="I699">
        <v>71</v>
      </c>
      <c r="J699">
        <v>74</v>
      </c>
      <c r="K699">
        <v>69</v>
      </c>
      <c r="L699">
        <v>126</v>
      </c>
      <c r="M699">
        <f>SUM(Pokemon[[#This Row],[Hit_Points]:[Speed_Points]])</f>
        <v>499</v>
      </c>
      <c r="N699">
        <v>6</v>
      </c>
      <c r="O699" t="b">
        <v>0</v>
      </c>
    </row>
    <row r="700" spans="2:15" hidden="1" x14ac:dyDescent="0.3">
      <c r="B700" t="s">
        <v>151</v>
      </c>
      <c r="C700" t="s">
        <v>13</v>
      </c>
      <c r="D700" t="s">
        <v>20</v>
      </c>
      <c r="E700">
        <f>_xlfn.XLOOKUP(Pokemon[[#This Row],[Primary_Type]],Table4[Type],Table4[Type_Encoded_Num],0,0,1)</f>
        <v>10</v>
      </c>
      <c r="F700">
        <v>435</v>
      </c>
      <c r="G700">
        <v>65</v>
      </c>
      <c r="H700">
        <v>55</v>
      </c>
      <c r="I700">
        <v>115</v>
      </c>
      <c r="J700">
        <v>100</v>
      </c>
      <c r="K700">
        <v>40</v>
      </c>
      <c r="L700">
        <v>60</v>
      </c>
      <c r="M700">
        <f>SUM(Pokemon[[#This Row],[Hit_Points]:[Speed_Points]])</f>
        <v>435</v>
      </c>
      <c r="N700">
        <v>1</v>
      </c>
      <c r="O700" t="b">
        <v>0</v>
      </c>
    </row>
    <row r="701" spans="2:15" hidden="1" x14ac:dyDescent="0.3">
      <c r="B701" t="s">
        <v>546</v>
      </c>
      <c r="C701" t="s">
        <v>13</v>
      </c>
      <c r="D701" t="s">
        <v>20</v>
      </c>
      <c r="E701">
        <f>_xlfn.XLOOKUP(Pokemon[[#This Row],[Primary_Type]],Table4[Type],Table4[Type_Encoded_Num],0,0,1)</f>
        <v>10</v>
      </c>
      <c r="F701">
        <v>535</v>
      </c>
      <c r="G701">
        <v>100</v>
      </c>
      <c r="H701">
        <v>100</v>
      </c>
      <c r="I701">
        <v>125</v>
      </c>
      <c r="J701">
        <v>110</v>
      </c>
      <c r="K701">
        <v>50</v>
      </c>
      <c r="L701">
        <v>50</v>
      </c>
      <c r="M701">
        <f>SUM(Pokemon[[#This Row],[Hit_Points]:[Speed_Points]])</f>
        <v>535</v>
      </c>
      <c r="N701">
        <v>4</v>
      </c>
      <c r="O701" t="b">
        <v>0</v>
      </c>
    </row>
    <row r="702" spans="2:15" hidden="1" x14ac:dyDescent="0.3">
      <c r="B702" t="s">
        <v>167</v>
      </c>
      <c r="C702" t="s">
        <v>41</v>
      </c>
      <c r="D702" t="s">
        <v>20</v>
      </c>
      <c r="E702">
        <f>_xlfn.XLOOKUP(Pokemon[[#This Row],[Primary_Type]],Table4[Type],Table4[Type_Encoded_Num],0,0,1)</f>
        <v>13</v>
      </c>
      <c r="F702">
        <v>490</v>
      </c>
      <c r="G702">
        <v>75</v>
      </c>
      <c r="H702">
        <v>100</v>
      </c>
      <c r="I702">
        <v>95</v>
      </c>
      <c r="J702">
        <v>40</v>
      </c>
      <c r="K702">
        <v>70</v>
      </c>
      <c r="L702">
        <v>110</v>
      </c>
      <c r="M702">
        <f>SUM(Pokemon[[#This Row],[Hit_Points]:[Speed_Points]])</f>
        <v>490</v>
      </c>
      <c r="N702">
        <v>1</v>
      </c>
      <c r="O702" t="b">
        <v>0</v>
      </c>
    </row>
    <row r="703" spans="2:15" hidden="1" x14ac:dyDescent="0.3">
      <c r="B703" t="s">
        <v>264</v>
      </c>
      <c r="C703" t="s">
        <v>41</v>
      </c>
      <c r="D703" t="s">
        <v>20</v>
      </c>
      <c r="E703">
        <f>_xlfn.XLOOKUP(Pokemon[[#This Row],[Primary_Type]],Table4[Type],Table4[Type_Encoded_Num],0,0,1)</f>
        <v>13</v>
      </c>
      <c r="F703">
        <v>330</v>
      </c>
      <c r="G703">
        <v>60</v>
      </c>
      <c r="H703">
        <v>80</v>
      </c>
      <c r="I703">
        <v>50</v>
      </c>
      <c r="J703">
        <v>50</v>
      </c>
      <c r="K703">
        <v>50</v>
      </c>
      <c r="L703">
        <v>40</v>
      </c>
      <c r="M703">
        <f>SUM(Pokemon[[#This Row],[Hit_Points]:[Speed_Points]])</f>
        <v>330</v>
      </c>
      <c r="N703">
        <v>2</v>
      </c>
      <c r="O703" t="b">
        <v>0</v>
      </c>
    </row>
    <row r="704" spans="2:15" x14ac:dyDescent="0.3">
      <c r="B704" t="s">
        <v>103</v>
      </c>
      <c r="C704" t="s">
        <v>28</v>
      </c>
      <c r="D704" t="s">
        <v>14</v>
      </c>
      <c r="E704">
        <f>_xlfn.XLOOKUP(Pokemon[[#This Row],[Primary_Type]],Table4[Type],Table4[Type_Encoded_Num],0,0,1)</f>
        <v>18</v>
      </c>
      <c r="F704">
        <v>335</v>
      </c>
      <c r="G704">
        <v>40</v>
      </c>
      <c r="H704">
        <v>40</v>
      </c>
      <c r="I704">
        <v>35</v>
      </c>
      <c r="J704">
        <v>50</v>
      </c>
      <c r="K704">
        <v>100</v>
      </c>
      <c r="L704">
        <v>70</v>
      </c>
      <c r="M704">
        <f>SUM(Pokemon[[#This Row],[Hit_Points]:[Speed_Points]])</f>
        <v>335</v>
      </c>
      <c r="N704">
        <v>1</v>
      </c>
      <c r="O704" t="b">
        <v>0</v>
      </c>
    </row>
    <row r="705" spans="2:15" x14ac:dyDescent="0.3">
      <c r="B705" t="s">
        <v>104</v>
      </c>
      <c r="C705" t="s">
        <v>28</v>
      </c>
      <c r="D705" t="s">
        <v>14</v>
      </c>
      <c r="E705">
        <f>_xlfn.XLOOKUP(Pokemon[[#This Row],[Primary_Type]],Table4[Type],Table4[Type_Encoded_Num],0,0,1)</f>
        <v>18</v>
      </c>
      <c r="F705">
        <v>515</v>
      </c>
      <c r="G705">
        <v>80</v>
      </c>
      <c r="H705">
        <v>70</v>
      </c>
      <c r="I705">
        <v>65</v>
      </c>
      <c r="J705">
        <v>80</v>
      </c>
      <c r="K705">
        <v>120</v>
      </c>
      <c r="L705">
        <v>100</v>
      </c>
      <c r="M705">
        <f>SUM(Pokemon[[#This Row],[Hit_Points]:[Speed_Points]])</f>
        <v>515</v>
      </c>
      <c r="N705">
        <v>1</v>
      </c>
      <c r="O705" t="b">
        <v>0</v>
      </c>
    </row>
    <row r="706" spans="2:15" hidden="1" x14ac:dyDescent="0.3">
      <c r="B706" t="s">
        <v>587</v>
      </c>
      <c r="C706" t="s">
        <v>19</v>
      </c>
      <c r="D706" t="s">
        <v>20</v>
      </c>
      <c r="E706">
        <f>_xlfn.XLOOKUP(Pokemon[[#This Row],[Primary_Type]],Table4[Type],Table4[Type_Encoded_Num],0,0,1)</f>
        <v>7</v>
      </c>
      <c r="F706">
        <v>308</v>
      </c>
      <c r="G706">
        <v>65</v>
      </c>
      <c r="H706">
        <v>63</v>
      </c>
      <c r="I706">
        <v>45</v>
      </c>
      <c r="J706">
        <v>45</v>
      </c>
      <c r="K706">
        <v>45</v>
      </c>
      <c r="L706">
        <v>45</v>
      </c>
      <c r="M706">
        <f>SUM(Pokemon[[#This Row],[Hit_Points]:[Speed_Points]])</f>
        <v>308</v>
      </c>
      <c r="N706">
        <v>5</v>
      </c>
      <c r="O706" t="b">
        <v>0</v>
      </c>
    </row>
    <row r="707" spans="2:15" x14ac:dyDescent="0.3">
      <c r="B707" t="s">
        <v>730</v>
      </c>
      <c r="C707" t="s">
        <v>106</v>
      </c>
      <c r="D707" t="s">
        <v>85</v>
      </c>
      <c r="E707">
        <f>_xlfn.XLOOKUP(Pokemon[[#This Row],[Primary_Type]],Table4[Type],Table4[Type_Encoded_Num],0,0,1)</f>
        <v>16</v>
      </c>
      <c r="F707">
        <v>580</v>
      </c>
      <c r="G707">
        <v>91</v>
      </c>
      <c r="H707">
        <v>129</v>
      </c>
      <c r="I707">
        <v>90</v>
      </c>
      <c r="J707">
        <v>72</v>
      </c>
      <c r="K707">
        <v>90</v>
      </c>
      <c r="L707">
        <v>108</v>
      </c>
      <c r="M707">
        <f>SUM(Pokemon[[#This Row],[Hit_Points]:[Speed_Points]])</f>
        <v>580</v>
      </c>
      <c r="N707">
        <v>5</v>
      </c>
      <c r="O707" t="b">
        <v>1</v>
      </c>
    </row>
    <row r="708" spans="2:15" hidden="1" x14ac:dyDescent="0.3">
      <c r="B708" t="s">
        <v>628</v>
      </c>
      <c r="C708" t="s">
        <v>85</v>
      </c>
      <c r="D708" t="s">
        <v>20</v>
      </c>
      <c r="E708">
        <f>_xlfn.XLOOKUP(Pokemon[[#This Row],[Primary_Type]],Table4[Type],Table4[Type_Encoded_Num],0,0,1)</f>
        <v>6</v>
      </c>
      <c r="F708">
        <v>465</v>
      </c>
      <c r="G708">
        <v>120</v>
      </c>
      <c r="H708">
        <v>100</v>
      </c>
      <c r="I708">
        <v>85</v>
      </c>
      <c r="J708">
        <v>30</v>
      </c>
      <c r="K708">
        <v>85</v>
      </c>
      <c r="L708">
        <v>45</v>
      </c>
      <c r="M708">
        <f>SUM(Pokemon[[#This Row],[Hit_Points]:[Speed_Points]])</f>
        <v>465</v>
      </c>
      <c r="N708">
        <v>5</v>
      </c>
      <c r="O708" t="b">
        <v>0</v>
      </c>
    </row>
    <row r="709" spans="2:15" x14ac:dyDescent="0.3">
      <c r="B709" t="s">
        <v>734</v>
      </c>
      <c r="C709" t="s">
        <v>52</v>
      </c>
      <c r="D709" t="s">
        <v>23</v>
      </c>
      <c r="E709">
        <f>_xlfn.XLOOKUP(Pokemon[[#This Row],[Primary_Type]],Table4[Type],Table4[Type_Encoded_Num],0,0,1)</f>
        <v>4</v>
      </c>
      <c r="F709">
        <v>580</v>
      </c>
      <c r="G709">
        <v>79</v>
      </c>
      <c r="H709">
        <v>115</v>
      </c>
      <c r="I709">
        <v>70</v>
      </c>
      <c r="J709">
        <v>125</v>
      </c>
      <c r="K709">
        <v>80</v>
      </c>
      <c r="L709">
        <v>111</v>
      </c>
      <c r="M709">
        <f>SUM(Pokemon[[#This Row],[Hit_Points]:[Speed_Points]])</f>
        <v>580</v>
      </c>
      <c r="N709">
        <v>5</v>
      </c>
      <c r="O709" t="b">
        <v>1</v>
      </c>
    </row>
    <row r="710" spans="2:15" x14ac:dyDescent="0.3">
      <c r="B710" t="s">
        <v>735</v>
      </c>
      <c r="C710" t="s">
        <v>52</v>
      </c>
      <c r="D710" t="s">
        <v>23</v>
      </c>
      <c r="E710">
        <f>_xlfn.XLOOKUP(Pokemon[[#This Row],[Primary_Type]],Table4[Type],Table4[Type_Encoded_Num],0,0,1)</f>
        <v>4</v>
      </c>
      <c r="F710">
        <v>580</v>
      </c>
      <c r="G710">
        <v>79</v>
      </c>
      <c r="H710">
        <v>105</v>
      </c>
      <c r="I710">
        <v>70</v>
      </c>
      <c r="J710">
        <v>145</v>
      </c>
      <c r="K710">
        <v>80</v>
      </c>
      <c r="L710">
        <v>101</v>
      </c>
      <c r="M710">
        <f>SUM(Pokemon[[#This Row],[Hit_Points]:[Speed_Points]])</f>
        <v>580</v>
      </c>
      <c r="N710">
        <v>5</v>
      </c>
      <c r="O710" t="b">
        <v>1</v>
      </c>
    </row>
    <row r="711" spans="2:15" hidden="1" x14ac:dyDescent="0.3">
      <c r="B711" t="s">
        <v>622</v>
      </c>
      <c r="C711" t="s">
        <v>85</v>
      </c>
      <c r="D711" t="s">
        <v>20</v>
      </c>
      <c r="E711">
        <f>_xlfn.XLOOKUP(Pokemon[[#This Row],[Primary_Type]],Table4[Type],Table4[Type_Encoded_Num],0,0,1)</f>
        <v>6</v>
      </c>
      <c r="F711">
        <v>305</v>
      </c>
      <c r="G711">
        <v>75</v>
      </c>
      <c r="H711">
        <v>80</v>
      </c>
      <c r="I711">
        <v>55</v>
      </c>
      <c r="J711">
        <v>25</v>
      </c>
      <c r="K711">
        <v>35</v>
      </c>
      <c r="L711">
        <v>35</v>
      </c>
      <c r="M711">
        <f>SUM(Pokemon[[#This Row],[Hit_Points]:[Speed_Points]])</f>
        <v>305</v>
      </c>
      <c r="N711">
        <v>5</v>
      </c>
      <c r="O711" t="b">
        <v>0</v>
      </c>
    </row>
    <row r="712" spans="2:15" x14ac:dyDescent="0.3">
      <c r="B712" t="s">
        <v>655</v>
      </c>
      <c r="C712" t="s">
        <v>28</v>
      </c>
      <c r="D712" t="s">
        <v>106</v>
      </c>
      <c r="E712">
        <f>_xlfn.XLOOKUP(Pokemon[[#This Row],[Primary_Type]],Table4[Type],Table4[Type_Encoded_Num],0,0,1)</f>
        <v>18</v>
      </c>
      <c r="F712">
        <v>355</v>
      </c>
      <c r="G712">
        <v>54</v>
      </c>
      <c r="H712">
        <v>78</v>
      </c>
      <c r="I712">
        <v>103</v>
      </c>
      <c r="J712">
        <v>53</v>
      </c>
      <c r="K712">
        <v>45</v>
      </c>
      <c r="L712">
        <v>22</v>
      </c>
      <c r="M712">
        <f>SUM(Pokemon[[#This Row],[Hit_Points]:[Speed_Points]])</f>
        <v>355</v>
      </c>
      <c r="N712">
        <v>5</v>
      </c>
      <c r="O712" t="b">
        <v>0</v>
      </c>
    </row>
    <row r="713" spans="2:15" x14ac:dyDescent="0.3">
      <c r="B713" t="s">
        <v>549</v>
      </c>
      <c r="C713" t="s">
        <v>63</v>
      </c>
      <c r="D713" t="s">
        <v>23</v>
      </c>
      <c r="E713">
        <f>_xlfn.XLOOKUP(Pokemon[[#This Row],[Primary_Type]],Table4[Type],Table4[Type_Encoded_Num],0,0,1)</f>
        <v>5</v>
      </c>
      <c r="F713">
        <v>545</v>
      </c>
      <c r="G713">
        <v>85</v>
      </c>
      <c r="H713">
        <v>50</v>
      </c>
      <c r="I713">
        <v>95</v>
      </c>
      <c r="J713">
        <v>120</v>
      </c>
      <c r="K713">
        <v>115</v>
      </c>
      <c r="L713">
        <v>80</v>
      </c>
      <c r="M713">
        <f>SUM(Pokemon[[#This Row],[Hit_Points]:[Speed_Points]])</f>
        <v>545</v>
      </c>
      <c r="N713">
        <v>4</v>
      </c>
      <c r="O713" t="b">
        <v>0</v>
      </c>
    </row>
    <row r="714" spans="2:15" hidden="1" x14ac:dyDescent="0.3">
      <c r="B714" t="s">
        <v>219</v>
      </c>
      <c r="C714" t="s">
        <v>63</v>
      </c>
      <c r="D714" t="s">
        <v>20</v>
      </c>
      <c r="E714">
        <f>_xlfn.XLOOKUP(Pokemon[[#This Row],[Primary_Type]],Table4[Type],Table4[Type_Encoded_Num],0,0,1)</f>
        <v>5</v>
      </c>
      <c r="F714">
        <v>245</v>
      </c>
      <c r="G714">
        <v>35</v>
      </c>
      <c r="H714">
        <v>20</v>
      </c>
      <c r="I714">
        <v>65</v>
      </c>
      <c r="J714">
        <v>40</v>
      </c>
      <c r="K714">
        <v>65</v>
      </c>
      <c r="L714">
        <v>20</v>
      </c>
      <c r="M714">
        <f>SUM(Pokemon[[#This Row],[Hit_Points]:[Speed_Points]])</f>
        <v>245</v>
      </c>
      <c r="N714">
        <v>2</v>
      </c>
      <c r="O714" t="b">
        <v>0</v>
      </c>
    </row>
    <row r="715" spans="2:15" x14ac:dyDescent="0.3">
      <c r="B715" t="s">
        <v>220</v>
      </c>
      <c r="C715" t="s">
        <v>63</v>
      </c>
      <c r="D715" t="s">
        <v>23</v>
      </c>
      <c r="E715">
        <f>_xlfn.XLOOKUP(Pokemon[[#This Row],[Primary_Type]],Table4[Type],Table4[Type_Encoded_Num],0,0,1)</f>
        <v>5</v>
      </c>
      <c r="F715">
        <v>405</v>
      </c>
      <c r="G715">
        <v>55</v>
      </c>
      <c r="H715">
        <v>40</v>
      </c>
      <c r="I715">
        <v>85</v>
      </c>
      <c r="J715">
        <v>80</v>
      </c>
      <c r="K715">
        <v>105</v>
      </c>
      <c r="L715">
        <v>40</v>
      </c>
      <c r="M715">
        <f>SUM(Pokemon[[#This Row],[Hit_Points]:[Speed_Points]])</f>
        <v>405</v>
      </c>
      <c r="N715">
        <v>2</v>
      </c>
      <c r="O715" t="b">
        <v>0</v>
      </c>
    </row>
    <row r="716" spans="2:15" hidden="1" x14ac:dyDescent="0.3">
      <c r="B716" t="s">
        <v>306</v>
      </c>
      <c r="C716" t="s">
        <v>19</v>
      </c>
      <c r="D716" t="s">
        <v>20</v>
      </c>
      <c r="E716">
        <f>_xlfn.XLOOKUP(Pokemon[[#This Row],[Primary_Type]],Table4[Type],Table4[Type_Encoded_Num],0,0,1)</f>
        <v>7</v>
      </c>
      <c r="F716">
        <v>310</v>
      </c>
      <c r="G716">
        <v>45</v>
      </c>
      <c r="H716">
        <v>60</v>
      </c>
      <c r="I716">
        <v>40</v>
      </c>
      <c r="J716">
        <v>70</v>
      </c>
      <c r="K716">
        <v>50</v>
      </c>
      <c r="L716">
        <v>45</v>
      </c>
      <c r="M716">
        <f>SUM(Pokemon[[#This Row],[Hit_Points]:[Speed_Points]])</f>
        <v>310</v>
      </c>
      <c r="N716">
        <v>3</v>
      </c>
      <c r="O716" t="b">
        <v>0</v>
      </c>
    </row>
    <row r="717" spans="2:15" hidden="1" x14ac:dyDescent="0.3">
      <c r="B717" t="s">
        <v>385</v>
      </c>
      <c r="C717" t="s">
        <v>19</v>
      </c>
      <c r="D717" t="s">
        <v>20</v>
      </c>
      <c r="E717">
        <f>_xlfn.XLOOKUP(Pokemon[[#This Row],[Primary_Type]],Table4[Type],Table4[Type_Encoded_Num],0,0,1)</f>
        <v>7</v>
      </c>
      <c r="F717">
        <v>470</v>
      </c>
      <c r="G717">
        <v>70</v>
      </c>
      <c r="H717">
        <v>85</v>
      </c>
      <c r="I717">
        <v>140</v>
      </c>
      <c r="J717">
        <v>85</v>
      </c>
      <c r="K717">
        <v>70</v>
      </c>
      <c r="L717">
        <v>20</v>
      </c>
      <c r="M717">
        <f>SUM(Pokemon[[#This Row],[Hit_Points]:[Speed_Points]])</f>
        <v>470</v>
      </c>
      <c r="N717">
        <v>3</v>
      </c>
      <c r="O717" t="b">
        <v>0</v>
      </c>
    </row>
    <row r="718" spans="2:15" hidden="1" x14ac:dyDescent="0.3">
      <c r="B718" t="s">
        <v>732</v>
      </c>
      <c r="C718" t="s">
        <v>23</v>
      </c>
      <c r="D718" t="s">
        <v>20</v>
      </c>
      <c r="E718">
        <f>_xlfn.XLOOKUP(Pokemon[[#This Row],[Primary_Type]],Table4[Type],Table4[Type_Encoded_Num],0,0,1)</f>
        <v>8</v>
      </c>
      <c r="F718">
        <v>580</v>
      </c>
      <c r="G718">
        <v>79</v>
      </c>
      <c r="H718">
        <v>115</v>
      </c>
      <c r="I718">
        <v>70</v>
      </c>
      <c r="J718">
        <v>125</v>
      </c>
      <c r="K718">
        <v>80</v>
      </c>
      <c r="L718">
        <v>111</v>
      </c>
      <c r="M718">
        <f>SUM(Pokemon[[#This Row],[Hit_Points]:[Speed_Points]])</f>
        <v>580</v>
      </c>
      <c r="N718">
        <v>5</v>
      </c>
      <c r="O718" t="b">
        <v>1</v>
      </c>
    </row>
    <row r="719" spans="2:15" hidden="1" x14ac:dyDescent="0.3">
      <c r="B719" t="s">
        <v>733</v>
      </c>
      <c r="C719" t="s">
        <v>23</v>
      </c>
      <c r="D719" t="s">
        <v>20</v>
      </c>
      <c r="E719">
        <f>_xlfn.XLOOKUP(Pokemon[[#This Row],[Primary_Type]],Table4[Type],Table4[Type_Encoded_Num],0,0,1)</f>
        <v>8</v>
      </c>
      <c r="F719">
        <v>580</v>
      </c>
      <c r="G719">
        <v>79</v>
      </c>
      <c r="H719">
        <v>100</v>
      </c>
      <c r="I719">
        <v>80</v>
      </c>
      <c r="J719">
        <v>110</v>
      </c>
      <c r="K719">
        <v>90</v>
      </c>
      <c r="L719">
        <v>121</v>
      </c>
      <c r="M719">
        <f>SUM(Pokemon[[#This Row],[Hit_Points]:[Speed_Points]])</f>
        <v>580</v>
      </c>
      <c r="N719">
        <v>5</v>
      </c>
      <c r="O719" t="b">
        <v>1</v>
      </c>
    </row>
    <row r="720" spans="2:15" x14ac:dyDescent="0.3">
      <c r="B720" t="s">
        <v>464</v>
      </c>
      <c r="C720" t="s">
        <v>13</v>
      </c>
      <c r="D720" t="s">
        <v>55</v>
      </c>
      <c r="E720">
        <f>_xlfn.XLOOKUP(Pokemon[[#This Row],[Primary_Type]],Table4[Type],Table4[Type_Encoded_Num],0,0,1)</f>
        <v>10</v>
      </c>
      <c r="F720">
        <v>525</v>
      </c>
      <c r="G720">
        <v>95</v>
      </c>
      <c r="H720">
        <v>109</v>
      </c>
      <c r="I720">
        <v>105</v>
      </c>
      <c r="J720">
        <v>75</v>
      </c>
      <c r="K720">
        <v>85</v>
      </c>
      <c r="L720">
        <v>56</v>
      </c>
      <c r="M720">
        <f>SUM(Pokemon[[#This Row],[Hit_Points]:[Speed_Points]])</f>
        <v>525</v>
      </c>
      <c r="N720">
        <v>4</v>
      </c>
      <c r="O720" t="b">
        <v>0</v>
      </c>
    </row>
    <row r="721" spans="2:15" hidden="1" x14ac:dyDescent="0.3">
      <c r="B721" t="s">
        <v>202</v>
      </c>
      <c r="C721" t="s">
        <v>28</v>
      </c>
      <c r="D721" t="s">
        <v>20</v>
      </c>
      <c r="E721">
        <f>_xlfn.XLOOKUP(Pokemon[[#This Row],[Primary_Type]],Table4[Type],Table4[Type_Encoded_Num],0,0,1)</f>
        <v>18</v>
      </c>
      <c r="F721">
        <v>314</v>
      </c>
      <c r="G721">
        <v>50</v>
      </c>
      <c r="H721">
        <v>65</v>
      </c>
      <c r="I721">
        <v>64</v>
      </c>
      <c r="J721">
        <v>44</v>
      </c>
      <c r="K721">
        <v>48</v>
      </c>
      <c r="L721">
        <v>43</v>
      </c>
      <c r="M721">
        <f>SUM(Pokemon[[#This Row],[Hit_Points]:[Speed_Points]])</f>
        <v>314</v>
      </c>
      <c r="N721">
        <v>2</v>
      </c>
      <c r="O721" t="b">
        <v>0</v>
      </c>
    </row>
    <row r="722" spans="2:15" x14ac:dyDescent="0.3">
      <c r="B722" t="s">
        <v>534</v>
      </c>
      <c r="C722" t="s">
        <v>14</v>
      </c>
      <c r="D722" t="s">
        <v>85</v>
      </c>
      <c r="E722">
        <f>_xlfn.XLOOKUP(Pokemon[[#This Row],[Primary_Type]],Table4[Type],Table4[Type_Encoded_Num],0,0,1)</f>
        <v>14</v>
      </c>
      <c r="F722">
        <v>490</v>
      </c>
      <c r="G722">
        <v>83</v>
      </c>
      <c r="H722">
        <v>106</v>
      </c>
      <c r="I722">
        <v>65</v>
      </c>
      <c r="J722">
        <v>86</v>
      </c>
      <c r="K722">
        <v>65</v>
      </c>
      <c r="L722">
        <v>85</v>
      </c>
      <c r="M722">
        <f>SUM(Pokemon[[#This Row],[Hit_Points]:[Speed_Points]])</f>
        <v>490</v>
      </c>
      <c r="N722">
        <v>4</v>
      </c>
      <c r="O722" t="b">
        <v>0</v>
      </c>
    </row>
    <row r="723" spans="2:15" x14ac:dyDescent="0.3">
      <c r="B723" t="s">
        <v>609</v>
      </c>
      <c r="C723" t="s">
        <v>41</v>
      </c>
      <c r="D723" t="s">
        <v>23</v>
      </c>
      <c r="E723">
        <f>_xlfn.XLOOKUP(Pokemon[[#This Row],[Primary_Type]],Table4[Type],Table4[Type_Encoded_Num],0,0,1)</f>
        <v>13</v>
      </c>
      <c r="F723">
        <v>358</v>
      </c>
      <c r="G723">
        <v>62</v>
      </c>
      <c r="H723">
        <v>77</v>
      </c>
      <c r="I723">
        <v>62</v>
      </c>
      <c r="J723">
        <v>50</v>
      </c>
      <c r="K723">
        <v>42</v>
      </c>
      <c r="L723">
        <v>65</v>
      </c>
      <c r="M723">
        <f>SUM(Pokemon[[#This Row],[Hit_Points]:[Speed_Points]])</f>
        <v>358</v>
      </c>
      <c r="N723">
        <v>5</v>
      </c>
      <c r="O723" t="b">
        <v>0</v>
      </c>
    </row>
    <row r="724" spans="2:15" hidden="1" x14ac:dyDescent="0.3">
      <c r="B724" t="s">
        <v>389</v>
      </c>
      <c r="C724" t="s">
        <v>55</v>
      </c>
      <c r="D724" t="s">
        <v>20</v>
      </c>
      <c r="E724">
        <f>_xlfn.XLOOKUP(Pokemon[[#This Row],[Primary_Type]],Table4[Type],Table4[Type_Encoded_Num],0,0,1)</f>
        <v>11</v>
      </c>
      <c r="F724">
        <v>290</v>
      </c>
      <c r="G724">
        <v>45</v>
      </c>
      <c r="H724">
        <v>100</v>
      </c>
      <c r="I724">
        <v>45</v>
      </c>
      <c r="J724">
        <v>45</v>
      </c>
      <c r="K724">
        <v>45</v>
      </c>
      <c r="L724">
        <v>10</v>
      </c>
      <c r="M724">
        <f>SUM(Pokemon[[#This Row],[Hit_Points]:[Speed_Points]])</f>
        <v>290</v>
      </c>
      <c r="N724">
        <v>3</v>
      </c>
      <c r="O724" t="b">
        <v>0</v>
      </c>
    </row>
    <row r="725" spans="2:15" hidden="1" x14ac:dyDescent="0.3">
      <c r="B725" t="s">
        <v>302</v>
      </c>
      <c r="C725" t="s">
        <v>13</v>
      </c>
      <c r="D725" t="s">
        <v>20</v>
      </c>
      <c r="E725">
        <f>_xlfn.XLOOKUP(Pokemon[[#This Row],[Primary_Type]],Table4[Type],Table4[Type_Encoded_Num],0,0,1)</f>
        <v>10</v>
      </c>
      <c r="F725">
        <v>310</v>
      </c>
      <c r="G725">
        <v>40</v>
      </c>
      <c r="H725">
        <v>45</v>
      </c>
      <c r="I725">
        <v>35</v>
      </c>
      <c r="J725">
        <v>65</v>
      </c>
      <c r="K725">
        <v>55</v>
      </c>
      <c r="L725">
        <v>70</v>
      </c>
      <c r="M725">
        <f>SUM(Pokemon[[#This Row],[Hit_Points]:[Speed_Points]])</f>
        <v>310</v>
      </c>
      <c r="N725">
        <v>3</v>
      </c>
      <c r="O725" t="b">
        <v>0</v>
      </c>
    </row>
    <row r="726" spans="2:15" x14ac:dyDescent="0.3">
      <c r="B726" t="s">
        <v>809</v>
      </c>
      <c r="C726" t="s">
        <v>128</v>
      </c>
      <c r="D726" t="s">
        <v>13</v>
      </c>
      <c r="E726">
        <f>_xlfn.XLOOKUP(Pokemon[[#This Row],[Primary_Type]],Table4[Type],Table4[Type_Encoded_Num],0,0,1)</f>
        <v>9</v>
      </c>
      <c r="F726">
        <v>474</v>
      </c>
      <c r="G726">
        <v>85</v>
      </c>
      <c r="H726">
        <v>110</v>
      </c>
      <c r="I726">
        <v>76</v>
      </c>
      <c r="J726">
        <v>65</v>
      </c>
      <c r="K726">
        <v>82</v>
      </c>
      <c r="L726">
        <v>56</v>
      </c>
      <c r="M726">
        <f>SUM(Pokemon[[#This Row],[Hit_Points]:[Speed_Points]])</f>
        <v>474</v>
      </c>
      <c r="N726">
        <v>6</v>
      </c>
      <c r="O726" t="b">
        <v>0</v>
      </c>
    </row>
    <row r="727" spans="2:15" x14ac:dyDescent="0.3">
      <c r="B727" t="s">
        <v>420</v>
      </c>
      <c r="C727" t="s">
        <v>13</v>
      </c>
      <c r="D727" t="s">
        <v>23</v>
      </c>
      <c r="E727">
        <f>_xlfn.XLOOKUP(Pokemon[[#This Row],[Primary_Type]],Table4[Type],Table4[Type_Encoded_Num],0,0,1)</f>
        <v>10</v>
      </c>
      <c r="F727">
        <v>460</v>
      </c>
      <c r="G727">
        <v>99</v>
      </c>
      <c r="H727">
        <v>68</v>
      </c>
      <c r="I727">
        <v>83</v>
      </c>
      <c r="J727">
        <v>72</v>
      </c>
      <c r="K727">
        <v>87</v>
      </c>
      <c r="L727">
        <v>51</v>
      </c>
      <c r="M727">
        <f>SUM(Pokemon[[#This Row],[Hit_Points]:[Speed_Points]])</f>
        <v>460</v>
      </c>
      <c r="N727">
        <v>3</v>
      </c>
      <c r="O727" t="b">
        <v>0</v>
      </c>
    </row>
    <row r="728" spans="2:15" hidden="1" x14ac:dyDescent="0.3">
      <c r="B728" t="s">
        <v>659</v>
      </c>
      <c r="C728" t="s">
        <v>14</v>
      </c>
      <c r="D728" t="s">
        <v>20</v>
      </c>
      <c r="E728">
        <f>_xlfn.XLOOKUP(Pokemon[[#This Row],[Primary_Type]],Table4[Type],Table4[Type_Encoded_Num],0,0,1)</f>
        <v>14</v>
      </c>
      <c r="F728">
        <v>329</v>
      </c>
      <c r="G728">
        <v>50</v>
      </c>
      <c r="H728">
        <v>50</v>
      </c>
      <c r="I728">
        <v>62</v>
      </c>
      <c r="J728">
        <v>40</v>
      </c>
      <c r="K728">
        <v>62</v>
      </c>
      <c r="L728">
        <v>65</v>
      </c>
      <c r="M728">
        <f>SUM(Pokemon[[#This Row],[Hit_Points]:[Speed_Points]])</f>
        <v>329</v>
      </c>
      <c r="N728">
        <v>5</v>
      </c>
      <c r="O728" t="b">
        <v>0</v>
      </c>
    </row>
    <row r="729" spans="2:15" hidden="1" x14ac:dyDescent="0.3">
      <c r="B729" t="s">
        <v>462</v>
      </c>
      <c r="C729" t="s">
        <v>13</v>
      </c>
      <c r="D729" t="s">
        <v>20</v>
      </c>
      <c r="E729">
        <f>_xlfn.XLOOKUP(Pokemon[[#This Row],[Primary_Type]],Table4[Type],Table4[Type_Encoded_Num],0,0,1)</f>
        <v>10</v>
      </c>
      <c r="F729">
        <v>318</v>
      </c>
      <c r="G729">
        <v>55</v>
      </c>
      <c r="H729">
        <v>68</v>
      </c>
      <c r="I729">
        <v>64</v>
      </c>
      <c r="J729">
        <v>45</v>
      </c>
      <c r="K729">
        <v>55</v>
      </c>
      <c r="L729">
        <v>31</v>
      </c>
      <c r="M729">
        <f>SUM(Pokemon[[#This Row],[Hit_Points]:[Speed_Points]])</f>
        <v>318</v>
      </c>
      <c r="N729">
        <v>4</v>
      </c>
      <c r="O729" t="b">
        <v>0</v>
      </c>
    </row>
    <row r="730" spans="2:15" hidden="1" x14ac:dyDescent="0.3">
      <c r="B730" t="s">
        <v>625</v>
      </c>
      <c r="C730" t="s">
        <v>28</v>
      </c>
      <c r="D730" t="s">
        <v>20</v>
      </c>
      <c r="E730">
        <f>_xlfn.XLOOKUP(Pokemon[[#This Row],[Primary_Type]],Table4[Type],Table4[Type_Encoded_Num],0,0,1)</f>
        <v>18</v>
      </c>
      <c r="F730">
        <v>294</v>
      </c>
      <c r="G730">
        <v>50</v>
      </c>
      <c r="H730">
        <v>50</v>
      </c>
      <c r="I730">
        <v>40</v>
      </c>
      <c r="J730">
        <v>50</v>
      </c>
      <c r="K730">
        <v>40</v>
      </c>
      <c r="L730">
        <v>64</v>
      </c>
      <c r="M730">
        <f>SUM(Pokemon[[#This Row],[Hit_Points]:[Speed_Points]])</f>
        <v>294</v>
      </c>
      <c r="N730">
        <v>5</v>
      </c>
      <c r="O730" t="b">
        <v>0</v>
      </c>
    </row>
    <row r="731" spans="2:15" hidden="1" x14ac:dyDescent="0.3">
      <c r="B731" t="s">
        <v>693</v>
      </c>
      <c r="C731" t="s">
        <v>52</v>
      </c>
      <c r="D731" t="s">
        <v>20</v>
      </c>
      <c r="E731">
        <f>_xlfn.XLOOKUP(Pokemon[[#This Row],[Primary_Type]],Table4[Type],Table4[Type_Encoded_Num],0,0,1)</f>
        <v>4</v>
      </c>
      <c r="F731">
        <v>275</v>
      </c>
      <c r="G731">
        <v>35</v>
      </c>
      <c r="H731">
        <v>55</v>
      </c>
      <c r="I731">
        <v>40</v>
      </c>
      <c r="J731">
        <v>45</v>
      </c>
      <c r="K731">
        <v>40</v>
      </c>
      <c r="L731">
        <v>60</v>
      </c>
      <c r="M731">
        <f>SUM(Pokemon[[#This Row],[Hit_Points]:[Speed_Points]])</f>
        <v>275</v>
      </c>
      <c r="N731">
        <v>5</v>
      </c>
      <c r="O731" t="b">
        <v>0</v>
      </c>
    </row>
    <row r="732" spans="2:15" hidden="1" x14ac:dyDescent="0.3">
      <c r="B732" t="s">
        <v>201</v>
      </c>
      <c r="C732" t="s">
        <v>19</v>
      </c>
      <c r="D732" t="s">
        <v>20</v>
      </c>
      <c r="E732">
        <f>_xlfn.XLOOKUP(Pokemon[[#This Row],[Primary_Type]],Table4[Type],Table4[Type_Encoded_Num],0,0,1)</f>
        <v>7</v>
      </c>
      <c r="F732">
        <v>534</v>
      </c>
      <c r="G732">
        <v>78</v>
      </c>
      <c r="H732">
        <v>84</v>
      </c>
      <c r="I732">
        <v>78</v>
      </c>
      <c r="J732">
        <v>109</v>
      </c>
      <c r="K732">
        <v>85</v>
      </c>
      <c r="L732">
        <v>100</v>
      </c>
      <c r="M732">
        <f>SUM(Pokemon[[#This Row],[Hit_Points]:[Speed_Points]])</f>
        <v>534</v>
      </c>
      <c r="N732">
        <v>2</v>
      </c>
      <c r="O732" t="b">
        <v>0</v>
      </c>
    </row>
    <row r="733" spans="2:15" x14ac:dyDescent="0.3">
      <c r="B733" t="s">
        <v>297</v>
      </c>
      <c r="C733" t="s">
        <v>106</v>
      </c>
      <c r="D733" t="s">
        <v>171</v>
      </c>
      <c r="E733">
        <f>_xlfn.XLOOKUP(Pokemon[[#This Row],[Primary_Type]],Table4[Type],Table4[Type_Encoded_Num],0,0,1)</f>
        <v>16</v>
      </c>
      <c r="F733">
        <v>600</v>
      </c>
      <c r="G733">
        <v>100</v>
      </c>
      <c r="H733">
        <v>134</v>
      </c>
      <c r="I733">
        <v>110</v>
      </c>
      <c r="J733">
        <v>95</v>
      </c>
      <c r="K733">
        <v>100</v>
      </c>
      <c r="L733">
        <v>61</v>
      </c>
      <c r="M733">
        <f>SUM(Pokemon[[#This Row],[Hit_Points]:[Speed_Points]])</f>
        <v>600</v>
      </c>
      <c r="N733">
        <v>2</v>
      </c>
      <c r="O733" t="b">
        <v>0</v>
      </c>
    </row>
    <row r="734" spans="2:15" x14ac:dyDescent="0.3">
      <c r="B734" t="s">
        <v>298</v>
      </c>
      <c r="C734" t="s">
        <v>106</v>
      </c>
      <c r="D734" t="s">
        <v>171</v>
      </c>
      <c r="E734">
        <f>_xlfn.XLOOKUP(Pokemon[[#This Row],[Primary_Type]],Table4[Type],Table4[Type_Encoded_Num],0,0,1)</f>
        <v>16</v>
      </c>
      <c r="F734">
        <v>700</v>
      </c>
      <c r="G734">
        <v>100</v>
      </c>
      <c r="H734">
        <v>164</v>
      </c>
      <c r="I734">
        <v>150</v>
      </c>
      <c r="J734">
        <v>95</v>
      </c>
      <c r="K734">
        <v>120</v>
      </c>
      <c r="L734">
        <v>71</v>
      </c>
      <c r="M734">
        <f>SUM(Pokemon[[#This Row],[Hit_Points]:[Speed_Points]])</f>
        <v>700</v>
      </c>
      <c r="N734">
        <v>2</v>
      </c>
      <c r="O734" t="b">
        <v>0</v>
      </c>
    </row>
    <row r="735" spans="2:15" x14ac:dyDescent="0.3">
      <c r="B735" t="s">
        <v>797</v>
      </c>
      <c r="C735" t="s">
        <v>106</v>
      </c>
      <c r="D735" t="s">
        <v>25</v>
      </c>
      <c r="E735">
        <f>_xlfn.XLOOKUP(Pokemon[[#This Row],[Primary_Type]],Table4[Type],Table4[Type_Encoded_Num],0,0,1)</f>
        <v>16</v>
      </c>
      <c r="F735">
        <v>521</v>
      </c>
      <c r="G735">
        <v>82</v>
      </c>
      <c r="H735">
        <v>121</v>
      </c>
      <c r="I735">
        <v>119</v>
      </c>
      <c r="J735">
        <v>69</v>
      </c>
      <c r="K735">
        <v>59</v>
      </c>
      <c r="L735">
        <v>71</v>
      </c>
      <c r="M735">
        <f>SUM(Pokemon[[#This Row],[Hit_Points]:[Speed_Points]])</f>
        <v>521</v>
      </c>
      <c r="N735">
        <v>6</v>
      </c>
      <c r="O735" t="b">
        <v>0</v>
      </c>
    </row>
    <row r="736" spans="2:15" hidden="1" x14ac:dyDescent="0.3">
      <c r="B736" t="s">
        <v>285</v>
      </c>
      <c r="C736" t="s">
        <v>85</v>
      </c>
      <c r="D736" t="s">
        <v>20</v>
      </c>
      <c r="E736">
        <f>_xlfn.XLOOKUP(Pokemon[[#This Row],[Primary_Type]],Table4[Type],Table4[Type_Encoded_Num],0,0,1)</f>
        <v>6</v>
      </c>
      <c r="F736">
        <v>210</v>
      </c>
      <c r="G736">
        <v>35</v>
      </c>
      <c r="H736">
        <v>35</v>
      </c>
      <c r="I736">
        <v>35</v>
      </c>
      <c r="J736">
        <v>35</v>
      </c>
      <c r="K736">
        <v>35</v>
      </c>
      <c r="L736">
        <v>35</v>
      </c>
      <c r="M736">
        <f>SUM(Pokemon[[#This Row],[Hit_Points]:[Speed_Points]])</f>
        <v>210</v>
      </c>
      <c r="N736">
        <v>2</v>
      </c>
      <c r="O736" t="b">
        <v>0</v>
      </c>
    </row>
    <row r="737" spans="2:15" x14ac:dyDescent="0.3">
      <c r="B737" t="s">
        <v>796</v>
      </c>
      <c r="C737" t="s">
        <v>106</v>
      </c>
      <c r="D737" t="s">
        <v>25</v>
      </c>
      <c r="E737">
        <f>_xlfn.XLOOKUP(Pokemon[[#This Row],[Primary_Type]],Table4[Type],Table4[Type_Encoded_Num],0,0,1)</f>
        <v>16</v>
      </c>
      <c r="F737">
        <v>362</v>
      </c>
      <c r="G737">
        <v>58</v>
      </c>
      <c r="H737">
        <v>89</v>
      </c>
      <c r="I737">
        <v>77</v>
      </c>
      <c r="J737">
        <v>45</v>
      </c>
      <c r="K737">
        <v>45</v>
      </c>
      <c r="L737">
        <v>48</v>
      </c>
      <c r="M737">
        <f>SUM(Pokemon[[#This Row],[Hit_Points]:[Speed_Points]])</f>
        <v>362</v>
      </c>
      <c r="N737">
        <v>6</v>
      </c>
      <c r="O737" t="b">
        <v>0</v>
      </c>
    </row>
    <row r="738" spans="2:15" hidden="1" x14ac:dyDescent="0.3">
      <c r="B738" t="s">
        <v>242</v>
      </c>
      <c r="C738" t="s">
        <v>171</v>
      </c>
      <c r="D738" t="s">
        <v>20</v>
      </c>
      <c r="E738">
        <f>_xlfn.XLOOKUP(Pokemon[[#This Row],[Primary_Type]],Table4[Type],Table4[Type_Encoded_Num],0,0,1)</f>
        <v>2</v>
      </c>
      <c r="F738">
        <v>525</v>
      </c>
      <c r="G738">
        <v>95</v>
      </c>
      <c r="H738">
        <v>65</v>
      </c>
      <c r="I738">
        <v>110</v>
      </c>
      <c r="J738">
        <v>60</v>
      </c>
      <c r="K738">
        <v>130</v>
      </c>
      <c r="L738">
        <v>65</v>
      </c>
      <c r="M738">
        <f>SUM(Pokemon[[#This Row],[Hit_Points]:[Speed_Points]])</f>
        <v>525</v>
      </c>
      <c r="N738">
        <v>2</v>
      </c>
      <c r="O738" t="b">
        <v>0</v>
      </c>
    </row>
    <row r="739" spans="2:15" x14ac:dyDescent="0.3">
      <c r="B739" t="s">
        <v>610</v>
      </c>
      <c r="C739" t="s">
        <v>41</v>
      </c>
      <c r="D739" t="s">
        <v>23</v>
      </c>
      <c r="E739">
        <f>_xlfn.XLOOKUP(Pokemon[[#This Row],[Primary_Type]],Table4[Type],Table4[Type_Encoded_Num],0,0,1)</f>
        <v>13</v>
      </c>
      <c r="F739">
        <v>488</v>
      </c>
      <c r="G739">
        <v>80</v>
      </c>
      <c r="H739">
        <v>115</v>
      </c>
      <c r="I739">
        <v>80</v>
      </c>
      <c r="J739">
        <v>65</v>
      </c>
      <c r="K739">
        <v>55</v>
      </c>
      <c r="L739">
        <v>93</v>
      </c>
      <c r="M739">
        <f>SUM(Pokemon[[#This Row],[Hit_Points]:[Speed_Points]])</f>
        <v>488</v>
      </c>
      <c r="N739">
        <v>5</v>
      </c>
      <c r="O739" t="b">
        <v>0</v>
      </c>
    </row>
    <row r="740" spans="2:15" hidden="1" x14ac:dyDescent="0.3">
      <c r="B740" t="s">
        <v>246</v>
      </c>
      <c r="C740" t="s">
        <v>93</v>
      </c>
      <c r="D740" t="s">
        <v>20</v>
      </c>
      <c r="E740">
        <f>_xlfn.XLOOKUP(Pokemon[[#This Row],[Primary_Type]],Table4[Type],Table4[Type_Encoded_Num],0,0,1)</f>
        <v>15</v>
      </c>
      <c r="F740">
        <v>336</v>
      </c>
      <c r="G740">
        <v>48</v>
      </c>
      <c r="H740">
        <v>72</v>
      </c>
      <c r="I740">
        <v>48</v>
      </c>
      <c r="J740">
        <v>72</v>
      </c>
      <c r="K740">
        <v>48</v>
      </c>
      <c r="L740">
        <v>48</v>
      </c>
      <c r="M740">
        <f>SUM(Pokemon[[#This Row],[Hit_Points]:[Speed_Points]])</f>
        <v>336</v>
      </c>
      <c r="N740">
        <v>2</v>
      </c>
      <c r="O740" t="b">
        <v>0</v>
      </c>
    </row>
    <row r="741" spans="2:15" hidden="1" x14ac:dyDescent="0.3">
      <c r="B741" t="s">
        <v>265</v>
      </c>
      <c r="C741" t="s">
        <v>41</v>
      </c>
      <c r="D741" t="s">
        <v>20</v>
      </c>
      <c r="E741">
        <f>_xlfn.XLOOKUP(Pokemon[[#This Row],[Primary_Type]],Table4[Type],Table4[Type_Encoded_Num],0,0,1)</f>
        <v>13</v>
      </c>
      <c r="F741">
        <v>500</v>
      </c>
      <c r="G741">
        <v>90</v>
      </c>
      <c r="H741">
        <v>130</v>
      </c>
      <c r="I741">
        <v>75</v>
      </c>
      <c r="J741">
        <v>75</v>
      </c>
      <c r="K741">
        <v>75</v>
      </c>
      <c r="L741">
        <v>55</v>
      </c>
      <c r="M741">
        <f>SUM(Pokemon[[#This Row],[Hit_Points]:[Speed_Points]])</f>
        <v>500</v>
      </c>
      <c r="N741">
        <v>2</v>
      </c>
      <c r="O741" t="b">
        <v>0</v>
      </c>
    </row>
    <row r="742" spans="2:15" hidden="1" x14ac:dyDescent="0.3">
      <c r="B742" t="s">
        <v>567</v>
      </c>
      <c r="C742" t="s">
        <v>93</v>
      </c>
      <c r="D742" t="s">
        <v>20</v>
      </c>
      <c r="E742">
        <f>_xlfn.XLOOKUP(Pokemon[[#This Row],[Primary_Type]],Table4[Type],Table4[Type_Encoded_Num],0,0,1)</f>
        <v>15</v>
      </c>
      <c r="F742">
        <v>580</v>
      </c>
      <c r="G742">
        <v>75</v>
      </c>
      <c r="H742">
        <v>75</v>
      </c>
      <c r="I742">
        <v>130</v>
      </c>
      <c r="J742">
        <v>75</v>
      </c>
      <c r="K742">
        <v>130</v>
      </c>
      <c r="L742">
        <v>95</v>
      </c>
      <c r="M742">
        <f>SUM(Pokemon[[#This Row],[Hit_Points]:[Speed_Points]])</f>
        <v>580</v>
      </c>
      <c r="N742">
        <v>4</v>
      </c>
      <c r="O742" t="b">
        <v>1</v>
      </c>
    </row>
    <row r="743" spans="2:15" hidden="1" x14ac:dyDescent="0.3">
      <c r="B743" t="s">
        <v>674</v>
      </c>
      <c r="C743" t="s">
        <v>122</v>
      </c>
      <c r="D743" t="s">
        <v>20</v>
      </c>
      <c r="E743">
        <f>_xlfn.XLOOKUP(Pokemon[[#This Row],[Primary_Type]],Table4[Type],Table4[Type_Encoded_Num],0,0,1)</f>
        <v>12</v>
      </c>
      <c r="F743">
        <v>395</v>
      </c>
      <c r="G743">
        <v>51</v>
      </c>
      <c r="H743">
        <v>65</v>
      </c>
      <c r="I743">
        <v>65</v>
      </c>
      <c r="J743">
        <v>80</v>
      </c>
      <c r="K743">
        <v>75</v>
      </c>
      <c r="L743">
        <v>59</v>
      </c>
      <c r="M743">
        <f>SUM(Pokemon[[#This Row],[Hit_Points]:[Speed_Points]])</f>
        <v>395</v>
      </c>
      <c r="N743">
        <v>5</v>
      </c>
      <c r="O743" t="b">
        <v>0</v>
      </c>
    </row>
    <row r="744" spans="2:15" hidden="1" x14ac:dyDescent="0.3">
      <c r="B744" t="s">
        <v>673</v>
      </c>
      <c r="C744" t="s">
        <v>122</v>
      </c>
      <c r="D744" t="s">
        <v>20</v>
      </c>
      <c r="E744">
        <f>_xlfn.XLOOKUP(Pokemon[[#This Row],[Primary_Type]],Table4[Type],Table4[Type_Encoded_Num],0,0,1)</f>
        <v>12</v>
      </c>
      <c r="F744">
        <v>305</v>
      </c>
      <c r="G744">
        <v>36</v>
      </c>
      <c r="H744">
        <v>50</v>
      </c>
      <c r="I744">
        <v>50</v>
      </c>
      <c r="J744">
        <v>65</v>
      </c>
      <c r="K744">
        <v>60</v>
      </c>
      <c r="L744">
        <v>44</v>
      </c>
      <c r="M744">
        <f>SUM(Pokemon[[#This Row],[Hit_Points]:[Speed_Points]])</f>
        <v>305</v>
      </c>
      <c r="N744">
        <v>5</v>
      </c>
      <c r="O744" t="b">
        <v>0</v>
      </c>
    </row>
    <row r="745" spans="2:15" hidden="1" x14ac:dyDescent="0.3">
      <c r="B745" t="s">
        <v>675</v>
      </c>
      <c r="C745" t="s">
        <v>122</v>
      </c>
      <c r="D745" t="s">
        <v>20</v>
      </c>
      <c r="E745">
        <f>_xlfn.XLOOKUP(Pokemon[[#This Row],[Primary_Type]],Table4[Type],Table4[Type_Encoded_Num],0,0,1)</f>
        <v>12</v>
      </c>
      <c r="F745">
        <v>535</v>
      </c>
      <c r="G745">
        <v>71</v>
      </c>
      <c r="H745">
        <v>95</v>
      </c>
      <c r="I745">
        <v>85</v>
      </c>
      <c r="J745">
        <v>110</v>
      </c>
      <c r="K745">
        <v>95</v>
      </c>
      <c r="L745">
        <v>79</v>
      </c>
      <c r="M745">
        <f>SUM(Pokemon[[#This Row],[Hit_Points]:[Speed_Points]])</f>
        <v>535</v>
      </c>
      <c r="N745">
        <v>5</v>
      </c>
      <c r="O745" t="b">
        <v>0</v>
      </c>
    </row>
    <row r="746" spans="2:15" hidden="1" x14ac:dyDescent="0.3">
      <c r="B746" t="s">
        <v>175</v>
      </c>
      <c r="C746" t="s">
        <v>28</v>
      </c>
      <c r="D746" t="s">
        <v>20</v>
      </c>
      <c r="E746">
        <f>_xlfn.XLOOKUP(Pokemon[[#This Row],[Primary_Type]],Table4[Type],Table4[Type_Encoded_Num],0,0,1)</f>
        <v>18</v>
      </c>
      <c r="F746">
        <v>525</v>
      </c>
      <c r="G746">
        <v>130</v>
      </c>
      <c r="H746">
        <v>65</v>
      </c>
      <c r="I746">
        <v>60</v>
      </c>
      <c r="J746">
        <v>110</v>
      </c>
      <c r="K746">
        <v>95</v>
      </c>
      <c r="L746">
        <v>65</v>
      </c>
      <c r="M746">
        <f>SUM(Pokemon[[#This Row],[Hit_Points]:[Speed_Points]])</f>
        <v>525</v>
      </c>
      <c r="N746">
        <v>1</v>
      </c>
      <c r="O746" t="b">
        <v>0</v>
      </c>
    </row>
    <row r="747" spans="2:15" x14ac:dyDescent="0.3">
      <c r="B747" t="s">
        <v>633</v>
      </c>
      <c r="C747" t="s">
        <v>33</v>
      </c>
      <c r="D747" t="s">
        <v>14</v>
      </c>
      <c r="E747">
        <f>_xlfn.XLOOKUP(Pokemon[[#This Row],[Primary_Type]],Table4[Type],Table4[Type_Encoded_Num],0,0,1)</f>
        <v>1</v>
      </c>
      <c r="F747">
        <v>260</v>
      </c>
      <c r="G747">
        <v>30</v>
      </c>
      <c r="H747">
        <v>45</v>
      </c>
      <c r="I747">
        <v>59</v>
      </c>
      <c r="J747">
        <v>30</v>
      </c>
      <c r="K747">
        <v>39</v>
      </c>
      <c r="L747">
        <v>57</v>
      </c>
      <c r="M747">
        <f>SUM(Pokemon[[#This Row],[Hit_Points]:[Speed_Points]])</f>
        <v>260</v>
      </c>
      <c r="N747">
        <v>5</v>
      </c>
      <c r="O747" t="b">
        <v>0</v>
      </c>
    </row>
    <row r="748" spans="2:15" x14ac:dyDescent="0.3">
      <c r="B748" t="s">
        <v>77</v>
      </c>
      <c r="C748" t="s">
        <v>33</v>
      </c>
      <c r="D748" t="s">
        <v>14</v>
      </c>
      <c r="E748">
        <f>_xlfn.XLOOKUP(Pokemon[[#This Row],[Primary_Type]],Table4[Type],Table4[Type_Encoded_Num],0,0,1)</f>
        <v>1</v>
      </c>
      <c r="F748">
        <v>450</v>
      </c>
      <c r="G748">
        <v>70</v>
      </c>
      <c r="H748">
        <v>65</v>
      </c>
      <c r="I748">
        <v>60</v>
      </c>
      <c r="J748">
        <v>90</v>
      </c>
      <c r="K748">
        <v>75</v>
      </c>
      <c r="L748">
        <v>90</v>
      </c>
      <c r="M748">
        <f>SUM(Pokemon[[#This Row],[Hit_Points]:[Speed_Points]])</f>
        <v>450</v>
      </c>
      <c r="N748">
        <v>1</v>
      </c>
      <c r="O748" t="b">
        <v>0</v>
      </c>
    </row>
    <row r="749" spans="2:15" x14ac:dyDescent="0.3">
      <c r="B749" t="s">
        <v>76</v>
      </c>
      <c r="C749" t="s">
        <v>33</v>
      </c>
      <c r="D749" t="s">
        <v>14</v>
      </c>
      <c r="E749">
        <f>_xlfn.XLOOKUP(Pokemon[[#This Row],[Primary_Type]],Table4[Type],Table4[Type_Encoded_Num],0,0,1)</f>
        <v>1</v>
      </c>
      <c r="F749">
        <v>305</v>
      </c>
      <c r="G749">
        <v>60</v>
      </c>
      <c r="H749">
        <v>55</v>
      </c>
      <c r="I749">
        <v>50</v>
      </c>
      <c r="J749">
        <v>40</v>
      </c>
      <c r="K749">
        <v>55</v>
      </c>
      <c r="L749">
        <v>45</v>
      </c>
      <c r="M749">
        <f>SUM(Pokemon[[#This Row],[Hit_Points]:[Speed_Points]])</f>
        <v>305</v>
      </c>
      <c r="N749">
        <v>1</v>
      </c>
      <c r="O749" t="b">
        <v>0</v>
      </c>
    </row>
    <row r="750" spans="2:15" x14ac:dyDescent="0.3">
      <c r="B750" t="s">
        <v>16</v>
      </c>
      <c r="C750" t="s">
        <v>13</v>
      </c>
      <c r="D750" t="s">
        <v>14</v>
      </c>
      <c r="E750">
        <f>_xlfn.XLOOKUP(Pokemon[[#This Row],[Primary_Type]],Table4[Type],Table4[Type_Encoded_Num],0,0,1)</f>
        <v>10</v>
      </c>
      <c r="F750">
        <v>525</v>
      </c>
      <c r="G750">
        <v>80</v>
      </c>
      <c r="H750">
        <v>82</v>
      </c>
      <c r="I750">
        <v>83</v>
      </c>
      <c r="J750">
        <v>100</v>
      </c>
      <c r="K750">
        <v>100</v>
      </c>
      <c r="L750">
        <v>80</v>
      </c>
      <c r="M750">
        <f>SUM(Pokemon[[#This Row],[Hit_Points]:[Speed_Points]])</f>
        <v>525</v>
      </c>
      <c r="N750">
        <v>1</v>
      </c>
      <c r="O750" t="b">
        <v>0</v>
      </c>
    </row>
    <row r="751" spans="2:15" x14ac:dyDescent="0.3">
      <c r="B751" t="s">
        <v>17</v>
      </c>
      <c r="C751" t="s">
        <v>13</v>
      </c>
      <c r="D751" t="s">
        <v>14</v>
      </c>
      <c r="E751">
        <f>_xlfn.XLOOKUP(Pokemon[[#This Row],[Primary_Type]],Table4[Type],Table4[Type_Encoded_Num],0,0,1)</f>
        <v>10</v>
      </c>
      <c r="F751">
        <v>625</v>
      </c>
      <c r="G751">
        <v>80</v>
      </c>
      <c r="H751">
        <v>100</v>
      </c>
      <c r="I751">
        <v>123</v>
      </c>
      <c r="J751">
        <v>122</v>
      </c>
      <c r="K751">
        <v>120</v>
      </c>
      <c r="L751">
        <v>80</v>
      </c>
      <c r="M751">
        <f>SUM(Pokemon[[#This Row],[Hit_Points]:[Speed_Points]])</f>
        <v>625</v>
      </c>
      <c r="N751">
        <v>1</v>
      </c>
      <c r="O751" t="b">
        <v>0</v>
      </c>
    </row>
    <row r="752" spans="2:15" x14ac:dyDescent="0.3">
      <c r="B752" t="s">
        <v>493</v>
      </c>
      <c r="C752" t="s">
        <v>33</v>
      </c>
      <c r="D752" t="s">
        <v>23</v>
      </c>
      <c r="E752">
        <f>_xlfn.XLOOKUP(Pokemon[[#This Row],[Primary_Type]],Table4[Type],Table4[Type_Encoded_Num],0,0,1)</f>
        <v>1</v>
      </c>
      <c r="F752">
        <v>474</v>
      </c>
      <c r="G752">
        <v>70</v>
      </c>
      <c r="H752">
        <v>80</v>
      </c>
      <c r="I752">
        <v>102</v>
      </c>
      <c r="J752">
        <v>80</v>
      </c>
      <c r="K752">
        <v>102</v>
      </c>
      <c r="L752">
        <v>40</v>
      </c>
      <c r="M752">
        <f>SUM(Pokemon[[#This Row],[Hit_Points]:[Speed_Points]])</f>
        <v>474</v>
      </c>
      <c r="N752">
        <v>4</v>
      </c>
      <c r="O752" t="b">
        <v>0</v>
      </c>
    </row>
    <row r="753" spans="2:15" x14ac:dyDescent="0.3">
      <c r="B753" t="s">
        <v>390</v>
      </c>
      <c r="C753" t="s">
        <v>55</v>
      </c>
      <c r="D753" t="s">
        <v>25</v>
      </c>
      <c r="E753">
        <f>_xlfn.XLOOKUP(Pokemon[[#This Row],[Primary_Type]],Table4[Type],Table4[Type_Encoded_Num],0,0,1)</f>
        <v>11</v>
      </c>
      <c r="F753">
        <v>340</v>
      </c>
      <c r="G753">
        <v>50</v>
      </c>
      <c r="H753">
        <v>70</v>
      </c>
      <c r="I753">
        <v>50</v>
      </c>
      <c r="J753">
        <v>50</v>
      </c>
      <c r="K753">
        <v>50</v>
      </c>
      <c r="L753">
        <v>70</v>
      </c>
      <c r="M753">
        <f>SUM(Pokemon[[#This Row],[Hit_Points]:[Speed_Points]])</f>
        <v>340</v>
      </c>
      <c r="N753">
        <v>3</v>
      </c>
      <c r="O753" t="b">
        <v>0</v>
      </c>
    </row>
    <row r="754" spans="2:15" x14ac:dyDescent="0.3">
      <c r="B754" t="s">
        <v>583</v>
      </c>
      <c r="C754" t="s">
        <v>93</v>
      </c>
      <c r="D754" t="s">
        <v>19</v>
      </c>
      <c r="E754">
        <f>_xlfn.XLOOKUP(Pokemon[[#This Row],[Primary_Type]],Table4[Type],Table4[Type_Encoded_Num],0,0,1)</f>
        <v>15</v>
      </c>
      <c r="F754">
        <v>600</v>
      </c>
      <c r="G754">
        <v>100</v>
      </c>
      <c r="H754">
        <v>100</v>
      </c>
      <c r="I754">
        <v>100</v>
      </c>
      <c r="J754">
        <v>100</v>
      </c>
      <c r="K754">
        <v>100</v>
      </c>
      <c r="L754">
        <v>100</v>
      </c>
      <c r="M754">
        <f>SUM(Pokemon[[#This Row],[Hit_Points]:[Speed_Points]])</f>
        <v>600</v>
      </c>
      <c r="N754">
        <v>5</v>
      </c>
      <c r="O754" t="b">
        <v>1</v>
      </c>
    </row>
    <row r="755" spans="2:15" x14ac:dyDescent="0.3">
      <c r="B755" t="s">
        <v>102</v>
      </c>
      <c r="C755" t="s">
        <v>13</v>
      </c>
      <c r="D755" t="s">
        <v>14</v>
      </c>
      <c r="E755">
        <f>_xlfn.XLOOKUP(Pokemon[[#This Row],[Primary_Type]],Table4[Type],Table4[Type_Encoded_Num],0,0,1)</f>
        <v>10</v>
      </c>
      <c r="F755">
        <v>490</v>
      </c>
      <c r="G755">
        <v>80</v>
      </c>
      <c r="H755">
        <v>105</v>
      </c>
      <c r="I755">
        <v>65</v>
      </c>
      <c r="J755">
        <v>100</v>
      </c>
      <c r="K755">
        <v>70</v>
      </c>
      <c r="L755">
        <v>70</v>
      </c>
      <c r="M755">
        <f>SUM(Pokemon[[#This Row],[Hit_Points]:[Speed_Points]])</f>
        <v>490</v>
      </c>
      <c r="N755">
        <v>1</v>
      </c>
      <c r="O755" t="b">
        <v>0</v>
      </c>
    </row>
    <row r="756" spans="2:15" hidden="1" x14ac:dyDescent="0.3">
      <c r="B756" t="s">
        <v>342</v>
      </c>
      <c r="C756" t="s">
        <v>41</v>
      </c>
      <c r="D756" t="s">
        <v>20</v>
      </c>
      <c r="E756">
        <f>_xlfn.XLOOKUP(Pokemon[[#This Row],[Primary_Type]],Table4[Type],Table4[Type_Encoded_Num],0,0,1)</f>
        <v>13</v>
      </c>
      <c r="F756">
        <v>440</v>
      </c>
      <c r="G756">
        <v>80</v>
      </c>
      <c r="H756">
        <v>80</v>
      </c>
      <c r="I756">
        <v>80</v>
      </c>
      <c r="J756">
        <v>55</v>
      </c>
      <c r="K756">
        <v>55</v>
      </c>
      <c r="L756">
        <v>90</v>
      </c>
      <c r="M756">
        <f>SUM(Pokemon[[#This Row],[Hit_Points]:[Speed_Points]])</f>
        <v>440</v>
      </c>
      <c r="N756">
        <v>3</v>
      </c>
      <c r="O756" t="b">
        <v>0</v>
      </c>
    </row>
    <row r="757" spans="2:15" x14ac:dyDescent="0.3">
      <c r="B757" t="s">
        <v>73</v>
      </c>
      <c r="C757" t="s">
        <v>13</v>
      </c>
      <c r="D757" t="s">
        <v>14</v>
      </c>
      <c r="E757">
        <f>_xlfn.XLOOKUP(Pokemon[[#This Row],[Primary_Type]],Table4[Type],Table4[Type_Encoded_Num],0,0,1)</f>
        <v>10</v>
      </c>
      <c r="F757">
        <v>490</v>
      </c>
      <c r="G757">
        <v>75</v>
      </c>
      <c r="H757">
        <v>80</v>
      </c>
      <c r="I757">
        <v>85</v>
      </c>
      <c r="J757">
        <v>110</v>
      </c>
      <c r="K757">
        <v>90</v>
      </c>
      <c r="L757">
        <v>50</v>
      </c>
      <c r="M757">
        <f>SUM(Pokemon[[#This Row],[Hit_Points]:[Speed_Points]])</f>
        <v>490</v>
      </c>
      <c r="N757">
        <v>1</v>
      </c>
      <c r="O757" t="b">
        <v>0</v>
      </c>
    </row>
    <row r="758" spans="2:15" x14ac:dyDescent="0.3">
      <c r="B758" t="s">
        <v>731</v>
      </c>
      <c r="C758" t="s">
        <v>13</v>
      </c>
      <c r="D758" t="s">
        <v>85</v>
      </c>
      <c r="E758">
        <f>_xlfn.XLOOKUP(Pokemon[[#This Row],[Primary_Type]],Table4[Type],Table4[Type_Encoded_Num],0,0,1)</f>
        <v>10</v>
      </c>
      <c r="F758">
        <v>580</v>
      </c>
      <c r="G758">
        <v>91</v>
      </c>
      <c r="H758">
        <v>90</v>
      </c>
      <c r="I758">
        <v>72</v>
      </c>
      <c r="J758">
        <v>90</v>
      </c>
      <c r="K758">
        <v>129</v>
      </c>
      <c r="L758">
        <v>108</v>
      </c>
      <c r="M758">
        <f>SUM(Pokemon[[#This Row],[Hit_Points]:[Speed_Points]])</f>
        <v>580</v>
      </c>
      <c r="N758">
        <v>5</v>
      </c>
      <c r="O758" t="b">
        <v>1</v>
      </c>
    </row>
    <row r="759" spans="2:15" x14ac:dyDescent="0.3">
      <c r="B759" t="s">
        <v>764</v>
      </c>
      <c r="C759" t="s">
        <v>33</v>
      </c>
      <c r="D759" t="s">
        <v>23</v>
      </c>
      <c r="E759">
        <f>_xlfn.XLOOKUP(Pokemon[[#This Row],[Primary_Type]],Table4[Type],Table4[Type_Encoded_Num],0,0,1)</f>
        <v>1</v>
      </c>
      <c r="F759">
        <v>411</v>
      </c>
      <c r="G759">
        <v>80</v>
      </c>
      <c r="H759">
        <v>52</v>
      </c>
      <c r="I759">
        <v>50</v>
      </c>
      <c r="J759">
        <v>90</v>
      </c>
      <c r="K759">
        <v>50</v>
      </c>
      <c r="L759">
        <v>89</v>
      </c>
      <c r="M759">
        <f>SUM(Pokemon[[#This Row],[Hit_Points]:[Speed_Points]])</f>
        <v>411</v>
      </c>
      <c r="N759">
        <v>6</v>
      </c>
      <c r="O759" t="b">
        <v>0</v>
      </c>
    </row>
    <row r="760" spans="2:15" hidden="1" x14ac:dyDescent="0.3">
      <c r="B760" t="s">
        <v>372</v>
      </c>
      <c r="C760" t="s">
        <v>33</v>
      </c>
      <c r="D760" t="s">
        <v>20</v>
      </c>
      <c r="E760">
        <f>_xlfn.XLOOKUP(Pokemon[[#This Row],[Primary_Type]],Table4[Type],Table4[Type_Encoded_Num],0,0,1)</f>
        <v>1</v>
      </c>
      <c r="F760">
        <v>400</v>
      </c>
      <c r="G760">
        <v>65</v>
      </c>
      <c r="H760">
        <v>73</v>
      </c>
      <c r="I760">
        <v>55</v>
      </c>
      <c r="J760">
        <v>47</v>
      </c>
      <c r="K760">
        <v>75</v>
      </c>
      <c r="L760">
        <v>85</v>
      </c>
      <c r="M760">
        <f>SUM(Pokemon[[#This Row],[Hit_Points]:[Speed_Points]])</f>
        <v>400</v>
      </c>
      <c r="N760">
        <v>3</v>
      </c>
      <c r="O760" t="b">
        <v>0</v>
      </c>
    </row>
    <row r="761" spans="2:15" x14ac:dyDescent="0.3">
      <c r="B761" t="s">
        <v>829</v>
      </c>
      <c r="C761" t="s">
        <v>19</v>
      </c>
      <c r="D761" t="s">
        <v>28</v>
      </c>
      <c r="E761">
        <f>_xlfn.XLOOKUP(Pokemon[[#This Row],[Primary_Type]],Table4[Type],Table4[Type_Encoded_Num],0,0,1)</f>
        <v>7</v>
      </c>
      <c r="F761">
        <v>600</v>
      </c>
      <c r="G761">
        <v>80</v>
      </c>
      <c r="H761">
        <v>110</v>
      </c>
      <c r="I761">
        <v>120</v>
      </c>
      <c r="J761">
        <v>130</v>
      </c>
      <c r="K761">
        <v>90</v>
      </c>
      <c r="L761">
        <v>70</v>
      </c>
      <c r="M761">
        <f>SUM(Pokemon[[#This Row],[Hit_Points]:[Speed_Points]])</f>
        <v>600</v>
      </c>
      <c r="N761">
        <v>6</v>
      </c>
      <c r="O761" t="b">
        <v>1</v>
      </c>
    </row>
    <row r="762" spans="2:15" x14ac:dyDescent="0.3">
      <c r="B762" t="s">
        <v>728</v>
      </c>
      <c r="C762" t="s">
        <v>33</v>
      </c>
      <c r="D762" t="s">
        <v>19</v>
      </c>
      <c r="E762">
        <f>_xlfn.XLOOKUP(Pokemon[[#This Row],[Primary_Type]],Table4[Type],Table4[Type_Encoded_Num],0,0,1)</f>
        <v>1</v>
      </c>
      <c r="F762">
        <v>550</v>
      </c>
      <c r="G762">
        <v>85</v>
      </c>
      <c r="H762">
        <v>60</v>
      </c>
      <c r="I762">
        <v>65</v>
      </c>
      <c r="J762">
        <v>135</v>
      </c>
      <c r="K762">
        <v>105</v>
      </c>
      <c r="L762">
        <v>100</v>
      </c>
      <c r="M762">
        <f>SUM(Pokemon[[#This Row],[Hit_Points]:[Speed_Points]])</f>
        <v>550</v>
      </c>
      <c r="N762">
        <v>5</v>
      </c>
      <c r="O762" t="b">
        <v>0</v>
      </c>
    </row>
    <row r="763" spans="2:15" hidden="1" x14ac:dyDescent="0.3">
      <c r="B763" t="s">
        <v>137</v>
      </c>
      <c r="C763" t="s">
        <v>52</v>
      </c>
      <c r="D763" t="s">
        <v>20</v>
      </c>
      <c r="E763">
        <f>_xlfn.XLOOKUP(Pokemon[[#This Row],[Primary_Type]],Table4[Type],Table4[Type_Encoded_Num],0,0,1)</f>
        <v>4</v>
      </c>
      <c r="F763">
        <v>330</v>
      </c>
      <c r="G763">
        <v>40</v>
      </c>
      <c r="H763">
        <v>30</v>
      </c>
      <c r="I763">
        <v>50</v>
      </c>
      <c r="J763">
        <v>55</v>
      </c>
      <c r="K763">
        <v>55</v>
      </c>
      <c r="L763">
        <v>100</v>
      </c>
      <c r="M763">
        <f>SUM(Pokemon[[#This Row],[Hit_Points]:[Speed_Points]])</f>
        <v>330</v>
      </c>
      <c r="N763">
        <v>1</v>
      </c>
      <c r="O763" t="b">
        <v>0</v>
      </c>
    </row>
    <row r="764" spans="2:15" x14ac:dyDescent="0.3">
      <c r="B764" t="s">
        <v>720</v>
      </c>
      <c r="C764" t="s">
        <v>171</v>
      </c>
      <c r="D764" t="s">
        <v>23</v>
      </c>
      <c r="E764">
        <f>_xlfn.XLOOKUP(Pokemon[[#This Row],[Primary_Type]],Table4[Type],Table4[Type_Encoded_Num],0,0,1)</f>
        <v>2</v>
      </c>
      <c r="F764">
        <v>370</v>
      </c>
      <c r="G764">
        <v>70</v>
      </c>
      <c r="H764">
        <v>55</v>
      </c>
      <c r="I764">
        <v>75</v>
      </c>
      <c r="J764">
        <v>45</v>
      </c>
      <c r="K764">
        <v>65</v>
      </c>
      <c r="L764">
        <v>60</v>
      </c>
      <c r="M764">
        <f>SUM(Pokemon[[#This Row],[Hit_Points]:[Speed_Points]])</f>
        <v>370</v>
      </c>
      <c r="N764">
        <v>5</v>
      </c>
      <c r="O764" t="b">
        <v>0</v>
      </c>
    </row>
    <row r="765" spans="2:15" hidden="1" x14ac:dyDescent="0.3">
      <c r="B765" t="s">
        <v>65</v>
      </c>
      <c r="C765" t="s">
        <v>19</v>
      </c>
      <c r="D765" t="s">
        <v>20</v>
      </c>
      <c r="E765">
        <f>_xlfn.XLOOKUP(Pokemon[[#This Row],[Primary_Type]],Table4[Type],Table4[Type_Encoded_Num],0,0,1)</f>
        <v>7</v>
      </c>
      <c r="F765">
        <v>299</v>
      </c>
      <c r="G765">
        <v>38</v>
      </c>
      <c r="H765">
        <v>41</v>
      </c>
      <c r="I765">
        <v>40</v>
      </c>
      <c r="J765">
        <v>50</v>
      </c>
      <c r="K765">
        <v>65</v>
      </c>
      <c r="L765">
        <v>65</v>
      </c>
      <c r="M765">
        <f>SUM(Pokemon[[#This Row],[Hit_Points]:[Speed_Points]])</f>
        <v>299</v>
      </c>
      <c r="N765">
        <v>1</v>
      </c>
      <c r="O765" t="b">
        <v>0</v>
      </c>
    </row>
    <row r="766" spans="2:15" hidden="1" x14ac:dyDescent="0.3">
      <c r="B766" t="s">
        <v>380</v>
      </c>
      <c r="C766" t="s">
        <v>28</v>
      </c>
      <c r="D766" t="s">
        <v>20</v>
      </c>
      <c r="E766">
        <f>_xlfn.XLOOKUP(Pokemon[[#This Row],[Primary_Type]],Table4[Type],Table4[Type_Encoded_Num],0,0,1)</f>
        <v>18</v>
      </c>
      <c r="F766">
        <v>400</v>
      </c>
      <c r="G766">
        <v>130</v>
      </c>
      <c r="H766">
        <v>70</v>
      </c>
      <c r="I766">
        <v>35</v>
      </c>
      <c r="J766">
        <v>70</v>
      </c>
      <c r="K766">
        <v>35</v>
      </c>
      <c r="L766">
        <v>60</v>
      </c>
      <c r="M766">
        <f>SUM(Pokemon[[#This Row],[Hit_Points]:[Speed_Points]])</f>
        <v>400</v>
      </c>
      <c r="N766">
        <v>3</v>
      </c>
      <c r="O766" t="b">
        <v>0</v>
      </c>
    </row>
    <row r="767" spans="2:15" hidden="1" x14ac:dyDescent="0.3">
      <c r="B767" t="s">
        <v>381</v>
      </c>
      <c r="C767" t="s">
        <v>28</v>
      </c>
      <c r="D767" t="s">
        <v>20</v>
      </c>
      <c r="E767">
        <f>_xlfn.XLOOKUP(Pokemon[[#This Row],[Primary_Type]],Table4[Type],Table4[Type_Encoded_Num],0,0,1)</f>
        <v>18</v>
      </c>
      <c r="F767">
        <v>500</v>
      </c>
      <c r="G767">
        <v>170</v>
      </c>
      <c r="H767">
        <v>90</v>
      </c>
      <c r="I767">
        <v>45</v>
      </c>
      <c r="J767">
        <v>90</v>
      </c>
      <c r="K767">
        <v>45</v>
      </c>
      <c r="L767">
        <v>60</v>
      </c>
      <c r="M767">
        <f>SUM(Pokemon[[#This Row],[Hit_Points]:[Speed_Points]])</f>
        <v>500</v>
      </c>
      <c r="N767">
        <v>3</v>
      </c>
      <c r="O767" t="b">
        <v>0</v>
      </c>
    </row>
    <row r="768" spans="2:15" x14ac:dyDescent="0.3">
      <c r="B768" t="s">
        <v>430</v>
      </c>
      <c r="C768" t="s">
        <v>122</v>
      </c>
      <c r="D768" t="s">
        <v>28</v>
      </c>
      <c r="E768">
        <f>_xlfn.XLOOKUP(Pokemon[[#This Row],[Primary_Type]],Table4[Type],Table4[Type_Encoded_Num],0,0,1)</f>
        <v>12</v>
      </c>
      <c r="F768">
        <v>530</v>
      </c>
      <c r="G768">
        <v>110</v>
      </c>
      <c r="H768">
        <v>80</v>
      </c>
      <c r="I768">
        <v>90</v>
      </c>
      <c r="J768">
        <v>95</v>
      </c>
      <c r="K768">
        <v>90</v>
      </c>
      <c r="L768">
        <v>65</v>
      </c>
      <c r="M768">
        <f>SUM(Pokemon[[#This Row],[Hit_Points]:[Speed_Points]])</f>
        <v>530</v>
      </c>
      <c r="N768">
        <v>3</v>
      </c>
      <c r="O768" t="b">
        <v>0</v>
      </c>
    </row>
    <row r="769" spans="2:15" hidden="1" x14ac:dyDescent="0.3">
      <c r="B769" t="s">
        <v>29</v>
      </c>
      <c r="C769" t="s">
        <v>28</v>
      </c>
      <c r="D769" t="s">
        <v>20</v>
      </c>
      <c r="E769">
        <f>_xlfn.XLOOKUP(Pokemon[[#This Row],[Primary_Type]],Table4[Type],Table4[Type_Encoded_Num],0,0,1)</f>
        <v>18</v>
      </c>
      <c r="F769">
        <v>405</v>
      </c>
      <c r="G769">
        <v>59</v>
      </c>
      <c r="H769">
        <v>63</v>
      </c>
      <c r="I769">
        <v>80</v>
      </c>
      <c r="J769">
        <v>65</v>
      </c>
      <c r="K769">
        <v>80</v>
      </c>
      <c r="L769">
        <v>58</v>
      </c>
      <c r="M769">
        <f>SUM(Pokemon[[#This Row],[Hit_Points]:[Speed_Points]])</f>
        <v>405</v>
      </c>
      <c r="N769">
        <v>1</v>
      </c>
      <c r="O769" t="b">
        <v>0</v>
      </c>
    </row>
    <row r="770" spans="2:15" hidden="1" x14ac:dyDescent="0.3">
      <c r="B770" t="s">
        <v>594</v>
      </c>
      <c r="C770" t="s">
        <v>41</v>
      </c>
      <c r="D770" t="s">
        <v>20</v>
      </c>
      <c r="E770">
        <f>_xlfn.XLOOKUP(Pokemon[[#This Row],[Primary_Type]],Table4[Type],Table4[Type_Encoded_Num],0,0,1)</f>
        <v>13</v>
      </c>
      <c r="F770">
        <v>420</v>
      </c>
      <c r="G770">
        <v>60</v>
      </c>
      <c r="H770">
        <v>85</v>
      </c>
      <c r="I770">
        <v>69</v>
      </c>
      <c r="J770">
        <v>60</v>
      </c>
      <c r="K770">
        <v>69</v>
      </c>
      <c r="L770">
        <v>77</v>
      </c>
      <c r="M770">
        <f>SUM(Pokemon[[#This Row],[Hit_Points]:[Speed_Points]])</f>
        <v>420</v>
      </c>
      <c r="N770">
        <v>5</v>
      </c>
      <c r="O770" t="b">
        <v>0</v>
      </c>
    </row>
    <row r="771" spans="2:15" x14ac:dyDescent="0.3">
      <c r="B771" t="s">
        <v>542</v>
      </c>
      <c r="C771" t="s">
        <v>171</v>
      </c>
      <c r="D771" t="s">
        <v>122</v>
      </c>
      <c r="E771">
        <f>_xlfn.XLOOKUP(Pokemon[[#This Row],[Primary_Type]],Table4[Type],Table4[Type_Encoded_Num],0,0,1)</f>
        <v>2</v>
      </c>
      <c r="F771">
        <v>510</v>
      </c>
      <c r="G771">
        <v>70</v>
      </c>
      <c r="H771">
        <v>120</v>
      </c>
      <c r="I771">
        <v>65</v>
      </c>
      <c r="J771">
        <v>45</v>
      </c>
      <c r="K771">
        <v>85</v>
      </c>
      <c r="L771">
        <v>125</v>
      </c>
      <c r="M771">
        <f>SUM(Pokemon[[#This Row],[Hit_Points]:[Speed_Points]])</f>
        <v>510</v>
      </c>
      <c r="N771">
        <v>4</v>
      </c>
      <c r="O771" t="b">
        <v>0</v>
      </c>
    </row>
    <row r="772" spans="2:15" x14ac:dyDescent="0.3">
      <c r="B772" t="s">
        <v>36</v>
      </c>
      <c r="C772" t="s">
        <v>33</v>
      </c>
      <c r="D772" t="s">
        <v>14</v>
      </c>
      <c r="E772">
        <f>_xlfn.XLOOKUP(Pokemon[[#This Row],[Primary_Type]],Table4[Type],Table4[Type_Encoded_Num],0,0,1)</f>
        <v>1</v>
      </c>
      <c r="F772">
        <v>195</v>
      </c>
      <c r="G772">
        <v>40</v>
      </c>
      <c r="H772">
        <v>35</v>
      </c>
      <c r="I772">
        <v>30</v>
      </c>
      <c r="J772">
        <v>20</v>
      </c>
      <c r="K772">
        <v>20</v>
      </c>
      <c r="L772">
        <v>50</v>
      </c>
      <c r="M772">
        <f>SUM(Pokemon[[#This Row],[Hit_Points]:[Speed_Points]])</f>
        <v>195</v>
      </c>
      <c r="N772">
        <v>1</v>
      </c>
      <c r="O772" t="b">
        <v>0</v>
      </c>
    </row>
    <row r="773" spans="2:15" x14ac:dyDescent="0.3">
      <c r="B773" t="s">
        <v>101</v>
      </c>
      <c r="C773" t="s">
        <v>13</v>
      </c>
      <c r="D773" t="s">
        <v>14</v>
      </c>
      <c r="E773">
        <f>_xlfn.XLOOKUP(Pokemon[[#This Row],[Primary_Type]],Table4[Type],Table4[Type_Encoded_Num],0,0,1)</f>
        <v>10</v>
      </c>
      <c r="F773">
        <v>390</v>
      </c>
      <c r="G773">
        <v>65</v>
      </c>
      <c r="H773">
        <v>90</v>
      </c>
      <c r="I773">
        <v>50</v>
      </c>
      <c r="J773">
        <v>85</v>
      </c>
      <c r="K773">
        <v>45</v>
      </c>
      <c r="L773">
        <v>55</v>
      </c>
      <c r="M773">
        <f>SUM(Pokemon[[#This Row],[Hit_Points]:[Speed_Points]])</f>
        <v>390</v>
      </c>
      <c r="N773">
        <v>1</v>
      </c>
      <c r="O773" t="b">
        <v>0</v>
      </c>
    </row>
    <row r="774" spans="2:15" hidden="1" x14ac:dyDescent="0.3">
      <c r="B774" t="s">
        <v>147</v>
      </c>
      <c r="C774" t="s">
        <v>14</v>
      </c>
      <c r="D774" t="s">
        <v>20</v>
      </c>
      <c r="E774">
        <f>_xlfn.XLOOKUP(Pokemon[[#This Row],[Primary_Type]],Table4[Type],Table4[Type_Encoded_Num],0,0,1)</f>
        <v>14</v>
      </c>
      <c r="F774">
        <v>490</v>
      </c>
      <c r="G774">
        <v>65</v>
      </c>
      <c r="H774">
        <v>90</v>
      </c>
      <c r="I774">
        <v>120</v>
      </c>
      <c r="J774">
        <v>85</v>
      </c>
      <c r="K774">
        <v>70</v>
      </c>
      <c r="L774">
        <v>60</v>
      </c>
      <c r="M774">
        <f>SUM(Pokemon[[#This Row],[Hit_Points]:[Speed_Points]])</f>
        <v>490</v>
      </c>
      <c r="N774">
        <v>1</v>
      </c>
      <c r="O774" t="b">
        <v>0</v>
      </c>
    </row>
    <row r="775" spans="2:15" x14ac:dyDescent="0.3">
      <c r="B775" t="s">
        <v>637</v>
      </c>
      <c r="C775" t="s">
        <v>13</v>
      </c>
      <c r="D775" t="s">
        <v>63</v>
      </c>
      <c r="E775">
        <f>_xlfn.XLOOKUP(Pokemon[[#This Row],[Primary_Type]],Table4[Type],Table4[Type_Encoded_Num],0,0,1)</f>
        <v>10</v>
      </c>
      <c r="F775">
        <v>480</v>
      </c>
      <c r="G775">
        <v>60</v>
      </c>
      <c r="H775">
        <v>67</v>
      </c>
      <c r="I775">
        <v>85</v>
      </c>
      <c r="J775">
        <v>77</v>
      </c>
      <c r="K775">
        <v>75</v>
      </c>
      <c r="L775">
        <v>116</v>
      </c>
      <c r="M775">
        <f>SUM(Pokemon[[#This Row],[Hit_Points]:[Speed_Points]])</f>
        <v>480</v>
      </c>
      <c r="N775">
        <v>5</v>
      </c>
      <c r="O775" t="b">
        <v>0</v>
      </c>
    </row>
    <row r="776" spans="2:15" x14ac:dyDescent="0.3">
      <c r="B776" t="s">
        <v>634</v>
      </c>
      <c r="C776" t="s">
        <v>33</v>
      </c>
      <c r="D776" t="s">
        <v>14</v>
      </c>
      <c r="E776">
        <f>_xlfn.XLOOKUP(Pokemon[[#This Row],[Primary_Type]],Table4[Type],Table4[Type_Encoded_Num],0,0,1)</f>
        <v>1</v>
      </c>
      <c r="F776">
        <v>360</v>
      </c>
      <c r="G776">
        <v>40</v>
      </c>
      <c r="H776">
        <v>55</v>
      </c>
      <c r="I776">
        <v>99</v>
      </c>
      <c r="J776">
        <v>40</v>
      </c>
      <c r="K776">
        <v>79</v>
      </c>
      <c r="L776">
        <v>47</v>
      </c>
      <c r="M776">
        <f>SUM(Pokemon[[#This Row],[Hit_Points]:[Speed_Points]])</f>
        <v>360</v>
      </c>
      <c r="N776">
        <v>5</v>
      </c>
      <c r="O776" t="b">
        <v>0</v>
      </c>
    </row>
    <row r="777" spans="2:15" x14ac:dyDescent="0.3">
      <c r="B777" t="s">
        <v>402</v>
      </c>
      <c r="C777" t="s">
        <v>28</v>
      </c>
      <c r="D777" t="s">
        <v>55</v>
      </c>
      <c r="E777">
        <f>_xlfn.XLOOKUP(Pokemon[[#This Row],[Primary_Type]],Table4[Type],Table4[Type_Encoded_Num],0,0,1)</f>
        <v>18</v>
      </c>
      <c r="F777">
        <v>468</v>
      </c>
      <c r="G777">
        <v>110</v>
      </c>
      <c r="H777">
        <v>78</v>
      </c>
      <c r="I777">
        <v>73</v>
      </c>
      <c r="J777">
        <v>76</v>
      </c>
      <c r="K777">
        <v>71</v>
      </c>
      <c r="L777">
        <v>60</v>
      </c>
      <c r="M777">
        <f>SUM(Pokemon[[#This Row],[Hit_Points]:[Speed_Points]])</f>
        <v>468</v>
      </c>
      <c r="N777">
        <v>3</v>
      </c>
      <c r="O777" t="b">
        <v>0</v>
      </c>
    </row>
    <row r="778" spans="2:15" hidden="1" x14ac:dyDescent="0.3">
      <c r="B778" t="s">
        <v>347</v>
      </c>
      <c r="C778" t="s">
        <v>41</v>
      </c>
      <c r="D778" t="s">
        <v>20</v>
      </c>
      <c r="E778">
        <f>_xlfn.XLOOKUP(Pokemon[[#This Row],[Primary_Type]],Table4[Type],Table4[Type_Encoded_Num],0,0,1)</f>
        <v>13</v>
      </c>
      <c r="F778">
        <v>240</v>
      </c>
      <c r="G778">
        <v>64</v>
      </c>
      <c r="H778">
        <v>51</v>
      </c>
      <c r="I778">
        <v>23</v>
      </c>
      <c r="J778">
        <v>51</v>
      </c>
      <c r="K778">
        <v>23</v>
      </c>
      <c r="L778">
        <v>28</v>
      </c>
      <c r="M778">
        <f>SUM(Pokemon[[#This Row],[Hit_Points]:[Speed_Points]])</f>
        <v>240</v>
      </c>
      <c r="N778">
        <v>3</v>
      </c>
      <c r="O778" t="b">
        <v>0</v>
      </c>
    </row>
    <row r="779" spans="2:15" x14ac:dyDescent="0.3">
      <c r="B779" t="s">
        <v>68</v>
      </c>
      <c r="C779" t="s">
        <v>41</v>
      </c>
      <c r="D779" t="s">
        <v>63</v>
      </c>
      <c r="E779">
        <f>_xlfn.XLOOKUP(Pokemon[[#This Row],[Primary_Type]],Table4[Type],Table4[Type_Encoded_Num],0,0,1)</f>
        <v>13</v>
      </c>
      <c r="F779">
        <v>435</v>
      </c>
      <c r="G779">
        <v>140</v>
      </c>
      <c r="H779">
        <v>70</v>
      </c>
      <c r="I779">
        <v>45</v>
      </c>
      <c r="J779">
        <v>85</v>
      </c>
      <c r="K779">
        <v>50</v>
      </c>
      <c r="L779">
        <v>45</v>
      </c>
      <c r="M779">
        <f>SUM(Pokemon[[#This Row],[Hit_Points]:[Speed_Points]])</f>
        <v>435</v>
      </c>
      <c r="N779">
        <v>1</v>
      </c>
      <c r="O779" t="b">
        <v>0</v>
      </c>
    </row>
    <row r="780" spans="2:15" x14ac:dyDescent="0.3">
      <c r="B780" t="s">
        <v>331</v>
      </c>
      <c r="C780" t="s">
        <v>28</v>
      </c>
      <c r="D780" t="s">
        <v>23</v>
      </c>
      <c r="E780">
        <f>_xlfn.XLOOKUP(Pokemon[[#This Row],[Primary_Type]],Table4[Type],Table4[Type_Encoded_Num],0,0,1)</f>
        <v>18</v>
      </c>
      <c r="F780">
        <v>270</v>
      </c>
      <c r="G780">
        <v>40</v>
      </c>
      <c r="H780">
        <v>30</v>
      </c>
      <c r="I780">
        <v>30</v>
      </c>
      <c r="J780">
        <v>55</v>
      </c>
      <c r="K780">
        <v>30</v>
      </c>
      <c r="L780">
        <v>85</v>
      </c>
      <c r="M780">
        <f>SUM(Pokemon[[#This Row],[Hit_Points]:[Speed_Points]])</f>
        <v>270</v>
      </c>
      <c r="N780">
        <v>3</v>
      </c>
      <c r="O780" t="b">
        <v>0</v>
      </c>
    </row>
    <row r="781" spans="2:15" hidden="1" x14ac:dyDescent="0.3">
      <c r="B781" t="s">
        <v>247</v>
      </c>
      <c r="C781" t="s">
        <v>93</v>
      </c>
      <c r="D781" t="s">
        <v>20</v>
      </c>
      <c r="E781">
        <f>_xlfn.XLOOKUP(Pokemon[[#This Row],[Primary_Type]],Table4[Type],Table4[Type_Encoded_Num],0,0,1)</f>
        <v>15</v>
      </c>
      <c r="F781">
        <v>405</v>
      </c>
      <c r="G781">
        <v>190</v>
      </c>
      <c r="H781">
        <v>33</v>
      </c>
      <c r="I781">
        <v>58</v>
      </c>
      <c r="J781">
        <v>33</v>
      </c>
      <c r="K781">
        <v>58</v>
      </c>
      <c r="L781">
        <v>33</v>
      </c>
      <c r="M781">
        <f>SUM(Pokemon[[#This Row],[Hit_Points]:[Speed_Points]])</f>
        <v>405</v>
      </c>
      <c r="N781">
        <v>2</v>
      </c>
      <c r="O781" t="b">
        <v>0</v>
      </c>
    </row>
    <row r="782" spans="2:15" x14ac:dyDescent="0.3">
      <c r="B782" t="s">
        <v>616</v>
      </c>
      <c r="C782" t="s">
        <v>93</v>
      </c>
      <c r="D782" t="s">
        <v>23</v>
      </c>
      <c r="E782">
        <f>_xlfn.XLOOKUP(Pokemon[[#This Row],[Primary_Type]],Table4[Type],Table4[Type_Encoded_Num],0,0,1)</f>
        <v>15</v>
      </c>
      <c r="F782">
        <v>313</v>
      </c>
      <c r="G782">
        <v>55</v>
      </c>
      <c r="H782">
        <v>45</v>
      </c>
      <c r="I782">
        <v>43</v>
      </c>
      <c r="J782">
        <v>55</v>
      </c>
      <c r="K782">
        <v>43</v>
      </c>
      <c r="L782">
        <v>72</v>
      </c>
      <c r="M782">
        <f>SUM(Pokemon[[#This Row],[Hit_Points]:[Speed_Points]])</f>
        <v>313</v>
      </c>
      <c r="N782">
        <v>5</v>
      </c>
      <c r="O782" t="b">
        <v>0</v>
      </c>
    </row>
    <row r="783" spans="2:15" x14ac:dyDescent="0.3">
      <c r="B783" t="s">
        <v>239</v>
      </c>
      <c r="C783" t="s">
        <v>28</v>
      </c>
      <c r="D783" t="s">
        <v>55</v>
      </c>
      <c r="E783">
        <f>_xlfn.XLOOKUP(Pokemon[[#This Row],[Primary_Type]],Table4[Type],Table4[Type_Encoded_Num],0,0,1)</f>
        <v>18</v>
      </c>
      <c r="F783">
        <v>210</v>
      </c>
      <c r="G783">
        <v>55</v>
      </c>
      <c r="H783">
        <v>45</v>
      </c>
      <c r="I783">
        <v>45</v>
      </c>
      <c r="J783">
        <v>25</v>
      </c>
      <c r="K783">
        <v>25</v>
      </c>
      <c r="L783">
        <v>15</v>
      </c>
      <c r="M783">
        <f>SUM(Pokemon[[#This Row],[Hit_Points]:[Speed_Points]])</f>
        <v>210</v>
      </c>
      <c r="N783">
        <v>2</v>
      </c>
      <c r="O783" t="b">
        <v>0</v>
      </c>
    </row>
    <row r="784" spans="2:15" x14ac:dyDescent="0.3">
      <c r="B784" t="s">
        <v>488</v>
      </c>
      <c r="C784" t="s">
        <v>33</v>
      </c>
      <c r="D784" t="s">
        <v>13</v>
      </c>
      <c r="E784">
        <f>_xlfn.XLOOKUP(Pokemon[[#This Row],[Primary_Type]],Table4[Type],Table4[Type_Encoded_Num],0,0,1)</f>
        <v>1</v>
      </c>
      <c r="F784">
        <v>424</v>
      </c>
      <c r="G784">
        <v>60</v>
      </c>
      <c r="H784">
        <v>59</v>
      </c>
      <c r="I784">
        <v>85</v>
      </c>
      <c r="J784">
        <v>79</v>
      </c>
      <c r="K784">
        <v>105</v>
      </c>
      <c r="L784">
        <v>36</v>
      </c>
      <c r="M784">
        <f>SUM(Pokemon[[#This Row],[Hit_Points]:[Speed_Points]])</f>
        <v>424</v>
      </c>
      <c r="N784">
        <v>4</v>
      </c>
      <c r="O784" t="b">
        <v>0</v>
      </c>
    </row>
    <row r="785" spans="2:15" x14ac:dyDescent="0.3">
      <c r="B785" t="s">
        <v>489</v>
      </c>
      <c r="C785" t="s">
        <v>33</v>
      </c>
      <c r="D785" t="s">
        <v>55</v>
      </c>
      <c r="E785">
        <f>_xlfn.XLOOKUP(Pokemon[[#This Row],[Primary_Type]],Table4[Type],Table4[Type_Encoded_Num],0,0,1)</f>
        <v>1</v>
      </c>
      <c r="F785">
        <v>424</v>
      </c>
      <c r="G785">
        <v>60</v>
      </c>
      <c r="H785">
        <v>79</v>
      </c>
      <c r="I785">
        <v>105</v>
      </c>
      <c r="J785">
        <v>59</v>
      </c>
      <c r="K785">
        <v>85</v>
      </c>
      <c r="L785">
        <v>36</v>
      </c>
      <c r="M785">
        <f>SUM(Pokemon[[#This Row],[Hit_Points]:[Speed_Points]])</f>
        <v>424</v>
      </c>
      <c r="N785">
        <v>4</v>
      </c>
      <c r="O785" t="b">
        <v>0</v>
      </c>
    </row>
    <row r="786" spans="2:15" x14ac:dyDescent="0.3">
      <c r="B786" t="s">
        <v>490</v>
      </c>
      <c r="C786" t="s">
        <v>33</v>
      </c>
      <c r="D786" t="s">
        <v>115</v>
      </c>
      <c r="E786">
        <f>_xlfn.XLOOKUP(Pokemon[[#This Row],[Primary_Type]],Table4[Type],Table4[Type_Encoded_Num],0,0,1)</f>
        <v>1</v>
      </c>
      <c r="F786">
        <v>424</v>
      </c>
      <c r="G786">
        <v>60</v>
      </c>
      <c r="H786">
        <v>69</v>
      </c>
      <c r="I786">
        <v>95</v>
      </c>
      <c r="J786">
        <v>69</v>
      </c>
      <c r="K786">
        <v>95</v>
      </c>
      <c r="L786">
        <v>36</v>
      </c>
      <c r="M786">
        <f>SUM(Pokemon[[#This Row],[Hit_Points]:[Speed_Points]])</f>
        <v>424</v>
      </c>
      <c r="N786">
        <v>4</v>
      </c>
      <c r="O786" t="b">
        <v>0</v>
      </c>
    </row>
    <row r="787" spans="2:15" hidden="1" x14ac:dyDescent="0.3">
      <c r="B787" t="s">
        <v>318</v>
      </c>
      <c r="C787" t="s">
        <v>33</v>
      </c>
      <c r="D787" t="s">
        <v>20</v>
      </c>
      <c r="E787">
        <f>_xlfn.XLOOKUP(Pokemon[[#This Row],[Primary_Type]],Table4[Type],Table4[Type_Encoded_Num],0,0,1)</f>
        <v>1</v>
      </c>
      <c r="F787">
        <v>195</v>
      </c>
      <c r="G787">
        <v>45</v>
      </c>
      <c r="H787">
        <v>45</v>
      </c>
      <c r="I787">
        <v>35</v>
      </c>
      <c r="J787">
        <v>20</v>
      </c>
      <c r="K787">
        <v>30</v>
      </c>
      <c r="L787">
        <v>20</v>
      </c>
      <c r="M787">
        <f>SUM(Pokemon[[#This Row],[Hit_Points]:[Speed_Points]])</f>
        <v>195</v>
      </c>
      <c r="N787">
        <v>3</v>
      </c>
      <c r="O787" t="b">
        <v>0</v>
      </c>
    </row>
    <row r="788" spans="2:15" hidden="1" x14ac:dyDescent="0.3">
      <c r="B788" t="s">
        <v>424</v>
      </c>
      <c r="C788" t="s">
        <v>93</v>
      </c>
      <c r="D788" t="s">
        <v>20</v>
      </c>
      <c r="E788">
        <f>_xlfn.XLOOKUP(Pokemon[[#This Row],[Primary_Type]],Table4[Type],Table4[Type_Encoded_Num],0,0,1)</f>
        <v>15</v>
      </c>
      <c r="F788">
        <v>260</v>
      </c>
      <c r="G788">
        <v>95</v>
      </c>
      <c r="H788">
        <v>23</v>
      </c>
      <c r="I788">
        <v>48</v>
      </c>
      <c r="J788">
        <v>23</v>
      </c>
      <c r="K788">
        <v>48</v>
      </c>
      <c r="L788">
        <v>23</v>
      </c>
      <c r="M788">
        <f>SUM(Pokemon[[#This Row],[Hit_Points]:[Speed_Points]])</f>
        <v>260</v>
      </c>
      <c r="N788">
        <v>3</v>
      </c>
      <c r="O788" t="b">
        <v>0</v>
      </c>
    </row>
    <row r="789" spans="2:15" x14ac:dyDescent="0.3">
      <c r="B789" t="s">
        <v>222</v>
      </c>
      <c r="C789" t="s">
        <v>93</v>
      </c>
      <c r="D789" t="s">
        <v>23</v>
      </c>
      <c r="E789">
        <f>_xlfn.XLOOKUP(Pokemon[[#This Row],[Primary_Type]],Table4[Type],Table4[Type_Encoded_Num],0,0,1)</f>
        <v>15</v>
      </c>
      <c r="F789">
        <v>470</v>
      </c>
      <c r="G789">
        <v>65</v>
      </c>
      <c r="H789">
        <v>75</v>
      </c>
      <c r="I789">
        <v>70</v>
      </c>
      <c r="J789">
        <v>95</v>
      </c>
      <c r="K789">
        <v>70</v>
      </c>
      <c r="L789">
        <v>95</v>
      </c>
      <c r="M789">
        <f>SUM(Pokemon[[#This Row],[Hit_Points]:[Speed_Points]])</f>
        <v>470</v>
      </c>
      <c r="N789">
        <v>2</v>
      </c>
      <c r="O789" t="b">
        <v>0</v>
      </c>
    </row>
    <row r="790" spans="2:15" hidden="1" x14ac:dyDescent="0.3">
      <c r="B790" t="s">
        <v>822</v>
      </c>
      <c r="C790" t="s">
        <v>63</v>
      </c>
      <c r="D790" t="s">
        <v>20</v>
      </c>
      <c r="E790">
        <f>_xlfn.XLOOKUP(Pokemon[[#This Row],[Primary_Type]],Table4[Type],Table4[Type_Encoded_Num],0,0,1)</f>
        <v>5</v>
      </c>
      <c r="F790">
        <v>680</v>
      </c>
      <c r="G790">
        <v>126</v>
      </c>
      <c r="H790">
        <v>131</v>
      </c>
      <c r="I790">
        <v>95</v>
      </c>
      <c r="J790">
        <v>131</v>
      </c>
      <c r="K790">
        <v>98</v>
      </c>
      <c r="L790">
        <v>99</v>
      </c>
      <c r="M790">
        <f>SUM(Pokemon[[#This Row],[Hit_Points]:[Speed_Points]])</f>
        <v>680</v>
      </c>
      <c r="N790">
        <v>6</v>
      </c>
      <c r="O790" t="b">
        <v>1</v>
      </c>
    </row>
    <row r="791" spans="2:15" hidden="1" x14ac:dyDescent="0.3">
      <c r="B791" t="s">
        <v>653</v>
      </c>
      <c r="C791" t="s">
        <v>128</v>
      </c>
      <c r="D791" t="s">
        <v>20</v>
      </c>
      <c r="E791">
        <f>_xlfn.XLOOKUP(Pokemon[[#This Row],[Primary_Type]],Table4[Type],Table4[Type_Encoded_Num],0,0,1)</f>
        <v>9</v>
      </c>
      <c r="F791">
        <v>303</v>
      </c>
      <c r="G791">
        <v>38</v>
      </c>
      <c r="H791">
        <v>30</v>
      </c>
      <c r="I791">
        <v>85</v>
      </c>
      <c r="J791">
        <v>55</v>
      </c>
      <c r="K791">
        <v>65</v>
      </c>
      <c r="L791">
        <v>30</v>
      </c>
      <c r="M791">
        <f>SUM(Pokemon[[#This Row],[Hit_Points]:[Speed_Points]])</f>
        <v>303</v>
      </c>
      <c r="N791">
        <v>5</v>
      </c>
      <c r="O791" t="b">
        <v>0</v>
      </c>
    </row>
    <row r="792" spans="2:15" x14ac:dyDescent="0.3">
      <c r="B792" t="s">
        <v>238</v>
      </c>
      <c r="C792" t="s">
        <v>33</v>
      </c>
      <c r="D792" t="s">
        <v>23</v>
      </c>
      <c r="E792">
        <f>_xlfn.XLOOKUP(Pokemon[[#This Row],[Primary_Type]],Table4[Type],Table4[Type_Encoded_Num],0,0,1)</f>
        <v>1</v>
      </c>
      <c r="F792">
        <v>390</v>
      </c>
      <c r="G792">
        <v>65</v>
      </c>
      <c r="H792">
        <v>65</v>
      </c>
      <c r="I792">
        <v>45</v>
      </c>
      <c r="J792">
        <v>75</v>
      </c>
      <c r="K792">
        <v>45</v>
      </c>
      <c r="L792">
        <v>95</v>
      </c>
      <c r="M792">
        <f>SUM(Pokemon[[#This Row],[Hit_Points]:[Speed_Points]])</f>
        <v>390</v>
      </c>
      <c r="N792">
        <v>2</v>
      </c>
      <c r="O792" t="b">
        <v>0</v>
      </c>
    </row>
    <row r="793" spans="2:15" x14ac:dyDescent="0.3">
      <c r="B793" t="s">
        <v>550</v>
      </c>
      <c r="C793" t="s">
        <v>33</v>
      </c>
      <c r="D793" t="s">
        <v>23</v>
      </c>
      <c r="E793">
        <f>_xlfn.XLOOKUP(Pokemon[[#This Row],[Primary_Type]],Table4[Type],Table4[Type_Encoded_Num],0,0,1)</f>
        <v>1</v>
      </c>
      <c r="F793">
        <v>515</v>
      </c>
      <c r="G793">
        <v>86</v>
      </c>
      <c r="H793">
        <v>76</v>
      </c>
      <c r="I793">
        <v>86</v>
      </c>
      <c r="J793">
        <v>116</v>
      </c>
      <c r="K793">
        <v>56</v>
      </c>
      <c r="L793">
        <v>95</v>
      </c>
      <c r="M793">
        <f>SUM(Pokemon[[#This Row],[Hit_Points]:[Speed_Points]])</f>
        <v>515</v>
      </c>
      <c r="N793">
        <v>4</v>
      </c>
      <c r="O793" t="b">
        <v>0</v>
      </c>
    </row>
    <row r="794" spans="2:15" x14ac:dyDescent="0.3">
      <c r="B794" t="s">
        <v>823</v>
      </c>
      <c r="C794" t="s">
        <v>171</v>
      </c>
      <c r="D794" t="s">
        <v>23</v>
      </c>
      <c r="E794">
        <f>_xlfn.XLOOKUP(Pokemon[[#This Row],[Primary_Type]],Table4[Type],Table4[Type_Encoded_Num],0,0,1)</f>
        <v>2</v>
      </c>
      <c r="F794">
        <v>680</v>
      </c>
      <c r="G794">
        <v>126</v>
      </c>
      <c r="H794">
        <v>131</v>
      </c>
      <c r="I794">
        <v>95</v>
      </c>
      <c r="J794">
        <v>131</v>
      </c>
      <c r="K794">
        <v>98</v>
      </c>
      <c r="L794">
        <v>99</v>
      </c>
      <c r="M794">
        <f>SUM(Pokemon[[#This Row],[Hit_Points]:[Speed_Points]])</f>
        <v>680</v>
      </c>
      <c r="N794">
        <v>6</v>
      </c>
      <c r="O794" t="b">
        <v>1</v>
      </c>
    </row>
    <row r="795" spans="2:15" hidden="1" x14ac:dyDescent="0.3">
      <c r="B795" t="s">
        <v>397</v>
      </c>
      <c r="C795" t="s">
        <v>41</v>
      </c>
      <c r="D795" t="s">
        <v>20</v>
      </c>
      <c r="E795">
        <f>_xlfn.XLOOKUP(Pokemon[[#This Row],[Primary_Type]],Table4[Type],Table4[Type_Encoded_Num],0,0,1)</f>
        <v>13</v>
      </c>
      <c r="F795">
        <v>458</v>
      </c>
      <c r="G795">
        <v>73</v>
      </c>
      <c r="H795">
        <v>115</v>
      </c>
      <c r="I795">
        <v>60</v>
      </c>
      <c r="J795">
        <v>60</v>
      </c>
      <c r="K795">
        <v>60</v>
      </c>
      <c r="L795">
        <v>90</v>
      </c>
      <c r="M795">
        <f>SUM(Pokemon[[#This Row],[Hit_Points]:[Speed_Points]])</f>
        <v>458</v>
      </c>
      <c r="N795">
        <v>3</v>
      </c>
      <c r="O795" t="b">
        <v>0</v>
      </c>
    </row>
    <row r="796" spans="2:15" x14ac:dyDescent="0.3">
      <c r="B796" t="s">
        <v>187</v>
      </c>
      <c r="C796" t="s">
        <v>52</v>
      </c>
      <c r="D796" t="s">
        <v>23</v>
      </c>
      <c r="E796">
        <f>_xlfn.XLOOKUP(Pokemon[[#This Row],[Primary_Type]],Table4[Type],Table4[Type_Encoded_Num],0,0,1)</f>
        <v>4</v>
      </c>
      <c r="F796">
        <v>580</v>
      </c>
      <c r="G796">
        <v>90</v>
      </c>
      <c r="H796">
        <v>90</v>
      </c>
      <c r="I796">
        <v>85</v>
      </c>
      <c r="J796">
        <v>125</v>
      </c>
      <c r="K796">
        <v>90</v>
      </c>
      <c r="L796">
        <v>100</v>
      </c>
      <c r="M796">
        <f>SUM(Pokemon[[#This Row],[Hit_Points]:[Speed_Points]])</f>
        <v>580</v>
      </c>
      <c r="N796">
        <v>1</v>
      </c>
      <c r="O796" t="b">
        <v>1</v>
      </c>
    </row>
    <row r="797" spans="2:15" hidden="1" x14ac:dyDescent="0.3">
      <c r="B797" t="s">
        <v>612</v>
      </c>
      <c r="C797" t="s">
        <v>52</v>
      </c>
      <c r="D797" t="s">
        <v>20</v>
      </c>
      <c r="E797">
        <f>_xlfn.XLOOKUP(Pokemon[[#This Row],[Primary_Type]],Table4[Type],Table4[Type_Encoded_Num],0,0,1)</f>
        <v>4</v>
      </c>
      <c r="F797">
        <v>497</v>
      </c>
      <c r="G797">
        <v>75</v>
      </c>
      <c r="H797">
        <v>100</v>
      </c>
      <c r="I797">
        <v>63</v>
      </c>
      <c r="J797">
        <v>80</v>
      </c>
      <c r="K797">
        <v>63</v>
      </c>
      <c r="L797">
        <v>116</v>
      </c>
      <c r="M797">
        <f>SUM(Pokemon[[#This Row],[Hit_Points]:[Speed_Points]])</f>
        <v>497</v>
      </c>
      <c r="N797">
        <v>5</v>
      </c>
      <c r="O797" t="b">
        <v>0</v>
      </c>
    </row>
    <row r="798" spans="2:15" x14ac:dyDescent="0.3">
      <c r="B798" t="s">
        <v>737</v>
      </c>
      <c r="C798" t="s">
        <v>25</v>
      </c>
      <c r="D798" t="s">
        <v>52</v>
      </c>
      <c r="E798">
        <f>_xlfn.XLOOKUP(Pokemon[[#This Row],[Primary_Type]],Table4[Type],Table4[Type_Encoded_Num],0,0,1)</f>
        <v>3</v>
      </c>
      <c r="F798">
        <v>680</v>
      </c>
      <c r="G798">
        <v>100</v>
      </c>
      <c r="H798">
        <v>150</v>
      </c>
      <c r="I798">
        <v>120</v>
      </c>
      <c r="J798">
        <v>120</v>
      </c>
      <c r="K798">
        <v>100</v>
      </c>
      <c r="L798">
        <v>90</v>
      </c>
      <c r="M798">
        <f>SUM(Pokemon[[#This Row],[Hit_Points]:[Speed_Points]])</f>
        <v>680</v>
      </c>
      <c r="N798">
        <v>5</v>
      </c>
      <c r="O798" t="b">
        <v>1</v>
      </c>
    </row>
    <row r="799" spans="2:15" hidden="1" x14ac:dyDescent="0.3">
      <c r="B799" t="s">
        <v>316</v>
      </c>
      <c r="C799" t="s">
        <v>41</v>
      </c>
      <c r="D799" t="s">
        <v>20</v>
      </c>
      <c r="E799">
        <f>_xlfn.XLOOKUP(Pokemon[[#This Row],[Primary_Type]],Table4[Type],Table4[Type_Encoded_Num],0,0,1)</f>
        <v>13</v>
      </c>
      <c r="F799">
        <v>240</v>
      </c>
      <c r="G799">
        <v>38</v>
      </c>
      <c r="H799">
        <v>30</v>
      </c>
      <c r="I799">
        <v>41</v>
      </c>
      <c r="J799">
        <v>30</v>
      </c>
      <c r="K799">
        <v>41</v>
      </c>
      <c r="L799">
        <v>60</v>
      </c>
      <c r="M799">
        <f>SUM(Pokemon[[#This Row],[Hit_Points]:[Speed_Points]])</f>
        <v>240</v>
      </c>
      <c r="N799">
        <v>3</v>
      </c>
      <c r="O799" t="b">
        <v>0</v>
      </c>
    </row>
    <row r="800" spans="2:15" hidden="1" x14ac:dyDescent="0.3">
      <c r="B800" t="s">
        <v>662</v>
      </c>
      <c r="C800" t="s">
        <v>171</v>
      </c>
      <c r="D800" t="s">
        <v>20</v>
      </c>
      <c r="E800">
        <f>_xlfn.XLOOKUP(Pokemon[[#This Row],[Primary_Type]],Table4[Type],Table4[Type_Encoded_Num],0,0,1)</f>
        <v>2</v>
      </c>
      <c r="F800">
        <v>510</v>
      </c>
      <c r="G800">
        <v>60</v>
      </c>
      <c r="H800">
        <v>105</v>
      </c>
      <c r="I800">
        <v>60</v>
      </c>
      <c r="J800">
        <v>120</v>
      </c>
      <c r="K800">
        <v>60</v>
      </c>
      <c r="L800">
        <v>105</v>
      </c>
      <c r="M800">
        <f>SUM(Pokemon[[#This Row],[Hit_Points]:[Speed_Points]])</f>
        <v>510</v>
      </c>
      <c r="N800">
        <v>5</v>
      </c>
      <c r="O800" t="b">
        <v>0</v>
      </c>
    </row>
    <row r="801" spans="2:15" hidden="1" x14ac:dyDescent="0.3">
      <c r="B801" t="s">
        <v>661</v>
      </c>
      <c r="C801" t="s">
        <v>171</v>
      </c>
      <c r="D801" t="s">
        <v>20</v>
      </c>
      <c r="E801">
        <f>_xlfn.XLOOKUP(Pokemon[[#This Row],[Primary_Type]],Table4[Type],Table4[Type_Encoded_Num],0,0,1)</f>
        <v>2</v>
      </c>
      <c r="F801">
        <v>330</v>
      </c>
      <c r="G801">
        <v>40</v>
      </c>
      <c r="H801">
        <v>65</v>
      </c>
      <c r="I801">
        <v>40</v>
      </c>
      <c r="J801">
        <v>80</v>
      </c>
      <c r="K801">
        <v>40</v>
      </c>
      <c r="L801">
        <v>65</v>
      </c>
      <c r="M801">
        <f>SUM(Pokemon[[#This Row],[Hit_Points]:[Speed_Points]])</f>
        <v>330</v>
      </c>
      <c r="N801">
        <v>5</v>
      </c>
      <c r="O801" t="b">
        <v>0</v>
      </c>
    </row>
    <row r="802" spans="2:15" x14ac:dyDescent="0.3">
      <c r="B802" t="s">
        <v>69</v>
      </c>
      <c r="C802" t="s">
        <v>14</v>
      </c>
      <c r="D802" t="s">
        <v>23</v>
      </c>
      <c r="E802">
        <f>_xlfn.XLOOKUP(Pokemon[[#This Row],[Primary_Type]],Table4[Type],Table4[Type_Encoded_Num],0,0,1)</f>
        <v>14</v>
      </c>
      <c r="F802">
        <v>245</v>
      </c>
      <c r="G802">
        <v>40</v>
      </c>
      <c r="H802">
        <v>45</v>
      </c>
      <c r="I802">
        <v>35</v>
      </c>
      <c r="J802">
        <v>30</v>
      </c>
      <c r="K802">
        <v>40</v>
      </c>
      <c r="L802">
        <v>55</v>
      </c>
      <c r="M802">
        <f>SUM(Pokemon[[#This Row],[Hit_Points]:[Speed_Points]])</f>
        <v>245</v>
      </c>
      <c r="N802">
        <v>1</v>
      </c>
      <c r="O802" t="b">
        <v>0</v>
      </c>
    </row>
    <row r="803" spans="2:15" x14ac:dyDescent="0.3">
      <c r="B803" t="s">
        <v>725</v>
      </c>
      <c r="C803" t="s">
        <v>171</v>
      </c>
      <c r="D803" t="s">
        <v>25</v>
      </c>
      <c r="E803">
        <f>_xlfn.XLOOKUP(Pokemon[[#This Row],[Primary_Type]],Table4[Type],Table4[Type_Encoded_Num],0,0,1)</f>
        <v>2</v>
      </c>
      <c r="F803">
        <v>420</v>
      </c>
      <c r="G803">
        <v>72</v>
      </c>
      <c r="H803">
        <v>85</v>
      </c>
      <c r="I803">
        <v>70</v>
      </c>
      <c r="J803">
        <v>65</v>
      </c>
      <c r="K803">
        <v>70</v>
      </c>
      <c r="L803">
        <v>58</v>
      </c>
      <c r="M803">
        <f>SUM(Pokemon[[#This Row],[Hit_Points]:[Speed_Points]])</f>
        <v>420</v>
      </c>
      <c r="N803">
        <v>5</v>
      </c>
      <c r="O803" t="b">
        <v>0</v>
      </c>
    </row>
    <row r="804" spans="2:15" x14ac:dyDescent="0.3">
      <c r="B804" t="s">
        <v>824</v>
      </c>
      <c r="C804" t="s">
        <v>25</v>
      </c>
      <c r="D804" t="s">
        <v>55</v>
      </c>
      <c r="E804">
        <f>_xlfn.XLOOKUP(Pokemon[[#This Row],[Primary_Type]],Table4[Type],Table4[Type_Encoded_Num],0,0,1)</f>
        <v>3</v>
      </c>
      <c r="F804">
        <v>600</v>
      </c>
      <c r="G804">
        <v>108</v>
      </c>
      <c r="H804">
        <v>100</v>
      </c>
      <c r="I804">
        <v>121</v>
      </c>
      <c r="J804">
        <v>81</v>
      </c>
      <c r="K804">
        <v>95</v>
      </c>
      <c r="L804">
        <v>95</v>
      </c>
      <c r="M804">
        <f>SUM(Pokemon[[#This Row],[Hit_Points]:[Speed_Points]])</f>
        <v>600</v>
      </c>
      <c r="N804">
        <v>6</v>
      </c>
      <c r="O804" t="b">
        <v>1</v>
      </c>
    </row>
  </sheetData>
  <phoneticPr fontId="2" type="noConversion"/>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373DC-E2A3-4C5A-90DB-1AFDDDA71D03}">
  <dimension ref="A1:Z52"/>
  <sheetViews>
    <sheetView zoomScale="92" workbookViewId="0">
      <selection activeCell="E21" sqref="E21"/>
    </sheetView>
  </sheetViews>
  <sheetFormatPr defaultRowHeight="14.4" x14ac:dyDescent="0.3"/>
  <cols>
    <col min="2" max="2" width="24.6640625" bestFit="1" customWidth="1"/>
    <col min="3" max="3" width="18.109375" bestFit="1" customWidth="1"/>
    <col min="4" max="9" width="18.44140625" bestFit="1" customWidth="1"/>
    <col min="10" max="11" width="5.88671875" bestFit="1" customWidth="1"/>
    <col min="12" max="12" width="5.44140625" bestFit="1" customWidth="1"/>
    <col min="13" max="13" width="7.33203125" bestFit="1" customWidth="1"/>
    <col min="14" max="14" width="5" bestFit="1" customWidth="1"/>
    <col min="15" max="15" width="7.21875" bestFit="1" customWidth="1"/>
    <col min="16" max="16" width="6.6640625" bestFit="1" customWidth="1"/>
    <col min="17" max="17" width="7.21875" bestFit="1" customWidth="1"/>
    <col min="18" max="19" width="5.109375" bestFit="1" customWidth="1"/>
    <col min="20" max="20" width="6.109375" bestFit="1" customWidth="1"/>
    <col min="21" max="21" width="19.33203125" bestFit="1" customWidth="1"/>
    <col min="22" max="22" width="5" bestFit="1" customWidth="1"/>
    <col min="23" max="23" width="7.109375" bestFit="1" customWidth="1"/>
    <col min="24" max="24" width="7" bestFit="1" customWidth="1"/>
    <col min="25" max="25" width="5" bestFit="1" customWidth="1"/>
    <col min="26" max="26" width="7.6640625" bestFit="1" customWidth="1"/>
    <col min="27" max="27" width="5" bestFit="1" customWidth="1"/>
    <col min="28" max="29" width="5.88671875" bestFit="1" customWidth="1"/>
    <col min="30" max="30" width="5.44140625" bestFit="1" customWidth="1"/>
    <col min="31" max="31" width="7.33203125" bestFit="1" customWidth="1"/>
    <col min="32" max="32" width="5" bestFit="1" customWidth="1"/>
    <col min="33" max="33" width="7.21875" bestFit="1" customWidth="1"/>
    <col min="34" max="34" width="6.6640625" bestFit="1" customWidth="1"/>
    <col min="35" max="35" width="7.21875" bestFit="1" customWidth="1"/>
    <col min="36" max="37" width="5.109375" bestFit="1" customWidth="1"/>
    <col min="38" max="38" width="6.109375" bestFit="1" customWidth="1"/>
    <col min="39" max="39" width="26.44140625" bestFit="1" customWidth="1"/>
    <col min="40" max="40" width="5" bestFit="1" customWidth="1"/>
    <col min="41" max="41" width="7.109375" bestFit="1" customWidth="1"/>
    <col min="42" max="42" width="7" bestFit="1" customWidth="1"/>
    <col min="43" max="43" width="5" bestFit="1" customWidth="1"/>
    <col min="44" max="44" width="7.6640625" bestFit="1" customWidth="1"/>
    <col min="45" max="45" width="5" bestFit="1" customWidth="1"/>
    <col min="46" max="47" width="5.88671875" bestFit="1" customWidth="1"/>
    <col min="48" max="48" width="5.44140625" bestFit="1" customWidth="1"/>
    <col min="49" max="49" width="7.33203125" bestFit="1" customWidth="1"/>
    <col min="50" max="50" width="5" bestFit="1" customWidth="1"/>
    <col min="51" max="51" width="7.21875" bestFit="1" customWidth="1"/>
    <col min="52" max="52" width="6.6640625" bestFit="1" customWidth="1"/>
    <col min="53" max="53" width="7.21875" bestFit="1" customWidth="1"/>
    <col min="54" max="55" width="5.109375" bestFit="1" customWidth="1"/>
    <col min="56" max="56" width="6.109375" bestFit="1" customWidth="1"/>
    <col min="57" max="57" width="20.6640625" bestFit="1" customWidth="1"/>
    <col min="58" max="58" width="5" bestFit="1" customWidth="1"/>
    <col min="59" max="59" width="7.109375" bestFit="1" customWidth="1"/>
    <col min="60" max="60" width="7" bestFit="1" customWidth="1"/>
    <col min="61" max="61" width="5" bestFit="1" customWidth="1"/>
    <col min="62" max="62" width="7.6640625" bestFit="1" customWidth="1"/>
    <col min="63" max="63" width="5" bestFit="1" customWidth="1"/>
    <col min="64" max="65" width="5.88671875" bestFit="1" customWidth="1"/>
    <col min="66" max="66" width="5.44140625" bestFit="1" customWidth="1"/>
    <col min="67" max="67" width="7.33203125" bestFit="1" customWidth="1"/>
    <col min="68" max="68" width="5" bestFit="1" customWidth="1"/>
    <col min="69" max="69" width="7.21875" bestFit="1" customWidth="1"/>
    <col min="70" max="70" width="6.6640625" bestFit="1" customWidth="1"/>
    <col min="71" max="71" width="7.21875" bestFit="1" customWidth="1"/>
    <col min="72" max="73" width="5.109375" bestFit="1" customWidth="1"/>
    <col min="74" max="74" width="6.109375" bestFit="1" customWidth="1"/>
    <col min="75" max="75" width="27.77734375" bestFit="1" customWidth="1"/>
    <col min="76" max="76" width="5" bestFit="1" customWidth="1"/>
    <col min="77" max="77" width="7.109375" bestFit="1" customWidth="1"/>
    <col min="78" max="78" width="7" bestFit="1" customWidth="1"/>
    <col min="79" max="79" width="5" bestFit="1" customWidth="1"/>
    <col min="80" max="80" width="7.6640625" bestFit="1" customWidth="1"/>
    <col min="81" max="81" width="5" bestFit="1" customWidth="1"/>
    <col min="82" max="83" width="5.88671875" bestFit="1" customWidth="1"/>
    <col min="84" max="84" width="5.44140625" bestFit="1" customWidth="1"/>
    <col min="85" max="85" width="7.33203125" bestFit="1" customWidth="1"/>
    <col min="86" max="86" width="5" bestFit="1" customWidth="1"/>
    <col min="87" max="87" width="7.21875" bestFit="1" customWidth="1"/>
    <col min="88" max="88" width="6.6640625" bestFit="1" customWidth="1"/>
    <col min="89" max="89" width="7.21875" bestFit="1" customWidth="1"/>
    <col min="90" max="91" width="5.109375" bestFit="1" customWidth="1"/>
    <col min="92" max="92" width="6.109375" bestFit="1" customWidth="1"/>
    <col min="93" max="93" width="19.109375" bestFit="1" customWidth="1"/>
    <col min="94" max="94" width="5" bestFit="1" customWidth="1"/>
    <col min="95" max="95" width="7.109375" bestFit="1" customWidth="1"/>
    <col min="96" max="96" width="7" bestFit="1" customWidth="1"/>
    <col min="97" max="97" width="5" bestFit="1" customWidth="1"/>
    <col min="98" max="98" width="7.6640625" bestFit="1" customWidth="1"/>
    <col min="99" max="99" width="5" bestFit="1" customWidth="1"/>
    <col min="100" max="101" width="5.88671875" bestFit="1" customWidth="1"/>
    <col min="102" max="102" width="5.44140625" bestFit="1" customWidth="1"/>
    <col min="103" max="103" width="7.33203125" bestFit="1" customWidth="1"/>
    <col min="104" max="104" width="5" bestFit="1" customWidth="1"/>
    <col min="105" max="105" width="7.21875" bestFit="1" customWidth="1"/>
    <col min="106" max="106" width="6.6640625" bestFit="1" customWidth="1"/>
    <col min="107" max="107" width="7.21875" bestFit="1" customWidth="1"/>
    <col min="108" max="109" width="5.109375" bestFit="1" customWidth="1"/>
    <col min="110" max="110" width="6.109375" bestFit="1" customWidth="1"/>
    <col min="111" max="111" width="20.88671875" bestFit="1" customWidth="1"/>
    <col min="112" max="112" width="24.109375" bestFit="1" customWidth="1"/>
    <col min="113" max="113" width="31.21875" bestFit="1" customWidth="1"/>
    <col min="114" max="114" width="25.5546875" bestFit="1" customWidth="1"/>
    <col min="115" max="115" width="32.5546875" bestFit="1" customWidth="1"/>
    <col min="116" max="116" width="23.88671875" bestFit="1" customWidth="1"/>
  </cols>
  <sheetData>
    <row r="1" spans="1:26" s="18" customFormat="1" ht="49.8" customHeight="1" x14ac:dyDescent="0.3">
      <c r="A1" s="18" t="s">
        <v>980</v>
      </c>
      <c r="Z1" s="19"/>
    </row>
    <row r="4" spans="1:26" x14ac:dyDescent="0.3">
      <c r="B4" s="71" t="s">
        <v>852</v>
      </c>
      <c r="C4" t="s">
        <v>979</v>
      </c>
    </row>
    <row r="5" spans="1:26" x14ac:dyDescent="0.3">
      <c r="B5" s="65" t="s">
        <v>88</v>
      </c>
      <c r="C5" s="74">
        <v>555</v>
      </c>
    </row>
    <row r="6" spans="1:26" x14ac:dyDescent="0.3">
      <c r="B6" s="65" t="s">
        <v>308</v>
      </c>
      <c r="C6" s="74">
        <v>530</v>
      </c>
    </row>
    <row r="7" spans="1:26" x14ac:dyDescent="0.3">
      <c r="B7" s="65" t="s">
        <v>309</v>
      </c>
      <c r="C7" s="74">
        <v>630</v>
      </c>
    </row>
    <row r="8" spans="1:26" x14ac:dyDescent="0.3">
      <c r="B8" s="65" t="s">
        <v>752</v>
      </c>
      <c r="C8" s="74">
        <v>409</v>
      </c>
    </row>
    <row r="9" spans="1:26" x14ac:dyDescent="0.3">
      <c r="B9" s="65" t="s">
        <v>383</v>
      </c>
      <c r="C9" s="74">
        <v>460</v>
      </c>
    </row>
    <row r="10" spans="1:26" x14ac:dyDescent="0.3">
      <c r="B10" s="65" t="s">
        <v>384</v>
      </c>
      <c r="C10" s="74">
        <v>560</v>
      </c>
    </row>
    <row r="11" spans="1:26" x14ac:dyDescent="0.3">
      <c r="B11" s="65" t="s">
        <v>22</v>
      </c>
      <c r="C11" s="74">
        <v>534</v>
      </c>
    </row>
    <row r="12" spans="1:26" x14ac:dyDescent="0.3">
      <c r="B12" s="65" t="s">
        <v>24</v>
      </c>
      <c r="C12" s="74">
        <v>634</v>
      </c>
    </row>
    <row r="13" spans="1:26" x14ac:dyDescent="0.3">
      <c r="B13" s="65" t="s">
        <v>26</v>
      </c>
      <c r="C13" s="74">
        <v>634</v>
      </c>
    </row>
    <row r="14" spans="1:26" x14ac:dyDescent="0.3">
      <c r="B14" s="65" t="s">
        <v>18</v>
      </c>
      <c r="C14" s="74">
        <v>309</v>
      </c>
    </row>
    <row r="15" spans="1:26" x14ac:dyDescent="0.3">
      <c r="B15" s="65" t="s">
        <v>21</v>
      </c>
      <c r="C15" s="74">
        <v>405</v>
      </c>
    </row>
    <row r="16" spans="1:26" x14ac:dyDescent="0.3">
      <c r="B16" s="65" t="s">
        <v>465</v>
      </c>
      <c r="C16" s="74">
        <v>309</v>
      </c>
    </row>
    <row r="17" spans="2:3" x14ac:dyDescent="0.3">
      <c r="B17" s="65" t="s">
        <v>307</v>
      </c>
      <c r="C17" s="74">
        <v>405</v>
      </c>
    </row>
    <row r="18" spans="2:3" x14ac:dyDescent="0.3">
      <c r="B18" s="65" t="s">
        <v>199</v>
      </c>
      <c r="C18" s="74">
        <v>309</v>
      </c>
    </row>
    <row r="19" spans="2:3" x14ac:dyDescent="0.3">
      <c r="B19" s="65" t="s">
        <v>645</v>
      </c>
      <c r="C19" s="74">
        <v>480</v>
      </c>
    </row>
    <row r="20" spans="2:3" x14ac:dyDescent="0.3">
      <c r="B20" s="65" t="s">
        <v>646</v>
      </c>
      <c r="C20" s="74">
        <v>540</v>
      </c>
    </row>
    <row r="21" spans="2:3" x14ac:dyDescent="0.3">
      <c r="B21" s="65" t="s">
        <v>644</v>
      </c>
      <c r="C21" s="74">
        <v>315</v>
      </c>
    </row>
    <row r="22" spans="2:3" x14ac:dyDescent="0.3">
      <c r="B22" s="65" t="s">
        <v>753</v>
      </c>
      <c r="C22" s="74">
        <v>534</v>
      </c>
    </row>
    <row r="23" spans="2:3" x14ac:dyDescent="0.3">
      <c r="B23" s="65" t="s">
        <v>589</v>
      </c>
      <c r="C23" s="74">
        <v>528</v>
      </c>
    </row>
    <row r="24" spans="2:3" x14ac:dyDescent="0.3">
      <c r="B24" s="65" t="s">
        <v>751</v>
      </c>
      <c r="C24" s="74">
        <v>307</v>
      </c>
    </row>
    <row r="25" spans="2:3" x14ac:dyDescent="0.3">
      <c r="B25" s="65" t="s">
        <v>177</v>
      </c>
      <c r="C25" s="74">
        <v>525</v>
      </c>
    </row>
    <row r="26" spans="2:3" x14ac:dyDescent="0.3">
      <c r="B26" s="65" t="s">
        <v>760</v>
      </c>
      <c r="C26" s="74">
        <v>382</v>
      </c>
    </row>
    <row r="27" spans="2:3" x14ac:dyDescent="0.3">
      <c r="B27" s="65" t="s">
        <v>87</v>
      </c>
      <c r="C27" s="74">
        <v>350</v>
      </c>
    </row>
    <row r="28" spans="2:3" x14ac:dyDescent="0.3">
      <c r="B28" s="65" t="s">
        <v>722</v>
      </c>
      <c r="C28" s="74">
        <v>484</v>
      </c>
    </row>
    <row r="29" spans="2:3" x14ac:dyDescent="0.3">
      <c r="B29" s="65" t="s">
        <v>467</v>
      </c>
      <c r="C29" s="74">
        <v>534</v>
      </c>
    </row>
    <row r="30" spans="2:3" x14ac:dyDescent="0.3">
      <c r="B30" s="65" t="s">
        <v>765</v>
      </c>
      <c r="C30" s="74">
        <v>369</v>
      </c>
    </row>
    <row r="31" spans="2:3" x14ac:dyDescent="0.3">
      <c r="B31" s="65" t="s">
        <v>289</v>
      </c>
      <c r="C31" s="74">
        <v>365</v>
      </c>
    </row>
    <row r="32" spans="2:3" x14ac:dyDescent="0.3">
      <c r="B32" s="65" t="s">
        <v>267</v>
      </c>
      <c r="C32" s="74">
        <v>410</v>
      </c>
    </row>
    <row r="33" spans="2:3" x14ac:dyDescent="0.3">
      <c r="B33" s="65" t="s">
        <v>164</v>
      </c>
      <c r="C33" s="74">
        <v>495</v>
      </c>
    </row>
    <row r="34" spans="2:3" x14ac:dyDescent="0.3">
      <c r="B34" s="65" t="s">
        <v>548</v>
      </c>
      <c r="C34" s="74">
        <v>540</v>
      </c>
    </row>
    <row r="35" spans="2:3" x14ac:dyDescent="0.3">
      <c r="B35" s="65" t="s">
        <v>466</v>
      </c>
      <c r="C35" s="74">
        <v>405</v>
      </c>
    </row>
    <row r="36" spans="2:3" x14ac:dyDescent="0.3">
      <c r="B36" s="65" t="s">
        <v>66</v>
      </c>
      <c r="C36" s="74">
        <v>505</v>
      </c>
    </row>
    <row r="37" spans="2:3" x14ac:dyDescent="0.3">
      <c r="B37" s="65" t="s">
        <v>382</v>
      </c>
      <c r="C37" s="74">
        <v>305</v>
      </c>
    </row>
    <row r="38" spans="2:3" x14ac:dyDescent="0.3">
      <c r="B38" s="65" t="s">
        <v>602</v>
      </c>
      <c r="C38" s="74">
        <v>316</v>
      </c>
    </row>
    <row r="39" spans="2:3" x14ac:dyDescent="0.3">
      <c r="B39" s="65" t="s">
        <v>588</v>
      </c>
      <c r="C39" s="74">
        <v>418</v>
      </c>
    </row>
    <row r="40" spans="2:3" x14ac:dyDescent="0.3">
      <c r="B40" s="65" t="s">
        <v>109</v>
      </c>
      <c r="C40" s="74">
        <v>410</v>
      </c>
    </row>
    <row r="41" spans="2:3" x14ac:dyDescent="0.3">
      <c r="B41" s="65" t="s">
        <v>766</v>
      </c>
      <c r="C41" s="74">
        <v>507</v>
      </c>
    </row>
    <row r="42" spans="2:3" x14ac:dyDescent="0.3">
      <c r="B42" s="65" t="s">
        <v>200</v>
      </c>
      <c r="C42" s="74">
        <v>405</v>
      </c>
    </row>
    <row r="43" spans="2:3" x14ac:dyDescent="0.3">
      <c r="B43" s="65" t="s">
        <v>110</v>
      </c>
      <c r="C43" s="74">
        <v>500</v>
      </c>
    </row>
    <row r="44" spans="2:3" x14ac:dyDescent="0.3">
      <c r="B44" s="65" t="s">
        <v>603</v>
      </c>
      <c r="C44" s="74">
        <v>498</v>
      </c>
    </row>
    <row r="45" spans="2:3" x14ac:dyDescent="0.3">
      <c r="B45" s="65" t="s">
        <v>266</v>
      </c>
      <c r="C45" s="74">
        <v>250</v>
      </c>
    </row>
    <row r="46" spans="2:3" x14ac:dyDescent="0.3">
      <c r="B46" s="65" t="s">
        <v>761</v>
      </c>
      <c r="C46" s="74">
        <v>499</v>
      </c>
    </row>
    <row r="47" spans="2:3" x14ac:dyDescent="0.3">
      <c r="B47" s="65" t="s">
        <v>587</v>
      </c>
      <c r="C47" s="74">
        <v>308</v>
      </c>
    </row>
    <row r="48" spans="2:3" x14ac:dyDescent="0.3">
      <c r="B48" s="65" t="s">
        <v>306</v>
      </c>
      <c r="C48" s="74">
        <v>310</v>
      </c>
    </row>
    <row r="49" spans="2:3" x14ac:dyDescent="0.3">
      <c r="B49" s="65" t="s">
        <v>385</v>
      </c>
      <c r="C49" s="74">
        <v>470</v>
      </c>
    </row>
    <row r="50" spans="2:3" x14ac:dyDescent="0.3">
      <c r="B50" s="65" t="s">
        <v>201</v>
      </c>
      <c r="C50" s="74">
        <v>534</v>
      </c>
    </row>
    <row r="51" spans="2:3" x14ac:dyDescent="0.3">
      <c r="B51" s="65" t="s">
        <v>65</v>
      </c>
      <c r="C51" s="74">
        <v>299</v>
      </c>
    </row>
    <row r="52" spans="2:3" x14ac:dyDescent="0.3">
      <c r="B52" s="65" t="s">
        <v>831</v>
      </c>
      <c r="C52" s="74">
        <v>20780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DCF2-FF1D-4D0A-88FC-DF670F80756D}">
  <dimension ref="A1:AL53"/>
  <sheetViews>
    <sheetView topLeftCell="B1" zoomScale="90" workbookViewId="0">
      <selection sqref="A1:XFD1"/>
    </sheetView>
  </sheetViews>
  <sheetFormatPr defaultRowHeight="14.4" x14ac:dyDescent="0.3"/>
  <cols>
    <col min="2" max="2" width="25.21875" bestFit="1" customWidth="1"/>
    <col min="3" max="3" width="16.77734375" bestFit="1" customWidth="1"/>
    <col min="4" max="4" width="19.88671875" bestFit="1" customWidth="1"/>
    <col min="5" max="5" width="21.5546875" bestFit="1" customWidth="1"/>
    <col min="6" max="6" width="27" bestFit="1" customWidth="1"/>
    <col min="7" max="7" width="28.88671875" bestFit="1" customWidth="1"/>
    <col min="8" max="8" width="19.77734375" bestFit="1" customWidth="1"/>
    <col min="9" max="9" width="16.77734375" bestFit="1" customWidth="1"/>
    <col min="10" max="10" width="19.88671875" bestFit="1" customWidth="1"/>
    <col min="11" max="11" width="21.5546875" bestFit="1" customWidth="1"/>
    <col min="12" max="12" width="27" bestFit="1" customWidth="1"/>
    <col min="13" max="13" width="28.88671875" bestFit="1" customWidth="1"/>
    <col min="14" max="14" width="19.77734375" bestFit="1" customWidth="1"/>
    <col min="15" max="15" width="16.77734375" bestFit="1" customWidth="1"/>
    <col min="16" max="16" width="19.88671875" bestFit="1" customWidth="1"/>
    <col min="17" max="17" width="21.5546875" bestFit="1" customWidth="1"/>
    <col min="18" max="18" width="27" bestFit="1" customWidth="1"/>
    <col min="19" max="19" width="28.88671875" bestFit="1" customWidth="1"/>
    <col min="20" max="20" width="19.77734375" bestFit="1" customWidth="1"/>
    <col min="21" max="21" width="16.77734375" bestFit="1" customWidth="1"/>
    <col min="22" max="22" width="19.88671875" bestFit="1" customWidth="1"/>
    <col min="23" max="23" width="21.5546875" bestFit="1" customWidth="1"/>
    <col min="24" max="24" width="27" bestFit="1" customWidth="1"/>
    <col min="25" max="25" width="28.88671875" bestFit="1" customWidth="1"/>
    <col min="26" max="26" width="19.77734375" bestFit="1" customWidth="1"/>
    <col min="27" max="27" width="16.77734375" bestFit="1" customWidth="1"/>
    <col min="28" max="28" width="19.88671875" bestFit="1" customWidth="1"/>
    <col min="29" max="29" width="21.5546875" bestFit="1" customWidth="1"/>
    <col min="30" max="30" width="27" bestFit="1" customWidth="1"/>
    <col min="31" max="31" width="28.88671875" bestFit="1" customWidth="1"/>
    <col min="32" max="32" width="19.77734375" bestFit="1" customWidth="1"/>
    <col min="33" max="33" width="16.77734375" bestFit="1" customWidth="1"/>
    <col min="34" max="34" width="19.88671875" bestFit="1" customWidth="1"/>
    <col min="35" max="35" width="21.5546875" bestFit="1" customWidth="1"/>
    <col min="36" max="36" width="27" bestFit="1" customWidth="1"/>
    <col min="37" max="37" width="28.88671875" bestFit="1" customWidth="1"/>
    <col min="38" max="38" width="19.77734375" bestFit="1" customWidth="1"/>
  </cols>
  <sheetData>
    <row r="1" spans="1:38" s="18" customFormat="1" ht="49.8" customHeight="1" x14ac:dyDescent="0.3">
      <c r="A1" s="18" t="s">
        <v>981</v>
      </c>
      <c r="AA1" s="19"/>
    </row>
    <row r="3" spans="1:38" x14ac:dyDescent="0.3">
      <c r="C3" s="71" t="s">
        <v>853</v>
      </c>
    </row>
    <row r="4" spans="1:38" x14ac:dyDescent="0.3">
      <c r="C4">
        <v>1</v>
      </c>
      <c r="I4">
        <v>2</v>
      </c>
      <c r="O4">
        <v>3</v>
      </c>
      <c r="U4">
        <v>4</v>
      </c>
      <c r="AA4">
        <v>5</v>
      </c>
      <c r="AG4">
        <v>6</v>
      </c>
    </row>
    <row r="5" spans="1:38" x14ac:dyDescent="0.3">
      <c r="B5" s="71" t="s">
        <v>852</v>
      </c>
      <c r="C5" t="s">
        <v>860</v>
      </c>
      <c r="D5" t="s">
        <v>861</v>
      </c>
      <c r="E5" t="s">
        <v>862</v>
      </c>
      <c r="F5" t="s">
        <v>863</v>
      </c>
      <c r="G5" t="s">
        <v>864</v>
      </c>
      <c r="H5" t="s">
        <v>865</v>
      </c>
      <c r="I5" t="s">
        <v>860</v>
      </c>
      <c r="J5" t="s">
        <v>861</v>
      </c>
      <c r="K5" t="s">
        <v>862</v>
      </c>
      <c r="L5" t="s">
        <v>863</v>
      </c>
      <c r="M5" t="s">
        <v>864</v>
      </c>
      <c r="N5" t="s">
        <v>865</v>
      </c>
      <c r="O5" t="s">
        <v>860</v>
      </c>
      <c r="P5" t="s">
        <v>861</v>
      </c>
      <c r="Q5" t="s">
        <v>862</v>
      </c>
      <c r="R5" t="s">
        <v>863</v>
      </c>
      <c r="S5" t="s">
        <v>864</v>
      </c>
      <c r="T5" t="s">
        <v>865</v>
      </c>
      <c r="U5" t="s">
        <v>860</v>
      </c>
      <c r="V5" t="s">
        <v>861</v>
      </c>
      <c r="W5" t="s">
        <v>862</v>
      </c>
      <c r="X5" t="s">
        <v>863</v>
      </c>
      <c r="Y5" t="s">
        <v>864</v>
      </c>
      <c r="Z5" t="s">
        <v>865</v>
      </c>
      <c r="AA5" t="s">
        <v>860</v>
      </c>
      <c r="AB5" t="s">
        <v>861</v>
      </c>
      <c r="AC5" t="s">
        <v>862</v>
      </c>
      <c r="AD5" t="s">
        <v>863</v>
      </c>
      <c r="AE5" t="s">
        <v>864</v>
      </c>
      <c r="AF5" t="s">
        <v>865</v>
      </c>
      <c r="AG5" t="s">
        <v>860</v>
      </c>
      <c r="AH5" t="s">
        <v>861</v>
      </c>
      <c r="AI5" t="s">
        <v>862</v>
      </c>
      <c r="AJ5" t="s">
        <v>863</v>
      </c>
      <c r="AK5" t="s">
        <v>864</v>
      </c>
      <c r="AL5" t="s">
        <v>865</v>
      </c>
    </row>
    <row r="6" spans="1:38" x14ac:dyDescent="0.3">
      <c r="B6" s="65" t="s">
        <v>88</v>
      </c>
      <c r="C6" s="74">
        <v>90</v>
      </c>
      <c r="D6" s="74">
        <v>110</v>
      </c>
      <c r="E6" s="74">
        <v>80</v>
      </c>
      <c r="F6" s="74">
        <v>100</v>
      </c>
      <c r="G6" s="74">
        <v>80</v>
      </c>
      <c r="H6" s="74">
        <v>95</v>
      </c>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row>
    <row r="7" spans="1:38" x14ac:dyDescent="0.3">
      <c r="B7" s="65" t="s">
        <v>308</v>
      </c>
      <c r="C7" s="74"/>
      <c r="D7" s="74"/>
      <c r="E7" s="74"/>
      <c r="F7" s="74"/>
      <c r="G7" s="74"/>
      <c r="H7" s="74"/>
      <c r="I7" s="74"/>
      <c r="J7" s="74"/>
      <c r="K7" s="74"/>
      <c r="L7" s="74"/>
      <c r="M7" s="74"/>
      <c r="N7" s="74"/>
      <c r="O7" s="74">
        <v>80</v>
      </c>
      <c r="P7" s="74">
        <v>120</v>
      </c>
      <c r="Q7" s="74">
        <v>70</v>
      </c>
      <c r="R7" s="74">
        <v>110</v>
      </c>
      <c r="S7" s="74">
        <v>70</v>
      </c>
      <c r="T7" s="74">
        <v>80</v>
      </c>
      <c r="U7" s="74"/>
      <c r="V7" s="74"/>
      <c r="W7" s="74"/>
      <c r="X7" s="74"/>
      <c r="Y7" s="74"/>
      <c r="Z7" s="74"/>
      <c r="AA7" s="74"/>
      <c r="AB7" s="74"/>
      <c r="AC7" s="74"/>
      <c r="AD7" s="74"/>
      <c r="AE7" s="74"/>
      <c r="AF7" s="74"/>
      <c r="AG7" s="74"/>
      <c r="AH7" s="74"/>
      <c r="AI7" s="74"/>
      <c r="AJ7" s="74"/>
      <c r="AK7" s="74"/>
      <c r="AL7" s="74"/>
    </row>
    <row r="8" spans="1:38" x14ac:dyDescent="0.3">
      <c r="B8" s="65" t="s">
        <v>309</v>
      </c>
      <c r="C8" s="74"/>
      <c r="D8" s="74"/>
      <c r="E8" s="74"/>
      <c r="F8" s="74"/>
      <c r="G8" s="74"/>
      <c r="H8" s="74"/>
      <c r="I8" s="74"/>
      <c r="J8" s="74"/>
      <c r="K8" s="74"/>
      <c r="L8" s="74"/>
      <c r="M8" s="74"/>
      <c r="N8" s="74"/>
      <c r="O8" s="74">
        <v>80</v>
      </c>
      <c r="P8" s="74">
        <v>160</v>
      </c>
      <c r="Q8" s="74">
        <v>80</v>
      </c>
      <c r="R8" s="74">
        <v>130</v>
      </c>
      <c r="S8" s="74">
        <v>80</v>
      </c>
      <c r="T8" s="74">
        <v>100</v>
      </c>
      <c r="U8" s="74"/>
      <c r="V8" s="74"/>
      <c r="W8" s="74"/>
      <c r="X8" s="74"/>
      <c r="Y8" s="74"/>
      <c r="Z8" s="74"/>
      <c r="AA8" s="74"/>
      <c r="AB8" s="74"/>
      <c r="AC8" s="74"/>
      <c r="AD8" s="74"/>
      <c r="AE8" s="74"/>
      <c r="AF8" s="74"/>
      <c r="AG8" s="74"/>
      <c r="AH8" s="74"/>
      <c r="AI8" s="74"/>
      <c r="AJ8" s="74"/>
      <c r="AK8" s="74"/>
      <c r="AL8" s="74"/>
    </row>
    <row r="9" spans="1:38" x14ac:dyDescent="0.3">
      <c r="B9" s="65" t="s">
        <v>752</v>
      </c>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v>59</v>
      </c>
      <c r="AH9" s="74">
        <v>59</v>
      </c>
      <c r="AI9" s="74">
        <v>58</v>
      </c>
      <c r="AJ9" s="74">
        <v>90</v>
      </c>
      <c r="AK9" s="74">
        <v>70</v>
      </c>
      <c r="AL9" s="74">
        <v>73</v>
      </c>
    </row>
    <row r="10" spans="1:38" x14ac:dyDescent="0.3">
      <c r="B10" s="65" t="s">
        <v>383</v>
      </c>
      <c r="C10" s="74"/>
      <c r="D10" s="74"/>
      <c r="E10" s="74"/>
      <c r="F10" s="74"/>
      <c r="G10" s="74"/>
      <c r="H10" s="74"/>
      <c r="I10" s="74"/>
      <c r="J10" s="74"/>
      <c r="K10" s="74"/>
      <c r="L10" s="74"/>
      <c r="M10" s="74"/>
      <c r="N10" s="74"/>
      <c r="O10" s="74">
        <v>70</v>
      </c>
      <c r="P10" s="74">
        <v>100</v>
      </c>
      <c r="Q10" s="74">
        <v>70</v>
      </c>
      <c r="R10" s="74">
        <v>105</v>
      </c>
      <c r="S10" s="74">
        <v>75</v>
      </c>
      <c r="T10" s="74">
        <v>40</v>
      </c>
      <c r="U10" s="74"/>
      <c r="V10" s="74"/>
      <c r="W10" s="74"/>
      <c r="X10" s="74"/>
      <c r="Y10" s="74"/>
      <c r="Z10" s="74"/>
      <c r="AA10" s="74"/>
      <c r="AB10" s="74"/>
      <c r="AC10" s="74"/>
      <c r="AD10" s="74"/>
      <c r="AE10" s="74"/>
      <c r="AF10" s="74"/>
      <c r="AG10" s="74"/>
      <c r="AH10" s="74"/>
      <c r="AI10" s="74"/>
      <c r="AJ10" s="74"/>
      <c r="AK10" s="74"/>
      <c r="AL10" s="74"/>
    </row>
    <row r="11" spans="1:38" x14ac:dyDescent="0.3">
      <c r="B11" s="65" t="s">
        <v>384</v>
      </c>
      <c r="C11" s="74"/>
      <c r="D11" s="74"/>
      <c r="E11" s="74"/>
      <c r="F11" s="74"/>
      <c r="G11" s="74"/>
      <c r="H11" s="74"/>
      <c r="I11" s="74"/>
      <c r="J11" s="74"/>
      <c r="K11" s="74"/>
      <c r="L11" s="74"/>
      <c r="M11" s="74"/>
      <c r="N11" s="74"/>
      <c r="O11" s="74">
        <v>70</v>
      </c>
      <c r="P11" s="74">
        <v>120</v>
      </c>
      <c r="Q11" s="74">
        <v>100</v>
      </c>
      <c r="R11" s="74">
        <v>145</v>
      </c>
      <c r="S11" s="74">
        <v>105</v>
      </c>
      <c r="T11" s="74">
        <v>20</v>
      </c>
      <c r="U11" s="74"/>
      <c r="V11" s="74"/>
      <c r="W11" s="74"/>
      <c r="X11" s="74"/>
      <c r="Y11" s="74"/>
      <c r="Z11" s="74"/>
      <c r="AA11" s="74"/>
      <c r="AB11" s="74"/>
      <c r="AC11" s="74"/>
      <c r="AD11" s="74"/>
      <c r="AE11" s="74"/>
      <c r="AF11" s="74"/>
      <c r="AG11" s="74"/>
      <c r="AH11" s="74"/>
      <c r="AI11" s="74"/>
      <c r="AJ11" s="74"/>
      <c r="AK11" s="74"/>
      <c r="AL11" s="74"/>
    </row>
    <row r="12" spans="1:38" x14ac:dyDescent="0.3">
      <c r="B12" s="65" t="s">
        <v>22</v>
      </c>
      <c r="C12" s="74">
        <v>78</v>
      </c>
      <c r="D12" s="74">
        <v>84</v>
      </c>
      <c r="E12" s="74">
        <v>78</v>
      </c>
      <c r="F12" s="74">
        <v>109</v>
      </c>
      <c r="G12" s="74">
        <v>85</v>
      </c>
      <c r="H12" s="74">
        <v>100</v>
      </c>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38" x14ac:dyDescent="0.3">
      <c r="B13" s="65" t="s">
        <v>24</v>
      </c>
      <c r="C13" s="74">
        <v>78</v>
      </c>
      <c r="D13" s="74">
        <v>130</v>
      </c>
      <c r="E13" s="74">
        <v>111</v>
      </c>
      <c r="F13" s="74">
        <v>130</v>
      </c>
      <c r="G13" s="74">
        <v>85</v>
      </c>
      <c r="H13" s="74">
        <v>100</v>
      </c>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row>
    <row r="14" spans="1:38" x14ac:dyDescent="0.3">
      <c r="B14" s="65" t="s">
        <v>26</v>
      </c>
      <c r="C14" s="74">
        <v>78</v>
      </c>
      <c r="D14" s="74">
        <v>104</v>
      </c>
      <c r="E14" s="74">
        <v>78</v>
      </c>
      <c r="F14" s="74">
        <v>159</v>
      </c>
      <c r="G14" s="74">
        <v>115</v>
      </c>
      <c r="H14" s="74">
        <v>100</v>
      </c>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row>
    <row r="15" spans="1:38" x14ac:dyDescent="0.3">
      <c r="B15" s="65" t="s">
        <v>18</v>
      </c>
      <c r="C15" s="74">
        <v>39</v>
      </c>
      <c r="D15" s="74">
        <v>52</v>
      </c>
      <c r="E15" s="74">
        <v>43</v>
      </c>
      <c r="F15" s="74">
        <v>60</v>
      </c>
      <c r="G15" s="74">
        <v>50</v>
      </c>
      <c r="H15" s="74">
        <v>65</v>
      </c>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row>
    <row r="16" spans="1:38" x14ac:dyDescent="0.3">
      <c r="B16" s="65" t="s">
        <v>21</v>
      </c>
      <c r="C16" s="74">
        <v>58</v>
      </c>
      <c r="D16" s="74">
        <v>64</v>
      </c>
      <c r="E16" s="74">
        <v>58</v>
      </c>
      <c r="F16" s="74">
        <v>80</v>
      </c>
      <c r="G16" s="74">
        <v>65</v>
      </c>
      <c r="H16" s="74">
        <v>80</v>
      </c>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row>
    <row r="17" spans="2:38" x14ac:dyDescent="0.3">
      <c r="B17" s="65" t="s">
        <v>465</v>
      </c>
      <c r="C17" s="74"/>
      <c r="D17" s="74"/>
      <c r="E17" s="74"/>
      <c r="F17" s="74"/>
      <c r="G17" s="74"/>
      <c r="H17" s="74"/>
      <c r="I17" s="74"/>
      <c r="J17" s="74"/>
      <c r="K17" s="74"/>
      <c r="L17" s="74"/>
      <c r="M17" s="74"/>
      <c r="N17" s="74"/>
      <c r="O17" s="74"/>
      <c r="P17" s="74"/>
      <c r="Q17" s="74"/>
      <c r="R17" s="74"/>
      <c r="S17" s="74"/>
      <c r="T17" s="74"/>
      <c r="U17" s="74">
        <v>44</v>
      </c>
      <c r="V17" s="74">
        <v>58</v>
      </c>
      <c r="W17" s="74">
        <v>44</v>
      </c>
      <c r="X17" s="74">
        <v>58</v>
      </c>
      <c r="Y17" s="74">
        <v>44</v>
      </c>
      <c r="Z17" s="74">
        <v>61</v>
      </c>
      <c r="AA17" s="74"/>
      <c r="AB17" s="74"/>
      <c r="AC17" s="74"/>
      <c r="AD17" s="74"/>
      <c r="AE17" s="74"/>
      <c r="AF17" s="74"/>
      <c r="AG17" s="74"/>
      <c r="AH17" s="74"/>
      <c r="AI17" s="74"/>
      <c r="AJ17" s="74"/>
      <c r="AK17" s="74"/>
      <c r="AL17" s="74"/>
    </row>
    <row r="18" spans="2:38" x14ac:dyDescent="0.3">
      <c r="B18" s="65" t="s">
        <v>307</v>
      </c>
      <c r="C18" s="74"/>
      <c r="D18" s="74"/>
      <c r="E18" s="74"/>
      <c r="F18" s="74"/>
      <c r="G18" s="74"/>
      <c r="H18" s="74"/>
      <c r="I18" s="74"/>
      <c r="J18" s="74"/>
      <c r="K18" s="74"/>
      <c r="L18" s="74"/>
      <c r="M18" s="74"/>
      <c r="N18" s="74"/>
      <c r="O18" s="74">
        <v>60</v>
      </c>
      <c r="P18" s="74">
        <v>85</v>
      </c>
      <c r="Q18" s="74">
        <v>60</v>
      </c>
      <c r="R18" s="74">
        <v>85</v>
      </c>
      <c r="S18" s="74">
        <v>60</v>
      </c>
      <c r="T18" s="74">
        <v>55</v>
      </c>
      <c r="U18" s="74"/>
      <c r="V18" s="74"/>
      <c r="W18" s="74"/>
      <c r="X18" s="74"/>
      <c r="Y18" s="74"/>
      <c r="Z18" s="74"/>
      <c r="AA18" s="74"/>
      <c r="AB18" s="74"/>
      <c r="AC18" s="74"/>
      <c r="AD18" s="74"/>
      <c r="AE18" s="74"/>
      <c r="AF18" s="74"/>
      <c r="AG18" s="74"/>
      <c r="AH18" s="74"/>
      <c r="AI18" s="74"/>
      <c r="AJ18" s="74"/>
      <c r="AK18" s="74"/>
      <c r="AL18" s="74"/>
    </row>
    <row r="19" spans="2:38" x14ac:dyDescent="0.3">
      <c r="B19" s="65" t="s">
        <v>199</v>
      </c>
      <c r="C19" s="74"/>
      <c r="D19" s="74"/>
      <c r="E19" s="74"/>
      <c r="F19" s="74"/>
      <c r="G19" s="74"/>
      <c r="H19" s="74"/>
      <c r="I19" s="74">
        <v>39</v>
      </c>
      <c r="J19" s="74">
        <v>52</v>
      </c>
      <c r="K19" s="74">
        <v>43</v>
      </c>
      <c r="L19" s="74">
        <v>60</v>
      </c>
      <c r="M19" s="74">
        <v>50</v>
      </c>
      <c r="N19" s="74">
        <v>65</v>
      </c>
      <c r="O19" s="74"/>
      <c r="P19" s="74"/>
      <c r="Q19" s="74"/>
      <c r="R19" s="74"/>
      <c r="S19" s="74"/>
      <c r="T19" s="74"/>
      <c r="U19" s="74"/>
      <c r="V19" s="74"/>
      <c r="W19" s="74"/>
      <c r="X19" s="74"/>
      <c r="Y19" s="74"/>
      <c r="Z19" s="74"/>
      <c r="AA19" s="74"/>
      <c r="AB19" s="74"/>
      <c r="AC19" s="74"/>
      <c r="AD19" s="74"/>
      <c r="AE19" s="74"/>
      <c r="AF19" s="74"/>
      <c r="AG19" s="74"/>
      <c r="AH19" s="74"/>
      <c r="AI19" s="74"/>
      <c r="AJ19" s="74"/>
      <c r="AK19" s="74"/>
      <c r="AL19" s="74"/>
    </row>
    <row r="20" spans="2:38" x14ac:dyDescent="0.3">
      <c r="B20" s="65" t="s">
        <v>645</v>
      </c>
      <c r="C20" s="74"/>
      <c r="D20" s="74"/>
      <c r="E20" s="74"/>
      <c r="F20" s="74"/>
      <c r="G20" s="74"/>
      <c r="H20" s="74"/>
      <c r="I20" s="74"/>
      <c r="J20" s="74"/>
      <c r="K20" s="74"/>
      <c r="L20" s="74"/>
      <c r="M20" s="74"/>
      <c r="N20" s="74"/>
      <c r="O20" s="74"/>
      <c r="P20" s="74"/>
      <c r="Q20" s="74"/>
      <c r="R20" s="74"/>
      <c r="S20" s="74"/>
      <c r="T20" s="74"/>
      <c r="U20" s="74"/>
      <c r="V20" s="74"/>
      <c r="W20" s="74"/>
      <c r="X20" s="74"/>
      <c r="Y20" s="74"/>
      <c r="Z20" s="74"/>
      <c r="AA20" s="74">
        <v>105</v>
      </c>
      <c r="AB20" s="74">
        <v>140</v>
      </c>
      <c r="AC20" s="74">
        <v>55</v>
      </c>
      <c r="AD20" s="74">
        <v>30</v>
      </c>
      <c r="AE20" s="74">
        <v>55</v>
      </c>
      <c r="AF20" s="74">
        <v>95</v>
      </c>
      <c r="AG20" s="74"/>
      <c r="AH20" s="74"/>
      <c r="AI20" s="74"/>
      <c r="AJ20" s="74"/>
      <c r="AK20" s="74"/>
      <c r="AL20" s="74"/>
    </row>
    <row r="21" spans="2:38" x14ac:dyDescent="0.3">
      <c r="B21" s="65" t="s">
        <v>646</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v>105</v>
      </c>
      <c r="AB21" s="74">
        <v>30</v>
      </c>
      <c r="AC21" s="74">
        <v>105</v>
      </c>
      <c r="AD21" s="74">
        <v>140</v>
      </c>
      <c r="AE21" s="74">
        <v>105</v>
      </c>
      <c r="AF21" s="74">
        <v>55</v>
      </c>
      <c r="AG21" s="74"/>
      <c r="AH21" s="74"/>
      <c r="AI21" s="74"/>
      <c r="AJ21" s="74"/>
      <c r="AK21" s="74"/>
      <c r="AL21" s="74"/>
    </row>
    <row r="22" spans="2:38" x14ac:dyDescent="0.3">
      <c r="B22" s="65" t="s">
        <v>644</v>
      </c>
      <c r="C22" s="74"/>
      <c r="D22" s="74"/>
      <c r="E22" s="74"/>
      <c r="F22" s="74"/>
      <c r="G22" s="74"/>
      <c r="H22" s="74"/>
      <c r="I22" s="74"/>
      <c r="J22" s="74"/>
      <c r="K22" s="74"/>
      <c r="L22" s="74"/>
      <c r="M22" s="74"/>
      <c r="N22" s="74"/>
      <c r="O22" s="74"/>
      <c r="P22" s="74"/>
      <c r="Q22" s="74"/>
      <c r="R22" s="74"/>
      <c r="S22" s="74"/>
      <c r="T22" s="74"/>
      <c r="U22" s="74"/>
      <c r="V22" s="74"/>
      <c r="W22" s="74"/>
      <c r="X22" s="74"/>
      <c r="Y22" s="74"/>
      <c r="Z22" s="74"/>
      <c r="AA22" s="74">
        <v>70</v>
      </c>
      <c r="AB22" s="74">
        <v>90</v>
      </c>
      <c r="AC22" s="74">
        <v>45</v>
      </c>
      <c r="AD22" s="74">
        <v>15</v>
      </c>
      <c r="AE22" s="74">
        <v>45</v>
      </c>
      <c r="AF22" s="74">
        <v>50</v>
      </c>
      <c r="AG22" s="74"/>
      <c r="AH22" s="74"/>
      <c r="AI22" s="74"/>
      <c r="AJ22" s="74"/>
      <c r="AK22" s="74"/>
      <c r="AL22" s="74"/>
    </row>
    <row r="23" spans="2:38" x14ac:dyDescent="0.3">
      <c r="B23" s="65" t="s">
        <v>753</v>
      </c>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v>75</v>
      </c>
      <c r="AH23" s="74">
        <v>69</v>
      </c>
      <c r="AI23" s="74">
        <v>72</v>
      </c>
      <c r="AJ23" s="74">
        <v>114</v>
      </c>
      <c r="AK23" s="74">
        <v>100</v>
      </c>
      <c r="AL23" s="74">
        <v>104</v>
      </c>
    </row>
    <row r="24" spans="2:38" x14ac:dyDescent="0.3">
      <c r="B24" s="65" t="s">
        <v>589</v>
      </c>
      <c r="C24" s="74"/>
      <c r="D24" s="74"/>
      <c r="E24" s="74"/>
      <c r="F24" s="74"/>
      <c r="G24" s="74"/>
      <c r="H24" s="74"/>
      <c r="I24" s="74"/>
      <c r="J24" s="74"/>
      <c r="K24" s="74"/>
      <c r="L24" s="74"/>
      <c r="M24" s="74"/>
      <c r="N24" s="74"/>
      <c r="O24" s="74"/>
      <c r="P24" s="74"/>
      <c r="Q24" s="74"/>
      <c r="R24" s="74"/>
      <c r="S24" s="74"/>
      <c r="T24" s="74"/>
      <c r="U24" s="74"/>
      <c r="V24" s="74"/>
      <c r="W24" s="74"/>
      <c r="X24" s="74"/>
      <c r="Y24" s="74"/>
      <c r="Z24" s="74"/>
      <c r="AA24" s="74">
        <v>110</v>
      </c>
      <c r="AB24" s="74">
        <v>123</v>
      </c>
      <c r="AC24" s="74">
        <v>65</v>
      </c>
      <c r="AD24" s="74">
        <v>100</v>
      </c>
      <c r="AE24" s="74">
        <v>65</v>
      </c>
      <c r="AF24" s="74">
        <v>65</v>
      </c>
      <c r="AG24" s="74"/>
      <c r="AH24" s="74"/>
      <c r="AI24" s="74"/>
      <c r="AJ24" s="74"/>
      <c r="AK24" s="74"/>
      <c r="AL24" s="74"/>
    </row>
    <row r="25" spans="2:38" x14ac:dyDescent="0.3">
      <c r="B25" s="65" t="s">
        <v>751</v>
      </c>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v>40</v>
      </c>
      <c r="AH25" s="74">
        <v>45</v>
      </c>
      <c r="AI25" s="74">
        <v>40</v>
      </c>
      <c r="AJ25" s="74">
        <v>62</v>
      </c>
      <c r="AK25" s="74">
        <v>60</v>
      </c>
      <c r="AL25" s="74">
        <v>60</v>
      </c>
    </row>
    <row r="26" spans="2:38" x14ac:dyDescent="0.3">
      <c r="B26" s="65" t="s">
        <v>177</v>
      </c>
      <c r="C26" s="74">
        <v>65</v>
      </c>
      <c r="D26" s="74">
        <v>130</v>
      </c>
      <c r="E26" s="74">
        <v>60</v>
      </c>
      <c r="F26" s="74">
        <v>95</v>
      </c>
      <c r="G26" s="74">
        <v>110</v>
      </c>
      <c r="H26" s="74">
        <v>65</v>
      </c>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row>
    <row r="27" spans="2:38" x14ac:dyDescent="0.3">
      <c r="B27" s="65" t="s">
        <v>760</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v>62</v>
      </c>
      <c r="AH27" s="74">
        <v>73</v>
      </c>
      <c r="AI27" s="74">
        <v>55</v>
      </c>
      <c r="AJ27" s="74">
        <v>56</v>
      </c>
      <c r="AK27" s="74">
        <v>52</v>
      </c>
      <c r="AL27" s="74">
        <v>84</v>
      </c>
    </row>
    <row r="28" spans="2:38" x14ac:dyDescent="0.3">
      <c r="B28" s="65" t="s">
        <v>87</v>
      </c>
      <c r="C28" s="74">
        <v>55</v>
      </c>
      <c r="D28" s="74">
        <v>70</v>
      </c>
      <c r="E28" s="74">
        <v>45</v>
      </c>
      <c r="F28" s="74">
        <v>70</v>
      </c>
      <c r="G28" s="74">
        <v>50</v>
      </c>
      <c r="H28" s="74">
        <v>60</v>
      </c>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row>
    <row r="29" spans="2:38" x14ac:dyDescent="0.3">
      <c r="B29" s="65" t="s">
        <v>722</v>
      </c>
      <c r="C29" s="74"/>
      <c r="D29" s="74"/>
      <c r="E29" s="74"/>
      <c r="F29" s="74"/>
      <c r="G29" s="74"/>
      <c r="H29" s="74"/>
      <c r="I29" s="74"/>
      <c r="J29" s="74"/>
      <c r="K29" s="74"/>
      <c r="L29" s="74"/>
      <c r="M29" s="74"/>
      <c r="N29" s="74"/>
      <c r="O29" s="74"/>
      <c r="P29" s="74"/>
      <c r="Q29" s="74"/>
      <c r="R29" s="74"/>
      <c r="S29" s="74"/>
      <c r="T29" s="74"/>
      <c r="U29" s="74"/>
      <c r="V29" s="74"/>
      <c r="W29" s="74"/>
      <c r="X29" s="74"/>
      <c r="Y29" s="74"/>
      <c r="Z29" s="74"/>
      <c r="AA29" s="74">
        <v>85</v>
      </c>
      <c r="AB29" s="74">
        <v>97</v>
      </c>
      <c r="AC29" s="74">
        <v>66</v>
      </c>
      <c r="AD29" s="74">
        <v>105</v>
      </c>
      <c r="AE29" s="74">
        <v>66</v>
      </c>
      <c r="AF29" s="74">
        <v>65</v>
      </c>
      <c r="AG29" s="74"/>
      <c r="AH29" s="74"/>
      <c r="AI29" s="74"/>
      <c r="AJ29" s="74"/>
      <c r="AK29" s="74"/>
      <c r="AL29" s="74"/>
    </row>
    <row r="30" spans="2:38" x14ac:dyDescent="0.3">
      <c r="B30" s="65" t="s">
        <v>467</v>
      </c>
      <c r="C30" s="74"/>
      <c r="D30" s="74"/>
      <c r="E30" s="74"/>
      <c r="F30" s="74"/>
      <c r="G30" s="74"/>
      <c r="H30" s="74"/>
      <c r="I30" s="74"/>
      <c r="J30" s="74"/>
      <c r="K30" s="74"/>
      <c r="L30" s="74"/>
      <c r="M30" s="74"/>
      <c r="N30" s="74"/>
      <c r="O30" s="74"/>
      <c r="P30" s="74"/>
      <c r="Q30" s="74"/>
      <c r="R30" s="74"/>
      <c r="S30" s="74"/>
      <c r="T30" s="74"/>
      <c r="U30" s="74">
        <v>76</v>
      </c>
      <c r="V30" s="74">
        <v>104</v>
      </c>
      <c r="W30" s="74">
        <v>71</v>
      </c>
      <c r="X30" s="74">
        <v>104</v>
      </c>
      <c r="Y30" s="74">
        <v>71</v>
      </c>
      <c r="Z30" s="74">
        <v>108</v>
      </c>
      <c r="AA30" s="74"/>
      <c r="AB30" s="74"/>
      <c r="AC30" s="74"/>
      <c r="AD30" s="74"/>
      <c r="AE30" s="74"/>
      <c r="AF30" s="74"/>
      <c r="AG30" s="74"/>
      <c r="AH30" s="74"/>
      <c r="AI30" s="74"/>
      <c r="AJ30" s="74"/>
      <c r="AK30" s="74"/>
      <c r="AL30" s="74"/>
    </row>
    <row r="31" spans="2:38" x14ac:dyDescent="0.3">
      <c r="B31" s="65" t="s">
        <v>765</v>
      </c>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v>62</v>
      </c>
      <c r="AH31" s="74">
        <v>50</v>
      </c>
      <c r="AI31" s="74">
        <v>58</v>
      </c>
      <c r="AJ31" s="74">
        <v>73</v>
      </c>
      <c r="AK31" s="74">
        <v>54</v>
      </c>
      <c r="AL31" s="74">
        <v>72</v>
      </c>
    </row>
    <row r="32" spans="2:38" x14ac:dyDescent="0.3">
      <c r="B32" s="65" t="s">
        <v>289</v>
      </c>
      <c r="C32" s="74"/>
      <c r="D32" s="74"/>
      <c r="E32" s="74"/>
      <c r="F32" s="74"/>
      <c r="G32" s="74"/>
      <c r="H32" s="74"/>
      <c r="I32" s="74">
        <v>45</v>
      </c>
      <c r="J32" s="74">
        <v>75</v>
      </c>
      <c r="K32" s="74">
        <v>37</v>
      </c>
      <c r="L32" s="74">
        <v>70</v>
      </c>
      <c r="M32" s="74">
        <v>55</v>
      </c>
      <c r="N32" s="74">
        <v>83</v>
      </c>
      <c r="O32" s="74"/>
      <c r="P32" s="74"/>
      <c r="Q32" s="74"/>
      <c r="R32" s="74"/>
      <c r="S32" s="74"/>
      <c r="T32" s="74"/>
      <c r="U32" s="74"/>
      <c r="V32" s="74"/>
      <c r="W32" s="74"/>
      <c r="X32" s="74"/>
      <c r="Y32" s="74"/>
      <c r="Z32" s="74"/>
      <c r="AA32" s="74"/>
      <c r="AB32" s="74"/>
      <c r="AC32" s="74"/>
      <c r="AD32" s="74"/>
      <c r="AE32" s="74"/>
      <c r="AF32" s="74"/>
      <c r="AG32" s="74"/>
      <c r="AH32" s="74"/>
      <c r="AI32" s="74"/>
      <c r="AJ32" s="74"/>
      <c r="AK32" s="74"/>
      <c r="AL32" s="74"/>
    </row>
    <row r="33" spans="2:38" x14ac:dyDescent="0.3">
      <c r="B33" s="65" t="s">
        <v>267</v>
      </c>
      <c r="C33" s="74"/>
      <c r="D33" s="74"/>
      <c r="E33" s="74"/>
      <c r="F33" s="74"/>
      <c r="G33" s="74"/>
      <c r="H33" s="74"/>
      <c r="I33" s="74">
        <v>50</v>
      </c>
      <c r="J33" s="74">
        <v>50</v>
      </c>
      <c r="K33" s="74">
        <v>120</v>
      </c>
      <c r="L33" s="74">
        <v>80</v>
      </c>
      <c r="M33" s="74">
        <v>80</v>
      </c>
      <c r="N33" s="74">
        <v>30</v>
      </c>
      <c r="O33" s="74"/>
      <c r="P33" s="74"/>
      <c r="Q33" s="74"/>
      <c r="R33" s="74"/>
      <c r="S33" s="74"/>
      <c r="T33" s="74"/>
      <c r="U33" s="74"/>
      <c r="V33" s="74"/>
      <c r="W33" s="74"/>
      <c r="X33" s="74"/>
      <c r="Y33" s="74"/>
      <c r="Z33" s="74"/>
      <c r="AA33" s="74"/>
      <c r="AB33" s="74"/>
      <c r="AC33" s="74"/>
      <c r="AD33" s="74"/>
      <c r="AE33" s="74"/>
      <c r="AF33" s="74"/>
      <c r="AG33" s="74"/>
      <c r="AH33" s="74"/>
      <c r="AI33" s="74"/>
      <c r="AJ33" s="74"/>
      <c r="AK33" s="74"/>
      <c r="AL33" s="74"/>
    </row>
    <row r="34" spans="2:38" x14ac:dyDescent="0.3">
      <c r="B34" s="65" t="s">
        <v>164</v>
      </c>
      <c r="C34" s="74">
        <v>65</v>
      </c>
      <c r="D34" s="74">
        <v>95</v>
      </c>
      <c r="E34" s="74">
        <v>57</v>
      </c>
      <c r="F34" s="74">
        <v>100</v>
      </c>
      <c r="G34" s="74">
        <v>85</v>
      </c>
      <c r="H34" s="74">
        <v>93</v>
      </c>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row>
    <row r="35" spans="2:38" x14ac:dyDescent="0.3">
      <c r="B35" s="65" t="s">
        <v>548</v>
      </c>
      <c r="C35" s="74"/>
      <c r="D35" s="74"/>
      <c r="E35" s="74"/>
      <c r="F35" s="74"/>
      <c r="G35" s="74"/>
      <c r="H35" s="74"/>
      <c r="I35" s="74"/>
      <c r="J35" s="74"/>
      <c r="K35" s="74"/>
      <c r="L35" s="74"/>
      <c r="M35" s="74"/>
      <c r="N35" s="74"/>
      <c r="O35" s="74"/>
      <c r="P35" s="74"/>
      <c r="Q35" s="74"/>
      <c r="R35" s="74"/>
      <c r="S35" s="74"/>
      <c r="T35" s="74"/>
      <c r="U35" s="74">
        <v>75</v>
      </c>
      <c r="V35" s="74">
        <v>95</v>
      </c>
      <c r="W35" s="74">
        <v>67</v>
      </c>
      <c r="X35" s="74">
        <v>125</v>
      </c>
      <c r="Y35" s="74">
        <v>95</v>
      </c>
      <c r="Z35" s="74">
        <v>83</v>
      </c>
      <c r="AA35" s="74"/>
      <c r="AB35" s="74"/>
      <c r="AC35" s="74"/>
      <c r="AD35" s="74"/>
      <c r="AE35" s="74"/>
      <c r="AF35" s="74"/>
      <c r="AG35" s="74"/>
      <c r="AH35" s="74"/>
      <c r="AI35" s="74"/>
      <c r="AJ35" s="74"/>
      <c r="AK35" s="74"/>
      <c r="AL35" s="74"/>
    </row>
    <row r="36" spans="2:38" x14ac:dyDescent="0.3">
      <c r="B36" s="65" t="s">
        <v>466</v>
      </c>
      <c r="C36" s="74"/>
      <c r="D36" s="74"/>
      <c r="E36" s="74"/>
      <c r="F36" s="74"/>
      <c r="G36" s="74"/>
      <c r="H36" s="74"/>
      <c r="I36" s="74"/>
      <c r="J36" s="74"/>
      <c r="K36" s="74"/>
      <c r="L36" s="74"/>
      <c r="M36" s="74"/>
      <c r="N36" s="74"/>
      <c r="O36" s="74"/>
      <c r="P36" s="74"/>
      <c r="Q36" s="74"/>
      <c r="R36" s="74"/>
      <c r="S36" s="74"/>
      <c r="T36" s="74"/>
      <c r="U36" s="74">
        <v>64</v>
      </c>
      <c r="V36" s="74">
        <v>78</v>
      </c>
      <c r="W36" s="74">
        <v>52</v>
      </c>
      <c r="X36" s="74">
        <v>78</v>
      </c>
      <c r="Y36" s="74">
        <v>52</v>
      </c>
      <c r="Z36" s="74">
        <v>81</v>
      </c>
      <c r="AA36" s="74"/>
      <c r="AB36" s="74"/>
      <c r="AC36" s="74"/>
      <c r="AD36" s="74"/>
      <c r="AE36" s="74"/>
      <c r="AF36" s="74"/>
      <c r="AG36" s="74"/>
      <c r="AH36" s="74"/>
      <c r="AI36" s="74"/>
      <c r="AJ36" s="74"/>
      <c r="AK36" s="74"/>
      <c r="AL36" s="74"/>
    </row>
    <row r="37" spans="2:38" x14ac:dyDescent="0.3">
      <c r="B37" s="65" t="s">
        <v>66</v>
      </c>
      <c r="C37" s="74">
        <v>73</v>
      </c>
      <c r="D37" s="74">
        <v>76</v>
      </c>
      <c r="E37" s="74">
        <v>75</v>
      </c>
      <c r="F37" s="74">
        <v>81</v>
      </c>
      <c r="G37" s="74">
        <v>100</v>
      </c>
      <c r="H37" s="74">
        <v>100</v>
      </c>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row>
    <row r="38" spans="2:38" x14ac:dyDescent="0.3">
      <c r="B38" s="65" t="s">
        <v>382</v>
      </c>
      <c r="C38" s="74"/>
      <c r="D38" s="74"/>
      <c r="E38" s="74"/>
      <c r="F38" s="74"/>
      <c r="G38" s="74"/>
      <c r="H38" s="74"/>
      <c r="I38" s="74"/>
      <c r="J38" s="74"/>
      <c r="K38" s="74"/>
      <c r="L38" s="74"/>
      <c r="M38" s="74"/>
      <c r="N38" s="74"/>
      <c r="O38" s="74">
        <v>60</v>
      </c>
      <c r="P38" s="74">
        <v>60</v>
      </c>
      <c r="Q38" s="74">
        <v>40</v>
      </c>
      <c r="R38" s="74">
        <v>65</v>
      </c>
      <c r="S38" s="74">
        <v>45</v>
      </c>
      <c r="T38" s="74">
        <v>35</v>
      </c>
      <c r="U38" s="74"/>
      <c r="V38" s="74"/>
      <c r="W38" s="74"/>
      <c r="X38" s="74"/>
      <c r="Y38" s="74"/>
      <c r="Z38" s="74"/>
      <c r="AA38" s="74"/>
      <c r="AB38" s="74"/>
      <c r="AC38" s="74"/>
      <c r="AD38" s="74"/>
      <c r="AE38" s="74"/>
      <c r="AF38" s="74"/>
      <c r="AG38" s="74"/>
      <c r="AH38" s="74"/>
      <c r="AI38" s="74"/>
      <c r="AJ38" s="74"/>
      <c r="AK38" s="74"/>
      <c r="AL38" s="74"/>
    </row>
    <row r="39" spans="2:38" x14ac:dyDescent="0.3">
      <c r="B39" s="65" t="s">
        <v>602</v>
      </c>
      <c r="C39" s="74"/>
      <c r="D39" s="74"/>
      <c r="E39" s="74"/>
      <c r="F39" s="74"/>
      <c r="G39" s="74"/>
      <c r="H39" s="74"/>
      <c r="I39" s="74"/>
      <c r="J39" s="74"/>
      <c r="K39" s="74"/>
      <c r="L39" s="74"/>
      <c r="M39" s="74"/>
      <c r="N39" s="74"/>
      <c r="O39" s="74"/>
      <c r="P39" s="74"/>
      <c r="Q39" s="74"/>
      <c r="R39" s="74"/>
      <c r="S39" s="74"/>
      <c r="T39" s="74"/>
      <c r="U39" s="74"/>
      <c r="V39" s="74"/>
      <c r="W39" s="74"/>
      <c r="X39" s="74"/>
      <c r="Y39" s="74"/>
      <c r="Z39" s="74"/>
      <c r="AA39" s="74">
        <v>50</v>
      </c>
      <c r="AB39" s="74">
        <v>53</v>
      </c>
      <c r="AC39" s="74">
        <v>48</v>
      </c>
      <c r="AD39" s="74">
        <v>53</v>
      </c>
      <c r="AE39" s="74">
        <v>48</v>
      </c>
      <c r="AF39" s="74">
        <v>64</v>
      </c>
      <c r="AG39" s="74"/>
      <c r="AH39" s="74"/>
      <c r="AI39" s="74"/>
      <c r="AJ39" s="74"/>
      <c r="AK39" s="74"/>
      <c r="AL39" s="74"/>
    </row>
    <row r="40" spans="2:38" x14ac:dyDescent="0.3">
      <c r="B40" s="65" t="s">
        <v>588</v>
      </c>
      <c r="C40" s="74"/>
      <c r="D40" s="74"/>
      <c r="E40" s="74"/>
      <c r="F40" s="74"/>
      <c r="G40" s="74"/>
      <c r="H40" s="74"/>
      <c r="I40" s="74"/>
      <c r="J40" s="74"/>
      <c r="K40" s="74"/>
      <c r="L40" s="74"/>
      <c r="M40" s="74"/>
      <c r="N40" s="74"/>
      <c r="O40" s="74"/>
      <c r="P40" s="74"/>
      <c r="Q40" s="74"/>
      <c r="R40" s="74"/>
      <c r="S40" s="74"/>
      <c r="T40" s="74"/>
      <c r="U40" s="74"/>
      <c r="V40" s="74"/>
      <c r="W40" s="74"/>
      <c r="X40" s="74"/>
      <c r="Y40" s="74"/>
      <c r="Z40" s="74"/>
      <c r="AA40" s="74">
        <v>90</v>
      </c>
      <c r="AB40" s="74">
        <v>93</v>
      </c>
      <c r="AC40" s="74">
        <v>55</v>
      </c>
      <c r="AD40" s="74">
        <v>70</v>
      </c>
      <c r="AE40" s="74">
        <v>55</v>
      </c>
      <c r="AF40" s="74">
        <v>55</v>
      </c>
      <c r="AG40" s="74"/>
      <c r="AH40" s="74"/>
      <c r="AI40" s="74"/>
      <c r="AJ40" s="74"/>
      <c r="AK40" s="74"/>
      <c r="AL40" s="74"/>
    </row>
    <row r="41" spans="2:38" x14ac:dyDescent="0.3">
      <c r="B41" s="65" t="s">
        <v>109</v>
      </c>
      <c r="C41" s="74">
        <v>50</v>
      </c>
      <c r="D41" s="74">
        <v>85</v>
      </c>
      <c r="E41" s="74">
        <v>55</v>
      </c>
      <c r="F41" s="74">
        <v>65</v>
      </c>
      <c r="G41" s="74">
        <v>65</v>
      </c>
      <c r="H41" s="74">
        <v>90</v>
      </c>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row>
    <row r="42" spans="2:38" x14ac:dyDescent="0.3">
      <c r="B42" s="65" t="s">
        <v>766</v>
      </c>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v>86</v>
      </c>
      <c r="AH42" s="74">
        <v>68</v>
      </c>
      <c r="AI42" s="74">
        <v>72</v>
      </c>
      <c r="AJ42" s="74">
        <v>109</v>
      </c>
      <c r="AK42" s="74">
        <v>66</v>
      </c>
      <c r="AL42" s="74">
        <v>106</v>
      </c>
    </row>
    <row r="43" spans="2:38" x14ac:dyDescent="0.3">
      <c r="B43" s="65" t="s">
        <v>200</v>
      </c>
      <c r="C43" s="74"/>
      <c r="D43" s="74"/>
      <c r="E43" s="74"/>
      <c r="F43" s="74"/>
      <c r="G43" s="74"/>
      <c r="H43" s="74"/>
      <c r="I43" s="74">
        <v>58</v>
      </c>
      <c r="J43" s="74">
        <v>64</v>
      </c>
      <c r="K43" s="74">
        <v>58</v>
      </c>
      <c r="L43" s="74">
        <v>80</v>
      </c>
      <c r="M43" s="74">
        <v>65</v>
      </c>
      <c r="N43" s="74">
        <v>80</v>
      </c>
      <c r="O43" s="74"/>
      <c r="P43" s="74"/>
      <c r="Q43" s="74"/>
      <c r="R43" s="74"/>
      <c r="S43" s="74"/>
      <c r="T43" s="74"/>
      <c r="U43" s="74"/>
      <c r="V43" s="74"/>
      <c r="W43" s="74"/>
      <c r="X43" s="74"/>
      <c r="Y43" s="74"/>
      <c r="Z43" s="74"/>
      <c r="AA43" s="74"/>
      <c r="AB43" s="74"/>
      <c r="AC43" s="74"/>
      <c r="AD43" s="74"/>
      <c r="AE43" s="74"/>
      <c r="AF43" s="74"/>
      <c r="AG43" s="74"/>
      <c r="AH43" s="74"/>
      <c r="AI43" s="74"/>
      <c r="AJ43" s="74"/>
      <c r="AK43" s="74"/>
      <c r="AL43" s="74"/>
    </row>
    <row r="44" spans="2:38" x14ac:dyDescent="0.3">
      <c r="B44" s="65" t="s">
        <v>110</v>
      </c>
      <c r="C44" s="74">
        <v>65</v>
      </c>
      <c r="D44" s="74">
        <v>100</v>
      </c>
      <c r="E44" s="74">
        <v>70</v>
      </c>
      <c r="F44" s="74">
        <v>80</v>
      </c>
      <c r="G44" s="74">
        <v>80</v>
      </c>
      <c r="H44" s="74">
        <v>105</v>
      </c>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row>
    <row r="45" spans="2:38" x14ac:dyDescent="0.3">
      <c r="B45" s="65" t="s">
        <v>603</v>
      </c>
      <c r="C45" s="74"/>
      <c r="D45" s="74"/>
      <c r="E45" s="74"/>
      <c r="F45" s="74"/>
      <c r="G45" s="74"/>
      <c r="H45" s="74"/>
      <c r="I45" s="74"/>
      <c r="J45" s="74"/>
      <c r="K45" s="74"/>
      <c r="L45" s="74"/>
      <c r="M45" s="74"/>
      <c r="N45" s="74"/>
      <c r="O45" s="74"/>
      <c r="P45" s="74"/>
      <c r="Q45" s="74"/>
      <c r="R45" s="74"/>
      <c r="S45" s="74"/>
      <c r="T45" s="74"/>
      <c r="U45" s="74"/>
      <c r="V45" s="74"/>
      <c r="W45" s="74"/>
      <c r="X45" s="74"/>
      <c r="Y45" s="74"/>
      <c r="Z45" s="74"/>
      <c r="AA45" s="74">
        <v>75</v>
      </c>
      <c r="AB45" s="74">
        <v>98</v>
      </c>
      <c r="AC45" s="74">
        <v>63</v>
      </c>
      <c r="AD45" s="74">
        <v>98</v>
      </c>
      <c r="AE45" s="74">
        <v>63</v>
      </c>
      <c r="AF45" s="74">
        <v>101</v>
      </c>
      <c r="AG45" s="74"/>
      <c r="AH45" s="74"/>
      <c r="AI45" s="74"/>
      <c r="AJ45" s="74"/>
      <c r="AK45" s="74"/>
      <c r="AL45" s="74"/>
    </row>
    <row r="46" spans="2:38" x14ac:dyDescent="0.3">
      <c r="B46" s="65" t="s">
        <v>266</v>
      </c>
      <c r="C46" s="74"/>
      <c r="D46" s="74"/>
      <c r="E46" s="74"/>
      <c r="F46" s="74"/>
      <c r="G46" s="74"/>
      <c r="H46" s="74"/>
      <c r="I46" s="74">
        <v>40</v>
      </c>
      <c r="J46" s="74">
        <v>40</v>
      </c>
      <c r="K46" s="74">
        <v>40</v>
      </c>
      <c r="L46" s="74">
        <v>70</v>
      </c>
      <c r="M46" s="74">
        <v>40</v>
      </c>
      <c r="N46" s="74">
        <v>20</v>
      </c>
      <c r="O46" s="74"/>
      <c r="P46" s="74"/>
      <c r="Q46" s="74"/>
      <c r="R46" s="74"/>
      <c r="S46" s="74"/>
      <c r="T46" s="74"/>
      <c r="U46" s="74"/>
      <c r="V46" s="74"/>
      <c r="W46" s="74"/>
      <c r="X46" s="74"/>
      <c r="Y46" s="74"/>
      <c r="Z46" s="74"/>
      <c r="AA46" s="74"/>
      <c r="AB46" s="74"/>
      <c r="AC46" s="74"/>
      <c r="AD46" s="74"/>
      <c r="AE46" s="74"/>
      <c r="AF46" s="74"/>
      <c r="AG46" s="74"/>
      <c r="AH46" s="74"/>
      <c r="AI46" s="74"/>
      <c r="AJ46" s="74"/>
      <c r="AK46" s="74"/>
      <c r="AL46" s="74"/>
    </row>
    <row r="47" spans="2:38" x14ac:dyDescent="0.3">
      <c r="B47" s="65" t="s">
        <v>761</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v>78</v>
      </c>
      <c r="AH47" s="74">
        <v>81</v>
      </c>
      <c r="AI47" s="74">
        <v>71</v>
      </c>
      <c r="AJ47" s="74">
        <v>74</v>
      </c>
      <c r="AK47" s="74">
        <v>69</v>
      </c>
      <c r="AL47" s="74">
        <v>126</v>
      </c>
    </row>
    <row r="48" spans="2:38" x14ac:dyDescent="0.3">
      <c r="B48" s="65" t="s">
        <v>587</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v>65</v>
      </c>
      <c r="AB48" s="74">
        <v>63</v>
      </c>
      <c r="AC48" s="74">
        <v>45</v>
      </c>
      <c r="AD48" s="74">
        <v>45</v>
      </c>
      <c r="AE48" s="74">
        <v>45</v>
      </c>
      <c r="AF48" s="74">
        <v>45</v>
      </c>
      <c r="AG48" s="74"/>
      <c r="AH48" s="74"/>
      <c r="AI48" s="74"/>
      <c r="AJ48" s="74"/>
      <c r="AK48" s="74"/>
      <c r="AL48" s="74"/>
    </row>
    <row r="49" spans="2:38" x14ac:dyDescent="0.3">
      <c r="B49" s="65" t="s">
        <v>306</v>
      </c>
      <c r="C49" s="74"/>
      <c r="D49" s="74"/>
      <c r="E49" s="74"/>
      <c r="F49" s="74"/>
      <c r="G49" s="74"/>
      <c r="H49" s="74"/>
      <c r="I49" s="74"/>
      <c r="J49" s="74"/>
      <c r="K49" s="74"/>
      <c r="L49" s="74"/>
      <c r="M49" s="74"/>
      <c r="N49" s="74"/>
      <c r="O49" s="74">
        <v>45</v>
      </c>
      <c r="P49" s="74">
        <v>60</v>
      </c>
      <c r="Q49" s="74">
        <v>40</v>
      </c>
      <c r="R49" s="74">
        <v>70</v>
      </c>
      <c r="S49" s="74">
        <v>50</v>
      </c>
      <c r="T49" s="74">
        <v>45</v>
      </c>
      <c r="U49" s="74"/>
      <c r="V49" s="74"/>
      <c r="W49" s="74"/>
      <c r="X49" s="74"/>
      <c r="Y49" s="74"/>
      <c r="Z49" s="74"/>
      <c r="AA49" s="74"/>
      <c r="AB49" s="74"/>
      <c r="AC49" s="74"/>
      <c r="AD49" s="74"/>
      <c r="AE49" s="74"/>
      <c r="AF49" s="74"/>
      <c r="AG49" s="74"/>
      <c r="AH49" s="74"/>
      <c r="AI49" s="74"/>
      <c r="AJ49" s="74"/>
      <c r="AK49" s="74"/>
      <c r="AL49" s="74"/>
    </row>
    <row r="50" spans="2:38" x14ac:dyDescent="0.3">
      <c r="B50" s="65" t="s">
        <v>385</v>
      </c>
      <c r="C50" s="74"/>
      <c r="D50" s="74"/>
      <c r="E50" s="74"/>
      <c r="F50" s="74"/>
      <c r="G50" s="74"/>
      <c r="H50" s="74"/>
      <c r="I50" s="74"/>
      <c r="J50" s="74"/>
      <c r="K50" s="74"/>
      <c r="L50" s="74"/>
      <c r="M50" s="74"/>
      <c r="N50" s="74"/>
      <c r="O50" s="74">
        <v>70</v>
      </c>
      <c r="P50" s="74">
        <v>85</v>
      </c>
      <c r="Q50" s="74">
        <v>140</v>
      </c>
      <c r="R50" s="74">
        <v>85</v>
      </c>
      <c r="S50" s="74">
        <v>70</v>
      </c>
      <c r="T50" s="74">
        <v>20</v>
      </c>
      <c r="U50" s="74"/>
      <c r="V50" s="74"/>
      <c r="W50" s="74"/>
      <c r="X50" s="74"/>
      <c r="Y50" s="74"/>
      <c r="Z50" s="74"/>
      <c r="AA50" s="74"/>
      <c r="AB50" s="74"/>
      <c r="AC50" s="74"/>
      <c r="AD50" s="74"/>
      <c r="AE50" s="74"/>
      <c r="AF50" s="74"/>
      <c r="AG50" s="74"/>
      <c r="AH50" s="74"/>
      <c r="AI50" s="74"/>
      <c r="AJ50" s="74"/>
      <c r="AK50" s="74"/>
      <c r="AL50" s="74"/>
    </row>
    <row r="51" spans="2:38" x14ac:dyDescent="0.3">
      <c r="B51" s="65" t="s">
        <v>201</v>
      </c>
      <c r="C51" s="74"/>
      <c r="D51" s="74"/>
      <c r="E51" s="74"/>
      <c r="F51" s="74"/>
      <c r="G51" s="74"/>
      <c r="H51" s="74"/>
      <c r="I51" s="74">
        <v>78</v>
      </c>
      <c r="J51" s="74">
        <v>84</v>
      </c>
      <c r="K51" s="74">
        <v>78</v>
      </c>
      <c r="L51" s="74">
        <v>109</v>
      </c>
      <c r="M51" s="74">
        <v>85</v>
      </c>
      <c r="N51" s="74">
        <v>100</v>
      </c>
      <c r="O51" s="74"/>
      <c r="P51" s="74"/>
      <c r="Q51" s="74"/>
      <c r="R51" s="74"/>
      <c r="S51" s="74"/>
      <c r="T51" s="74"/>
      <c r="U51" s="74"/>
      <c r="V51" s="74"/>
      <c r="W51" s="74"/>
      <c r="X51" s="74"/>
      <c r="Y51" s="74"/>
      <c r="Z51" s="74"/>
      <c r="AA51" s="74"/>
      <c r="AB51" s="74"/>
      <c r="AC51" s="74"/>
      <c r="AD51" s="74"/>
      <c r="AE51" s="74"/>
      <c r="AF51" s="74"/>
      <c r="AG51" s="74"/>
      <c r="AH51" s="74"/>
      <c r="AI51" s="74"/>
      <c r="AJ51" s="74"/>
      <c r="AK51" s="74"/>
      <c r="AL51" s="74"/>
    </row>
    <row r="52" spans="2:38" x14ac:dyDescent="0.3">
      <c r="B52" s="65" t="s">
        <v>65</v>
      </c>
      <c r="C52" s="74">
        <v>38</v>
      </c>
      <c r="D52" s="74">
        <v>41</v>
      </c>
      <c r="E52" s="74">
        <v>40</v>
      </c>
      <c r="F52" s="74">
        <v>50</v>
      </c>
      <c r="G52" s="74">
        <v>65</v>
      </c>
      <c r="H52" s="74">
        <v>65</v>
      </c>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row>
    <row r="53" spans="2:38" x14ac:dyDescent="0.3">
      <c r="B53" s="65" t="s">
        <v>831</v>
      </c>
      <c r="C53" s="74">
        <v>832</v>
      </c>
      <c r="D53" s="74">
        <v>1141</v>
      </c>
      <c r="E53" s="74">
        <v>850</v>
      </c>
      <c r="F53" s="74">
        <v>1179</v>
      </c>
      <c r="G53" s="74">
        <v>1035</v>
      </c>
      <c r="H53" s="74">
        <v>1118</v>
      </c>
      <c r="I53" s="74">
        <v>310</v>
      </c>
      <c r="J53" s="74">
        <v>365</v>
      </c>
      <c r="K53" s="74">
        <v>376</v>
      </c>
      <c r="L53" s="74">
        <v>469</v>
      </c>
      <c r="M53" s="74">
        <v>375</v>
      </c>
      <c r="N53" s="74">
        <v>378</v>
      </c>
      <c r="O53" s="74">
        <v>535</v>
      </c>
      <c r="P53" s="74">
        <v>790</v>
      </c>
      <c r="Q53" s="74">
        <v>600</v>
      </c>
      <c r="R53" s="74">
        <v>795</v>
      </c>
      <c r="S53" s="74">
        <v>555</v>
      </c>
      <c r="T53" s="74">
        <v>395</v>
      </c>
      <c r="U53" s="74">
        <v>259</v>
      </c>
      <c r="V53" s="74">
        <v>335</v>
      </c>
      <c r="W53" s="74">
        <v>234</v>
      </c>
      <c r="X53" s="74">
        <v>365</v>
      </c>
      <c r="Y53" s="74">
        <v>262</v>
      </c>
      <c r="Z53" s="74">
        <v>333</v>
      </c>
      <c r="AA53" s="74">
        <v>755</v>
      </c>
      <c r="AB53" s="74">
        <v>787</v>
      </c>
      <c r="AC53" s="74">
        <v>547</v>
      </c>
      <c r="AD53" s="74">
        <v>656</v>
      </c>
      <c r="AE53" s="74">
        <v>547</v>
      </c>
      <c r="AF53" s="74">
        <v>595</v>
      </c>
      <c r="AG53" s="74">
        <v>462</v>
      </c>
      <c r="AH53" s="74">
        <v>445</v>
      </c>
      <c r="AI53" s="74">
        <v>426</v>
      </c>
      <c r="AJ53" s="74">
        <v>578</v>
      </c>
      <c r="AK53" s="74">
        <v>471</v>
      </c>
      <c r="AL53" s="74">
        <v>625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7CCF-856F-469B-8BA9-FC3B537B47C7}">
  <dimension ref="A1:AA41"/>
  <sheetViews>
    <sheetView zoomScale="89" workbookViewId="0">
      <selection activeCell="A2" sqref="A2"/>
    </sheetView>
  </sheetViews>
  <sheetFormatPr defaultRowHeight="14.4" x14ac:dyDescent="0.3"/>
  <cols>
    <col min="3" max="3" width="14.88671875" bestFit="1" customWidth="1"/>
    <col min="4" max="4" width="12.21875" bestFit="1" customWidth="1"/>
    <col min="5" max="5" width="27.44140625" bestFit="1" customWidth="1"/>
    <col min="6" max="6" width="10.77734375" bestFit="1" customWidth="1"/>
  </cols>
  <sheetData>
    <row r="1" spans="1:27" s="18" customFormat="1" ht="49.8" customHeight="1" x14ac:dyDescent="0.3">
      <c r="A1" s="18" t="s">
        <v>982</v>
      </c>
      <c r="AA1" s="19"/>
    </row>
    <row r="4" spans="1:27" x14ac:dyDescent="0.3">
      <c r="C4" s="1" t="s">
        <v>1</v>
      </c>
      <c r="D4" s="1" t="s">
        <v>11</v>
      </c>
      <c r="E4" s="2" t="s">
        <v>830</v>
      </c>
    </row>
    <row r="5" spans="1:27" x14ac:dyDescent="0.3">
      <c r="C5" s="2" t="s">
        <v>33</v>
      </c>
      <c r="D5" s="2" t="s">
        <v>832</v>
      </c>
      <c r="E5" s="75">
        <v>26146</v>
      </c>
    </row>
    <row r="6" spans="1:27" x14ac:dyDescent="0.3">
      <c r="C6" s="2" t="s">
        <v>833</v>
      </c>
      <c r="D6" s="2"/>
      <c r="E6" s="75">
        <v>26146</v>
      </c>
    </row>
    <row r="7" spans="1:27" x14ac:dyDescent="0.3">
      <c r="C7" s="2" t="s">
        <v>171</v>
      </c>
      <c r="D7" s="2" t="s">
        <v>832</v>
      </c>
      <c r="E7" s="75">
        <v>12538</v>
      </c>
    </row>
    <row r="8" spans="1:27" x14ac:dyDescent="0.3">
      <c r="C8" s="2" t="s">
        <v>835</v>
      </c>
      <c r="D8" s="2"/>
      <c r="E8" s="75">
        <v>12538</v>
      </c>
    </row>
    <row r="9" spans="1:27" x14ac:dyDescent="0.3">
      <c r="C9" s="2" t="s">
        <v>25</v>
      </c>
      <c r="D9" s="2" t="s">
        <v>832</v>
      </c>
      <c r="E9" s="75">
        <v>9537</v>
      </c>
    </row>
    <row r="10" spans="1:27" x14ac:dyDescent="0.3">
      <c r="C10" s="2" t="s">
        <v>836</v>
      </c>
      <c r="D10" s="2"/>
      <c r="E10" s="75">
        <v>9537</v>
      </c>
    </row>
    <row r="11" spans="1:27" x14ac:dyDescent="0.3">
      <c r="C11" s="2" t="s">
        <v>52</v>
      </c>
      <c r="D11" s="2" t="s">
        <v>832</v>
      </c>
      <c r="E11" s="75">
        <v>17190</v>
      </c>
    </row>
    <row r="12" spans="1:27" x14ac:dyDescent="0.3">
      <c r="C12" s="2" t="s">
        <v>837</v>
      </c>
      <c r="D12" s="2"/>
      <c r="E12" s="75">
        <v>17190</v>
      </c>
    </row>
    <row r="13" spans="1:27" x14ac:dyDescent="0.3">
      <c r="C13" s="2" t="s">
        <v>63</v>
      </c>
      <c r="D13" s="2" t="s">
        <v>832</v>
      </c>
      <c r="E13" s="75">
        <v>6344</v>
      </c>
    </row>
    <row r="14" spans="1:27" x14ac:dyDescent="0.3">
      <c r="C14" s="2" t="s">
        <v>838</v>
      </c>
      <c r="D14" s="2"/>
      <c r="E14" s="75">
        <v>6344</v>
      </c>
    </row>
    <row r="15" spans="1:27" x14ac:dyDescent="0.3">
      <c r="C15" s="2" t="s">
        <v>85</v>
      </c>
      <c r="D15" s="2" t="s">
        <v>832</v>
      </c>
      <c r="E15" s="75">
        <v>11244</v>
      </c>
    </row>
    <row r="16" spans="1:27" x14ac:dyDescent="0.3">
      <c r="C16" s="2" t="s">
        <v>839</v>
      </c>
      <c r="D16" s="2"/>
      <c r="E16" s="75">
        <v>11244</v>
      </c>
    </row>
    <row r="17" spans="3:5" x14ac:dyDescent="0.3">
      <c r="C17" s="2" t="s">
        <v>19</v>
      </c>
      <c r="D17" s="2" t="s">
        <v>832</v>
      </c>
      <c r="E17" s="75">
        <v>20780</v>
      </c>
    </row>
    <row r="18" spans="3:5" x14ac:dyDescent="0.3">
      <c r="C18" s="2" t="s">
        <v>840</v>
      </c>
      <c r="D18" s="2"/>
      <c r="E18" s="75">
        <v>20780</v>
      </c>
    </row>
    <row r="19" spans="3:5" x14ac:dyDescent="0.3">
      <c r="C19" s="2" t="s">
        <v>23</v>
      </c>
      <c r="D19" s="2" t="s">
        <v>832</v>
      </c>
      <c r="E19" s="75">
        <v>780</v>
      </c>
    </row>
    <row r="20" spans="3:5" x14ac:dyDescent="0.3">
      <c r="C20" s="2" t="s">
        <v>841</v>
      </c>
      <c r="D20" s="2"/>
      <c r="E20" s="75">
        <v>780</v>
      </c>
    </row>
    <row r="21" spans="3:5" x14ac:dyDescent="0.3">
      <c r="C21" s="2" t="s">
        <v>128</v>
      </c>
      <c r="D21" s="2" t="s">
        <v>832</v>
      </c>
      <c r="E21" s="75">
        <v>12706</v>
      </c>
    </row>
    <row r="22" spans="3:5" x14ac:dyDescent="0.3">
      <c r="C22" s="2" t="s">
        <v>842</v>
      </c>
      <c r="D22" s="2"/>
      <c r="E22" s="75">
        <v>12706</v>
      </c>
    </row>
    <row r="23" spans="3:5" x14ac:dyDescent="0.3">
      <c r="C23" s="2" t="s">
        <v>13</v>
      </c>
      <c r="D23" s="2" t="s">
        <v>832</v>
      </c>
      <c r="E23" s="75">
        <v>27700</v>
      </c>
    </row>
    <row r="24" spans="3:5" x14ac:dyDescent="0.3">
      <c r="C24" s="2" t="s">
        <v>843</v>
      </c>
      <c r="D24" s="2"/>
      <c r="E24" s="75">
        <v>27700</v>
      </c>
    </row>
    <row r="25" spans="3:5" x14ac:dyDescent="0.3">
      <c r="C25" s="2" t="s">
        <v>55</v>
      </c>
      <c r="D25" s="2" t="s">
        <v>832</v>
      </c>
      <c r="E25" s="75">
        <v>11360</v>
      </c>
    </row>
    <row r="26" spans="3:5" x14ac:dyDescent="0.3">
      <c r="C26" s="2" t="s">
        <v>844</v>
      </c>
      <c r="D26" s="2"/>
      <c r="E26" s="75">
        <v>11360</v>
      </c>
    </row>
    <row r="27" spans="3:5" x14ac:dyDescent="0.3">
      <c r="C27" s="2" t="s">
        <v>122</v>
      </c>
      <c r="D27" s="2" t="s">
        <v>832</v>
      </c>
      <c r="E27" s="75">
        <v>9243</v>
      </c>
    </row>
    <row r="28" spans="3:5" x14ac:dyDescent="0.3">
      <c r="C28" s="2" t="s">
        <v>845</v>
      </c>
      <c r="D28" s="2"/>
      <c r="E28" s="75">
        <v>9243</v>
      </c>
    </row>
    <row r="29" spans="3:5" x14ac:dyDescent="0.3">
      <c r="C29" s="2" t="s">
        <v>41</v>
      </c>
      <c r="D29" s="2" t="s">
        <v>832</v>
      </c>
      <c r="E29" s="75">
        <v>37975</v>
      </c>
    </row>
    <row r="30" spans="3:5" x14ac:dyDescent="0.3">
      <c r="C30" s="2" t="s">
        <v>846</v>
      </c>
      <c r="D30" s="2"/>
      <c r="E30" s="75">
        <v>37975</v>
      </c>
    </row>
    <row r="31" spans="3:5" x14ac:dyDescent="0.3">
      <c r="C31" s="2" t="s">
        <v>14</v>
      </c>
      <c r="D31" s="2" t="s">
        <v>832</v>
      </c>
      <c r="E31" s="75">
        <v>11176</v>
      </c>
    </row>
    <row r="32" spans="3:5" x14ac:dyDescent="0.3">
      <c r="C32" s="2" t="s">
        <v>847</v>
      </c>
      <c r="D32" s="2"/>
      <c r="E32" s="75">
        <v>11176</v>
      </c>
    </row>
    <row r="33" spans="3:5" x14ac:dyDescent="0.3">
      <c r="C33" s="2" t="s">
        <v>93</v>
      </c>
      <c r="D33" s="2" t="s">
        <v>832</v>
      </c>
      <c r="E33" s="75">
        <v>18189</v>
      </c>
    </row>
    <row r="34" spans="3:5" x14ac:dyDescent="0.3">
      <c r="C34" s="2" t="s">
        <v>848</v>
      </c>
      <c r="D34" s="2"/>
      <c r="E34" s="75">
        <v>18189</v>
      </c>
    </row>
    <row r="35" spans="3:5" x14ac:dyDescent="0.3">
      <c r="C35" s="2" t="s">
        <v>106</v>
      </c>
      <c r="D35" s="2" t="s">
        <v>832</v>
      </c>
      <c r="E35" s="75">
        <v>17505</v>
      </c>
    </row>
    <row r="36" spans="3:5" x14ac:dyDescent="0.3">
      <c r="C36" s="2" t="s">
        <v>849</v>
      </c>
      <c r="D36" s="2"/>
      <c r="E36" s="75">
        <v>17505</v>
      </c>
    </row>
    <row r="37" spans="3:5" x14ac:dyDescent="0.3">
      <c r="C37" s="2" t="s">
        <v>115</v>
      </c>
      <c r="D37" s="2" t="s">
        <v>832</v>
      </c>
      <c r="E37" s="75">
        <v>10728</v>
      </c>
    </row>
    <row r="38" spans="3:5" x14ac:dyDescent="0.3">
      <c r="C38" s="2" t="s">
        <v>850</v>
      </c>
      <c r="D38" s="2"/>
      <c r="E38" s="75">
        <v>10728</v>
      </c>
    </row>
    <row r="39" spans="3:5" x14ac:dyDescent="0.3">
      <c r="C39" s="2" t="s">
        <v>28</v>
      </c>
      <c r="D39" s="2" t="s">
        <v>832</v>
      </c>
      <c r="E39" s="75">
        <v>45511</v>
      </c>
    </row>
    <row r="40" spans="3:5" x14ac:dyDescent="0.3">
      <c r="C40" s="2" t="s">
        <v>851</v>
      </c>
      <c r="D40" s="2"/>
      <c r="E40" s="75">
        <v>45511</v>
      </c>
    </row>
    <row r="41" spans="3:5" x14ac:dyDescent="0.3">
      <c r="C41" s="2" t="s">
        <v>831</v>
      </c>
      <c r="D41" s="2"/>
      <c r="E41" s="75">
        <v>306652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3B817-A474-4E0F-8DE9-A88D4F83BF9D}">
  <dimension ref="A1:T14"/>
  <sheetViews>
    <sheetView zoomScale="73" workbookViewId="0">
      <selection activeCell="O19" sqref="O19"/>
    </sheetView>
  </sheetViews>
  <sheetFormatPr defaultRowHeight="14.4" x14ac:dyDescent="0.3"/>
  <cols>
    <col min="4" max="4" width="20.5546875" bestFit="1" customWidth="1"/>
    <col min="5" max="5" width="12" bestFit="1" customWidth="1"/>
    <col min="6" max="6" width="14.88671875" bestFit="1" customWidth="1"/>
    <col min="7" max="7" width="16.33203125" bestFit="1" customWidth="1"/>
    <col min="8" max="8" width="22.77734375" bestFit="1" customWidth="1"/>
    <col min="9" max="9" width="24.21875" bestFit="1" customWidth="1"/>
    <col min="10" max="10" width="14.44140625" bestFit="1" customWidth="1"/>
  </cols>
  <sheetData>
    <row r="1" spans="1:20" s="18" customFormat="1" ht="49.8" customHeight="1" x14ac:dyDescent="0.3">
      <c r="A1" s="18" t="s">
        <v>973</v>
      </c>
      <c r="T1" s="19"/>
    </row>
    <row r="8" spans="1:20" ht="15.6" x14ac:dyDescent="0.3">
      <c r="D8" s="66"/>
      <c r="E8" s="66" t="s">
        <v>4</v>
      </c>
      <c r="F8" s="66" t="s">
        <v>5</v>
      </c>
      <c r="G8" s="66" t="s">
        <v>6</v>
      </c>
      <c r="H8" s="66" t="s">
        <v>7</v>
      </c>
      <c r="I8" s="66" t="s">
        <v>8</v>
      </c>
      <c r="J8" s="66" t="s">
        <v>9</v>
      </c>
    </row>
    <row r="9" spans="1:20" ht="15.6" x14ac:dyDescent="0.3">
      <c r="D9" s="67" t="s">
        <v>4</v>
      </c>
      <c r="E9" s="2">
        <v>1</v>
      </c>
      <c r="F9" s="2"/>
      <c r="G9" s="2"/>
      <c r="H9" s="2"/>
      <c r="I9" s="2"/>
      <c r="J9" s="2"/>
    </row>
    <row r="10" spans="1:20" ht="15.6" x14ac:dyDescent="0.3">
      <c r="D10" s="67" t="s">
        <v>5</v>
      </c>
      <c r="E10" s="2">
        <v>0.42238602877622405</v>
      </c>
      <c r="F10" s="2">
        <v>1</v>
      </c>
      <c r="G10" s="2"/>
      <c r="H10" s="2"/>
      <c r="I10" s="2"/>
      <c r="J10" s="2"/>
    </row>
    <row r="11" spans="1:20" ht="15.6" x14ac:dyDescent="0.3">
      <c r="D11" s="67" t="s">
        <v>6</v>
      </c>
      <c r="E11" s="2">
        <v>0.23962231884672644</v>
      </c>
      <c r="F11" s="2">
        <v>0.43868705511849021</v>
      </c>
      <c r="G11" s="2">
        <v>1</v>
      </c>
      <c r="H11" s="2"/>
      <c r="I11" s="2"/>
      <c r="J11" s="2"/>
    </row>
    <row r="12" spans="1:20" ht="15.6" x14ac:dyDescent="0.3">
      <c r="D12" s="67" t="s">
        <v>7</v>
      </c>
      <c r="E12" s="2">
        <v>0.36237985740715789</v>
      </c>
      <c r="F12" s="2">
        <v>0.39636175534923329</v>
      </c>
      <c r="G12" s="2">
        <v>0.22354860947242264</v>
      </c>
      <c r="H12" s="2">
        <v>1</v>
      </c>
      <c r="I12" s="2"/>
      <c r="J12" s="2"/>
    </row>
    <row r="13" spans="1:20" ht="15.6" x14ac:dyDescent="0.3">
      <c r="D13" s="67" t="s">
        <v>8</v>
      </c>
      <c r="E13" s="2">
        <v>0.37871806861256452</v>
      </c>
      <c r="F13" s="2">
        <v>0.26398955110108857</v>
      </c>
      <c r="G13" s="2">
        <v>0.51074658908855752</v>
      </c>
      <c r="H13" s="2">
        <v>0.50612142061554866</v>
      </c>
      <c r="I13" s="2">
        <v>1</v>
      </c>
      <c r="J13" s="2"/>
    </row>
    <row r="14" spans="1:20" ht="15.6" x14ac:dyDescent="0.3">
      <c r="D14" s="67" t="s">
        <v>9</v>
      </c>
      <c r="E14" s="2">
        <v>0.17595206187898563</v>
      </c>
      <c r="F14" s="2">
        <v>0.38123973924108934</v>
      </c>
      <c r="G14" s="2">
        <v>1.5226598088597434E-2</v>
      </c>
      <c r="H14" s="2">
        <v>0.4730178836686989</v>
      </c>
      <c r="I14" s="2">
        <v>0.25913311391680832</v>
      </c>
      <c r="J14" s="2">
        <v>1</v>
      </c>
    </row>
  </sheetData>
  <conditionalFormatting sqref="D8:J14">
    <cfRule type="colorScale" priority="2">
      <colorScale>
        <cfvo type="num" val="-1"/>
        <cfvo type="num" val="0"/>
        <cfvo type="num" val="1"/>
        <color rgb="FFFF0000"/>
        <color theme="0"/>
        <color rgb="FF00B0F0"/>
      </colorScale>
    </cfRule>
  </conditionalFormatting>
  <conditionalFormatting sqref="E9:J14">
    <cfRule type="colorScale" priority="1">
      <colorScale>
        <cfvo type="num" val="-1"/>
        <cfvo type="num" val="0"/>
        <cfvo type="num" val="1"/>
        <color rgb="FFFF0000"/>
        <color theme="0"/>
        <color rgb="FFFFFF00"/>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F87A-4299-44B1-BDBD-C116B11EA023}">
  <dimension ref="A1:P803"/>
  <sheetViews>
    <sheetView zoomScale="53" workbookViewId="0">
      <selection activeCell="F13" sqref="F13"/>
    </sheetView>
  </sheetViews>
  <sheetFormatPr defaultRowHeight="14.4" x14ac:dyDescent="0.3"/>
  <cols>
    <col min="2" max="2" width="26.6640625" bestFit="1" customWidth="1"/>
    <col min="3" max="3" width="14.88671875" bestFit="1" customWidth="1"/>
    <col min="4" max="4" width="17.5546875" bestFit="1" customWidth="1"/>
    <col min="5" max="5" width="22.88671875" bestFit="1" customWidth="1"/>
    <col min="6" max="6" width="11.77734375" bestFit="1" customWidth="1"/>
    <col min="7" max="7" width="14.88671875" bestFit="1" customWidth="1"/>
    <col min="8" max="8" width="16.33203125" bestFit="1" customWidth="1"/>
    <col min="9" max="9" width="22" bestFit="1" customWidth="1"/>
    <col min="10" max="10" width="23.33203125" bestFit="1" customWidth="1"/>
    <col min="11" max="11" width="14.6640625" bestFit="1" customWidth="1"/>
    <col min="12" max="12" width="12.5546875" bestFit="1" customWidth="1"/>
    <col min="13" max="13" width="12" bestFit="1" customWidth="1"/>
    <col min="14" max="14" width="10.88671875" bestFit="1" customWidth="1"/>
    <col min="15" max="15" width="14.44140625" bestFit="1" customWidth="1"/>
    <col min="16" max="16" width="12.44140625" bestFit="1" customWidth="1"/>
  </cols>
  <sheetData>
    <row r="1" spans="1:16" s="20" customFormat="1" ht="33.6" customHeight="1" x14ac:dyDescent="0.3">
      <c r="A1" s="20" t="s">
        <v>888</v>
      </c>
    </row>
    <row r="3" spans="1:16" x14ac:dyDescent="0.3">
      <c r="B3" s="2" t="s">
        <v>0</v>
      </c>
      <c r="C3" s="2" t="s">
        <v>1</v>
      </c>
      <c r="D3" s="2" t="s">
        <v>2</v>
      </c>
      <c r="E3" s="2" t="s">
        <v>3</v>
      </c>
      <c r="F3" s="2" t="s">
        <v>4</v>
      </c>
      <c r="G3" s="2" t="s">
        <v>5</v>
      </c>
      <c r="H3" s="2" t="s">
        <v>6</v>
      </c>
      <c r="I3" s="2" t="s">
        <v>7</v>
      </c>
      <c r="J3" s="2" t="s">
        <v>8</v>
      </c>
      <c r="K3" s="2" t="s">
        <v>9</v>
      </c>
      <c r="L3" s="2" t="s">
        <v>10</v>
      </c>
      <c r="M3" s="2" t="s">
        <v>11</v>
      </c>
      <c r="N3" s="2" t="s">
        <v>889</v>
      </c>
      <c r="O3" s="2" t="s">
        <v>891</v>
      </c>
      <c r="P3" s="2" t="s">
        <v>890</v>
      </c>
    </row>
    <row r="4" spans="1:16" hidden="1" x14ac:dyDescent="0.3">
      <c r="B4" t="s">
        <v>540</v>
      </c>
      <c r="C4" t="s">
        <v>13</v>
      </c>
      <c r="D4" t="s">
        <v>122</v>
      </c>
      <c r="E4">
        <v>494</v>
      </c>
      <c r="F4">
        <v>90</v>
      </c>
      <c r="G4">
        <v>92</v>
      </c>
      <c r="H4">
        <v>75</v>
      </c>
      <c r="I4">
        <v>92</v>
      </c>
      <c r="J4">
        <v>85</v>
      </c>
      <c r="K4">
        <v>60</v>
      </c>
      <c r="L4">
        <v>4</v>
      </c>
      <c r="M4" t="b">
        <v>0</v>
      </c>
      <c r="N4" s="15">
        <f>AVERAGE(Pokemon4[[#This Row],[Hit_Points]:[Speed_Points]])</f>
        <v>82.333333333333329</v>
      </c>
      <c r="O4">
        <f>_xlfn.STDEV.P(Pokemon4[[#This Row],[Hit_Points]:[Speed_Points]])</f>
        <v>11.585431464655178</v>
      </c>
      <c r="P4">
        <f>_xlfn.VAR.P(Pokemon4[[#This Row],[Hit_Points]:[Speed_Points]])</f>
        <v>134.22222222222223</v>
      </c>
    </row>
    <row r="5" spans="1:16" hidden="1" x14ac:dyDescent="0.3">
      <c r="B5" t="s">
        <v>541</v>
      </c>
      <c r="C5" t="s">
        <v>13</v>
      </c>
      <c r="D5" t="s">
        <v>122</v>
      </c>
      <c r="E5">
        <v>594</v>
      </c>
      <c r="F5">
        <v>90</v>
      </c>
      <c r="G5">
        <v>132</v>
      </c>
      <c r="H5">
        <v>105</v>
      </c>
      <c r="I5">
        <v>132</v>
      </c>
      <c r="J5">
        <v>105</v>
      </c>
      <c r="K5">
        <v>30</v>
      </c>
      <c r="L5">
        <v>4</v>
      </c>
      <c r="M5" t="b">
        <v>0</v>
      </c>
      <c r="N5" s="15">
        <f>AVERAGE(Pokemon4[[#This Row],[Hit_Points]:[Speed_Points]])</f>
        <v>99</v>
      </c>
      <c r="O5">
        <f>_xlfn.STDEV.P(Pokemon4[[#This Row],[Hit_Points]:[Speed_Points]])</f>
        <v>34.380226875342167</v>
      </c>
      <c r="P5">
        <f>_xlfn.VAR.P(Pokemon4[[#This Row],[Hit_Points]:[Speed_Points]])</f>
        <v>1182</v>
      </c>
    </row>
    <row r="6" spans="1:16" hidden="1" x14ac:dyDescent="0.3">
      <c r="B6" t="s">
        <v>92</v>
      </c>
      <c r="C6" t="s">
        <v>93</v>
      </c>
      <c r="D6" t="s">
        <v>20</v>
      </c>
      <c r="E6">
        <v>310</v>
      </c>
      <c r="F6">
        <v>25</v>
      </c>
      <c r="G6">
        <v>20</v>
      </c>
      <c r="H6">
        <v>15</v>
      </c>
      <c r="I6">
        <v>105</v>
      </c>
      <c r="J6">
        <v>55</v>
      </c>
      <c r="K6">
        <v>90</v>
      </c>
      <c r="L6">
        <v>1</v>
      </c>
      <c r="M6" t="b">
        <v>0</v>
      </c>
      <c r="N6" s="15">
        <f>AVERAGE(Pokemon4[[#This Row],[Hit_Points]:[Speed_Points]])</f>
        <v>51.666666666666664</v>
      </c>
      <c r="O6">
        <f>_xlfn.STDEV.P(Pokemon4[[#This Row],[Hit_Points]:[Speed_Points]])</f>
        <v>35.079275299748652</v>
      </c>
      <c r="P6">
        <f>_xlfn.VAR.P(Pokemon4[[#This Row],[Hit_Points]:[Speed_Points]])</f>
        <v>1230.5555555555557</v>
      </c>
    </row>
    <row r="7" spans="1:16" hidden="1" x14ac:dyDescent="0.3">
      <c r="B7" t="s">
        <v>422</v>
      </c>
      <c r="C7" t="s">
        <v>171</v>
      </c>
      <c r="D7" t="s">
        <v>20</v>
      </c>
      <c r="E7">
        <v>465</v>
      </c>
      <c r="F7">
        <v>65</v>
      </c>
      <c r="G7">
        <v>130</v>
      </c>
      <c r="H7">
        <v>60</v>
      </c>
      <c r="I7">
        <v>75</v>
      </c>
      <c r="J7">
        <v>60</v>
      </c>
      <c r="K7">
        <v>75</v>
      </c>
      <c r="L7">
        <v>3</v>
      </c>
      <c r="M7" t="b">
        <v>0</v>
      </c>
      <c r="N7" s="15">
        <f>AVERAGE(Pokemon4[[#This Row],[Hit_Points]:[Speed_Points]])</f>
        <v>77.5</v>
      </c>
      <c r="O7">
        <f>_xlfn.STDEV.P(Pokemon4[[#This Row],[Hit_Points]:[Speed_Points]])</f>
        <v>24.281337140555777</v>
      </c>
      <c r="P7">
        <f>_xlfn.VAR.P(Pokemon4[[#This Row],[Hit_Points]:[Speed_Points]])</f>
        <v>589.58333333333337</v>
      </c>
    </row>
    <row r="8" spans="1:16" hidden="1" x14ac:dyDescent="0.3">
      <c r="B8" t="s">
        <v>423</v>
      </c>
      <c r="C8" t="s">
        <v>171</v>
      </c>
      <c r="D8" t="s">
        <v>20</v>
      </c>
      <c r="E8">
        <v>565</v>
      </c>
      <c r="F8">
        <v>65</v>
      </c>
      <c r="G8">
        <v>150</v>
      </c>
      <c r="H8">
        <v>60</v>
      </c>
      <c r="I8">
        <v>115</v>
      </c>
      <c r="J8">
        <v>60</v>
      </c>
      <c r="K8">
        <v>115</v>
      </c>
      <c r="L8">
        <v>3</v>
      </c>
      <c r="M8" t="b">
        <v>0</v>
      </c>
      <c r="N8" s="15">
        <f>AVERAGE(Pokemon4[[#This Row],[Hit_Points]:[Speed_Points]])</f>
        <v>94.166666666666671</v>
      </c>
      <c r="O8">
        <f>_xlfn.STDEV.P(Pokemon4[[#This Row],[Hit_Points]:[Speed_Points]])</f>
        <v>34.570780854485903</v>
      </c>
      <c r="P8">
        <f>_xlfn.VAR.P(Pokemon4[[#This Row],[Hit_Points]:[Speed_Points]])</f>
        <v>1195.1388888888889</v>
      </c>
    </row>
    <row r="9" spans="1:16" hidden="1" x14ac:dyDescent="0.3">
      <c r="B9" t="s">
        <v>708</v>
      </c>
      <c r="C9" t="s">
        <v>33</v>
      </c>
      <c r="D9" t="s">
        <v>20</v>
      </c>
      <c r="E9">
        <v>495</v>
      </c>
      <c r="F9">
        <v>80</v>
      </c>
      <c r="G9">
        <v>70</v>
      </c>
      <c r="H9">
        <v>40</v>
      </c>
      <c r="I9">
        <v>100</v>
      </c>
      <c r="J9">
        <v>60</v>
      </c>
      <c r="K9">
        <v>145</v>
      </c>
      <c r="L9">
        <v>5</v>
      </c>
      <c r="M9" t="b">
        <v>0</v>
      </c>
      <c r="N9" s="15">
        <f>AVERAGE(Pokemon4[[#This Row],[Hit_Points]:[Speed_Points]])</f>
        <v>82.5</v>
      </c>
      <c r="O9">
        <f>_xlfn.STDEV.P(Pokemon4[[#This Row],[Hit_Points]:[Speed_Points]])</f>
        <v>33.38537604001688</v>
      </c>
      <c r="P9">
        <f>_xlfn.VAR.P(Pokemon4[[#This Row],[Hit_Points]:[Speed_Points]])</f>
        <v>1114.5833333333333</v>
      </c>
    </row>
    <row r="10" spans="1:16" hidden="1" x14ac:dyDescent="0.3">
      <c r="B10" t="s">
        <v>780</v>
      </c>
      <c r="C10" t="s">
        <v>115</v>
      </c>
      <c r="D10" t="s">
        <v>128</v>
      </c>
      <c r="E10">
        <v>520</v>
      </c>
      <c r="F10">
        <v>60</v>
      </c>
      <c r="G10">
        <v>150</v>
      </c>
      <c r="H10">
        <v>50</v>
      </c>
      <c r="I10">
        <v>150</v>
      </c>
      <c r="J10">
        <v>50</v>
      </c>
      <c r="K10">
        <v>60</v>
      </c>
      <c r="L10">
        <v>6</v>
      </c>
      <c r="M10" t="b">
        <v>0</v>
      </c>
      <c r="N10" s="15">
        <f>AVERAGE(Pokemon4[[#This Row],[Hit_Points]:[Speed_Points]])</f>
        <v>86.666666666666671</v>
      </c>
      <c r="O10">
        <f>_xlfn.STDEV.P(Pokemon4[[#This Row],[Hit_Points]:[Speed_Points]])</f>
        <v>44.96912521077347</v>
      </c>
      <c r="P10">
        <f>_xlfn.VAR.P(Pokemon4[[#This Row],[Hit_Points]:[Speed_Points]])</f>
        <v>2022.2222222222222</v>
      </c>
    </row>
    <row r="11" spans="1:16" hidden="1" x14ac:dyDescent="0.3">
      <c r="B11" t="s">
        <v>781</v>
      </c>
      <c r="C11" t="s">
        <v>115</v>
      </c>
      <c r="D11" t="s">
        <v>128</v>
      </c>
      <c r="E11">
        <v>520</v>
      </c>
      <c r="F11">
        <v>60</v>
      </c>
      <c r="G11">
        <v>50</v>
      </c>
      <c r="H11">
        <v>150</v>
      </c>
      <c r="I11">
        <v>50</v>
      </c>
      <c r="J11">
        <v>150</v>
      </c>
      <c r="K11">
        <v>60</v>
      </c>
      <c r="L11">
        <v>6</v>
      </c>
      <c r="M11" t="b">
        <v>0</v>
      </c>
      <c r="N11" s="15">
        <f>AVERAGE(Pokemon4[[#This Row],[Hit_Points]:[Speed_Points]])</f>
        <v>86.666666666666671</v>
      </c>
      <c r="O11">
        <f>_xlfn.STDEV.P(Pokemon4[[#This Row],[Hit_Points]:[Speed_Points]])</f>
        <v>44.96912521077347</v>
      </c>
      <c r="P11">
        <f>_xlfn.VAR.P(Pokemon4[[#This Row],[Hit_Points]:[Speed_Points]])</f>
        <v>2022.2222222222222</v>
      </c>
    </row>
    <row r="12" spans="1:16" hidden="1" x14ac:dyDescent="0.3">
      <c r="B12" t="s">
        <v>183</v>
      </c>
      <c r="C12" t="s">
        <v>106</v>
      </c>
      <c r="D12" t="s">
        <v>23</v>
      </c>
      <c r="E12">
        <v>515</v>
      </c>
      <c r="F12">
        <v>80</v>
      </c>
      <c r="G12">
        <v>105</v>
      </c>
      <c r="H12">
        <v>65</v>
      </c>
      <c r="I12">
        <v>60</v>
      </c>
      <c r="J12">
        <v>75</v>
      </c>
      <c r="K12">
        <v>130</v>
      </c>
      <c r="L12">
        <v>1</v>
      </c>
      <c r="M12" t="b">
        <v>0</v>
      </c>
      <c r="N12" s="15">
        <f>AVERAGE(Pokemon4[[#This Row],[Hit_Points]:[Speed_Points]])</f>
        <v>85.833333333333329</v>
      </c>
      <c r="O12">
        <f>_xlfn.STDEV.P(Pokemon4[[#This Row],[Hit_Points]:[Speed_Points]])</f>
        <v>24.395468613840745</v>
      </c>
      <c r="P12">
        <f>_xlfn.VAR.P(Pokemon4[[#This Row],[Hit_Points]:[Speed_Points]])</f>
        <v>595.13888888888891</v>
      </c>
    </row>
    <row r="13" spans="1:16" x14ac:dyDescent="0.3">
      <c r="B13" s="2" t="s">
        <v>184</v>
      </c>
      <c r="C13" s="2" t="s">
        <v>106</v>
      </c>
      <c r="D13" s="2" t="s">
        <v>23</v>
      </c>
      <c r="E13" s="2">
        <v>615</v>
      </c>
      <c r="F13" s="2">
        <v>80</v>
      </c>
      <c r="G13" s="2">
        <v>135</v>
      </c>
      <c r="H13" s="2">
        <v>85</v>
      </c>
      <c r="I13" s="2">
        <v>70</v>
      </c>
      <c r="J13" s="2">
        <v>95</v>
      </c>
      <c r="K13" s="2">
        <v>150</v>
      </c>
      <c r="L13" s="2">
        <v>1</v>
      </c>
      <c r="M13" s="2" t="b">
        <v>0</v>
      </c>
      <c r="N13" s="16">
        <f>AVERAGE(Pokemon4[[#This Row],[Hit_Points]:[Speed_Points]])</f>
        <v>102.5</v>
      </c>
      <c r="O13" s="16">
        <f>_xlfn.STDEV.P(Pokemon4[[#This Row],[Hit_Points]:[Speed_Points]])</f>
        <v>29.545163168726393</v>
      </c>
      <c r="P13" s="16">
        <f>_xlfn.VAR.P(Pokemon4[[#This Row],[Hit_Points]:[Speed_Points]])</f>
        <v>872.91666666666663</v>
      </c>
    </row>
    <row r="14" spans="1:16" hidden="1" x14ac:dyDescent="0.3">
      <c r="B14" t="s">
        <v>362</v>
      </c>
      <c r="C14" t="s">
        <v>115</v>
      </c>
      <c r="D14" t="s">
        <v>106</v>
      </c>
      <c r="E14">
        <v>530</v>
      </c>
      <c r="F14">
        <v>70</v>
      </c>
      <c r="G14">
        <v>110</v>
      </c>
      <c r="H14">
        <v>180</v>
      </c>
      <c r="I14">
        <v>60</v>
      </c>
      <c r="J14">
        <v>60</v>
      </c>
      <c r="K14">
        <v>50</v>
      </c>
      <c r="L14">
        <v>3</v>
      </c>
      <c r="M14" t="b">
        <v>0</v>
      </c>
      <c r="N14" s="15">
        <f>AVERAGE(Pokemon4[[#This Row],[Hit_Points]:[Speed_Points]])</f>
        <v>88.333333333333329</v>
      </c>
      <c r="O14">
        <f>_xlfn.STDEV.P(Pokemon4[[#This Row],[Hit_Points]:[Speed_Points]])</f>
        <v>45.246239868327422</v>
      </c>
      <c r="P14">
        <f>_xlfn.VAR.P(Pokemon4[[#This Row],[Hit_Points]:[Speed_Points]])</f>
        <v>2047.2222222222222</v>
      </c>
    </row>
    <row r="15" spans="1:16" hidden="1" x14ac:dyDescent="0.3">
      <c r="B15" t="s">
        <v>363</v>
      </c>
      <c r="C15" t="s">
        <v>115</v>
      </c>
      <c r="D15" t="s">
        <v>20</v>
      </c>
      <c r="E15">
        <v>630</v>
      </c>
      <c r="F15">
        <v>70</v>
      </c>
      <c r="G15">
        <v>140</v>
      </c>
      <c r="H15">
        <v>230</v>
      </c>
      <c r="I15">
        <v>60</v>
      </c>
      <c r="J15">
        <v>80</v>
      </c>
      <c r="K15">
        <v>50</v>
      </c>
      <c r="L15">
        <v>3</v>
      </c>
      <c r="M15" t="b">
        <v>0</v>
      </c>
      <c r="N15" s="15">
        <f>AVERAGE(Pokemon4[[#This Row],[Hit_Points]:[Speed_Points]])</f>
        <v>105</v>
      </c>
      <c r="O15">
        <f>_xlfn.STDEV.P(Pokemon4[[#This Row],[Hit_Points]:[Speed_Points]])</f>
        <v>62.915286960589583</v>
      </c>
      <c r="P15">
        <f>_xlfn.VAR.P(Pokemon4[[#This Row],[Hit_Points]:[Speed_Points]])</f>
        <v>3958.3333333333335</v>
      </c>
    </row>
    <row r="16" spans="1:16" hidden="1" x14ac:dyDescent="0.3">
      <c r="B16" t="s">
        <v>235</v>
      </c>
      <c r="C16" t="s">
        <v>41</v>
      </c>
      <c r="D16" t="s">
        <v>20</v>
      </c>
      <c r="E16">
        <v>360</v>
      </c>
      <c r="F16">
        <v>55</v>
      </c>
      <c r="G16">
        <v>70</v>
      </c>
      <c r="H16">
        <v>55</v>
      </c>
      <c r="I16">
        <v>40</v>
      </c>
      <c r="J16">
        <v>55</v>
      </c>
      <c r="K16">
        <v>85</v>
      </c>
      <c r="L16">
        <v>2</v>
      </c>
      <c r="M16" t="b">
        <v>0</v>
      </c>
      <c r="N16" s="15">
        <f>AVERAGE(Pokemon4[[#This Row],[Hit_Points]:[Speed_Points]])</f>
        <v>60</v>
      </c>
      <c r="O16">
        <f>_xlfn.STDEV.P(Pokemon4[[#This Row],[Hit_Points]:[Speed_Points]])</f>
        <v>14.142135623730951</v>
      </c>
      <c r="P16">
        <f>_xlfn.VAR.P(Pokemon4[[#This Row],[Hit_Points]:[Speed_Points]])</f>
        <v>200</v>
      </c>
    </row>
    <row r="17" spans="2:16" hidden="1" x14ac:dyDescent="0.3">
      <c r="B17" t="s">
        <v>95</v>
      </c>
      <c r="C17" t="s">
        <v>93</v>
      </c>
      <c r="D17" t="s">
        <v>20</v>
      </c>
      <c r="E17">
        <v>500</v>
      </c>
      <c r="F17">
        <v>55</v>
      </c>
      <c r="G17">
        <v>50</v>
      </c>
      <c r="H17">
        <v>45</v>
      </c>
      <c r="I17">
        <v>135</v>
      </c>
      <c r="J17">
        <v>95</v>
      </c>
      <c r="K17">
        <v>120</v>
      </c>
      <c r="L17">
        <v>1</v>
      </c>
      <c r="M17" t="b">
        <v>0</v>
      </c>
      <c r="N17" s="15">
        <f>AVERAGE(Pokemon4[[#This Row],[Hit_Points]:[Speed_Points]])</f>
        <v>83.333333333333329</v>
      </c>
      <c r="O17">
        <f>_xlfn.STDEV.P(Pokemon4[[#This Row],[Hit_Points]:[Speed_Points]])</f>
        <v>35.433819375782164</v>
      </c>
      <c r="P17">
        <f>_xlfn.VAR.P(Pokemon4[[#This Row],[Hit_Points]:[Speed_Points]])</f>
        <v>1255.5555555555557</v>
      </c>
    </row>
    <row r="18" spans="2:16" hidden="1" x14ac:dyDescent="0.3">
      <c r="B18" t="s">
        <v>96</v>
      </c>
      <c r="C18" t="s">
        <v>93</v>
      </c>
      <c r="D18" t="s">
        <v>20</v>
      </c>
      <c r="E18">
        <v>590</v>
      </c>
      <c r="F18">
        <v>55</v>
      </c>
      <c r="G18">
        <v>50</v>
      </c>
      <c r="H18">
        <v>65</v>
      </c>
      <c r="I18">
        <v>175</v>
      </c>
      <c r="J18">
        <v>95</v>
      </c>
      <c r="K18">
        <v>150</v>
      </c>
      <c r="L18">
        <v>1</v>
      </c>
      <c r="M18" t="b">
        <v>0</v>
      </c>
      <c r="N18" s="15">
        <f>AVERAGE(Pokemon4[[#This Row],[Hit_Points]:[Speed_Points]])</f>
        <v>98.333333333333329</v>
      </c>
      <c r="O18">
        <f>_xlfn.STDEV.P(Pokemon4[[#This Row],[Hit_Points]:[Speed_Points]])</f>
        <v>48.102898965539374</v>
      </c>
      <c r="P18">
        <f>_xlfn.VAR.P(Pokemon4[[#This Row],[Hit_Points]:[Speed_Points]])</f>
        <v>2313.8888888888887</v>
      </c>
    </row>
    <row r="19" spans="2:16" hidden="1" x14ac:dyDescent="0.3">
      <c r="B19" t="s">
        <v>685</v>
      </c>
      <c r="C19" t="s">
        <v>28</v>
      </c>
      <c r="D19" t="s">
        <v>20</v>
      </c>
      <c r="E19">
        <v>470</v>
      </c>
      <c r="F19">
        <v>165</v>
      </c>
      <c r="G19">
        <v>75</v>
      </c>
      <c r="H19">
        <v>80</v>
      </c>
      <c r="I19">
        <v>40</v>
      </c>
      <c r="J19">
        <v>45</v>
      </c>
      <c r="K19">
        <v>65</v>
      </c>
      <c r="L19">
        <v>5</v>
      </c>
      <c r="M19" t="b">
        <v>0</v>
      </c>
      <c r="N19" s="15">
        <f>AVERAGE(Pokemon4[[#This Row],[Hit_Points]:[Speed_Points]])</f>
        <v>78.333333333333329</v>
      </c>
      <c r="O19">
        <f>_xlfn.STDEV.P(Pokemon4[[#This Row],[Hit_Points]:[Speed_Points]])</f>
        <v>41.3991411612474</v>
      </c>
      <c r="P19">
        <f>_xlfn.VAR.P(Pokemon4[[#This Row],[Hit_Points]:[Speed_Points]])</f>
        <v>1713.8888888888889</v>
      </c>
    </row>
    <row r="20" spans="2:16" hidden="1" x14ac:dyDescent="0.3">
      <c r="B20" t="s">
        <v>395</v>
      </c>
      <c r="C20" t="s">
        <v>25</v>
      </c>
      <c r="D20" t="s">
        <v>23</v>
      </c>
      <c r="E20">
        <v>490</v>
      </c>
      <c r="F20">
        <v>75</v>
      </c>
      <c r="G20">
        <v>70</v>
      </c>
      <c r="H20">
        <v>90</v>
      </c>
      <c r="I20">
        <v>70</v>
      </c>
      <c r="J20">
        <v>105</v>
      </c>
      <c r="K20">
        <v>80</v>
      </c>
      <c r="L20">
        <v>3</v>
      </c>
      <c r="M20" t="b">
        <v>0</v>
      </c>
      <c r="N20" s="15">
        <f>AVERAGE(Pokemon4[[#This Row],[Hit_Points]:[Speed_Points]])</f>
        <v>81.666666666666671</v>
      </c>
      <c r="O20">
        <f>_xlfn.STDEV.P(Pokemon4[[#This Row],[Hit_Points]:[Speed_Points]])</f>
        <v>12.472191289246471</v>
      </c>
      <c r="P20">
        <f>_xlfn.VAR.P(Pokemon4[[#This Row],[Hit_Points]:[Speed_Points]])</f>
        <v>155.55555555555554</v>
      </c>
    </row>
    <row r="21" spans="2:16" x14ac:dyDescent="0.3">
      <c r="B21" s="2" t="s">
        <v>396</v>
      </c>
      <c r="C21" s="2" t="s">
        <v>25</v>
      </c>
      <c r="D21" s="2" t="s">
        <v>63</v>
      </c>
      <c r="E21" s="2">
        <v>590</v>
      </c>
      <c r="F21" s="2">
        <v>75</v>
      </c>
      <c r="G21" s="2">
        <v>110</v>
      </c>
      <c r="H21" s="2">
        <v>110</v>
      </c>
      <c r="I21" s="2">
        <v>110</v>
      </c>
      <c r="J21" s="2">
        <v>105</v>
      </c>
      <c r="K21" s="2">
        <v>80</v>
      </c>
      <c r="L21" s="2">
        <v>3</v>
      </c>
      <c r="M21" s="2" t="b">
        <v>0</v>
      </c>
      <c r="N21" s="16">
        <f>AVERAGE(Pokemon4[[#This Row],[Hit_Points]:[Speed_Points]])</f>
        <v>98.333333333333329</v>
      </c>
      <c r="O21" s="16">
        <f>_xlfn.STDEV.P(Pokemon4[[#This Row],[Hit_Points]:[Speed_Points]])</f>
        <v>14.907119849998598</v>
      </c>
      <c r="P21" s="16">
        <f>_xlfn.VAR.P(Pokemon4[[#This Row],[Hit_Points]:[Speed_Points]])</f>
        <v>222.22222222222223</v>
      </c>
    </row>
    <row r="22" spans="2:16" hidden="1" x14ac:dyDescent="0.3">
      <c r="B22" t="s">
        <v>798</v>
      </c>
      <c r="C22" t="s">
        <v>106</v>
      </c>
      <c r="D22" t="s">
        <v>122</v>
      </c>
      <c r="E22">
        <v>362</v>
      </c>
      <c r="F22">
        <v>77</v>
      </c>
      <c r="G22">
        <v>59</v>
      </c>
      <c r="H22">
        <v>50</v>
      </c>
      <c r="I22">
        <v>67</v>
      </c>
      <c r="J22">
        <v>63</v>
      </c>
      <c r="K22">
        <v>46</v>
      </c>
      <c r="L22">
        <v>6</v>
      </c>
      <c r="M22" t="b">
        <v>0</v>
      </c>
      <c r="N22" s="15">
        <f>AVERAGE(Pokemon4[[#This Row],[Hit_Points]:[Speed_Points]])</f>
        <v>60.333333333333336</v>
      </c>
      <c r="O22">
        <f>_xlfn.STDEV.P(Pokemon4[[#This Row],[Hit_Points]:[Speed_Points]])</f>
        <v>10.354816378006046</v>
      </c>
      <c r="P22">
        <f>_xlfn.VAR.P(Pokemon4[[#This Row],[Hit_Points]:[Speed_Points]])</f>
        <v>107.22222222222223</v>
      </c>
    </row>
    <row r="23" spans="2:16" hidden="1" x14ac:dyDescent="0.3">
      <c r="B23" t="s">
        <v>501</v>
      </c>
      <c r="C23" t="s">
        <v>41</v>
      </c>
      <c r="D23" t="s">
        <v>20</v>
      </c>
      <c r="E23">
        <v>482</v>
      </c>
      <c r="F23">
        <v>75</v>
      </c>
      <c r="G23">
        <v>100</v>
      </c>
      <c r="H23">
        <v>66</v>
      </c>
      <c r="I23">
        <v>60</v>
      </c>
      <c r="J23">
        <v>66</v>
      </c>
      <c r="K23">
        <v>115</v>
      </c>
      <c r="L23">
        <v>4</v>
      </c>
      <c r="M23" t="b">
        <v>0</v>
      </c>
      <c r="N23" s="15">
        <f>AVERAGE(Pokemon4[[#This Row],[Hit_Points]:[Speed_Points]])</f>
        <v>80.333333333333329</v>
      </c>
      <c r="O23">
        <f>_xlfn.STDEV.P(Pokemon4[[#This Row],[Hit_Points]:[Speed_Points]])</f>
        <v>20.171487027209693</v>
      </c>
      <c r="P23">
        <f>_xlfn.VAR.P(Pokemon4[[#This Row],[Hit_Points]:[Speed_Points]])</f>
        <v>406.88888888888891</v>
      </c>
    </row>
    <row r="24" spans="2:16" hidden="1" x14ac:dyDescent="0.3">
      <c r="B24" t="s">
        <v>682</v>
      </c>
      <c r="C24" t="s">
        <v>13</v>
      </c>
      <c r="D24" t="s">
        <v>14</v>
      </c>
      <c r="E24">
        <v>464</v>
      </c>
      <c r="F24">
        <v>114</v>
      </c>
      <c r="G24">
        <v>85</v>
      </c>
      <c r="H24">
        <v>70</v>
      </c>
      <c r="I24">
        <v>85</v>
      </c>
      <c r="J24">
        <v>80</v>
      </c>
      <c r="K24">
        <v>30</v>
      </c>
      <c r="L24">
        <v>5</v>
      </c>
      <c r="M24" t="b">
        <v>0</v>
      </c>
      <c r="N24" s="15">
        <f>AVERAGE(Pokemon4[[#This Row],[Hit_Points]:[Speed_Points]])</f>
        <v>77.333333333333329</v>
      </c>
      <c r="O24">
        <f>_xlfn.STDEV.P(Pokemon4[[#This Row],[Hit_Points]:[Speed_Points]])</f>
        <v>25.044405008349113</v>
      </c>
      <c r="P24">
        <f>_xlfn.VAR.P(Pokemon4[[#This Row],[Hit_Points]:[Speed_Points]])</f>
        <v>627.22222222222217</v>
      </c>
    </row>
    <row r="25" spans="2:16" hidden="1" x14ac:dyDescent="0.3">
      <c r="B25" t="s">
        <v>225</v>
      </c>
      <c r="C25" t="s">
        <v>52</v>
      </c>
      <c r="D25" t="s">
        <v>20</v>
      </c>
      <c r="E25">
        <v>510</v>
      </c>
      <c r="F25">
        <v>90</v>
      </c>
      <c r="G25">
        <v>75</v>
      </c>
      <c r="H25">
        <v>85</v>
      </c>
      <c r="I25">
        <v>115</v>
      </c>
      <c r="J25">
        <v>90</v>
      </c>
      <c r="K25">
        <v>55</v>
      </c>
      <c r="L25">
        <v>2</v>
      </c>
      <c r="M25" t="b">
        <v>0</v>
      </c>
      <c r="N25" s="15">
        <f>AVERAGE(Pokemon4[[#This Row],[Hit_Points]:[Speed_Points]])</f>
        <v>85</v>
      </c>
      <c r="O25">
        <f>_xlfn.STDEV.P(Pokemon4[[#This Row],[Hit_Points]:[Speed_Points]])</f>
        <v>18.027756377319946</v>
      </c>
      <c r="P25">
        <f>_xlfn.VAR.P(Pokemon4[[#This Row],[Hit_Points]:[Speed_Points]])</f>
        <v>325</v>
      </c>
    </row>
    <row r="26" spans="2:16" hidden="1" x14ac:dyDescent="0.3">
      <c r="B26" t="s">
        <v>226</v>
      </c>
      <c r="C26" t="s">
        <v>52</v>
      </c>
      <c r="D26" t="s">
        <v>25</v>
      </c>
      <c r="E26">
        <v>610</v>
      </c>
      <c r="F26">
        <v>90</v>
      </c>
      <c r="G26">
        <v>95</v>
      </c>
      <c r="H26">
        <v>105</v>
      </c>
      <c r="I26">
        <v>165</v>
      </c>
      <c r="J26">
        <v>110</v>
      </c>
      <c r="K26">
        <v>45</v>
      </c>
      <c r="L26">
        <v>2</v>
      </c>
      <c r="M26" t="b">
        <v>0</v>
      </c>
      <c r="N26" s="15">
        <f>AVERAGE(Pokemon4[[#This Row],[Hit_Points]:[Speed_Points]])</f>
        <v>101.66666666666667</v>
      </c>
      <c r="O26">
        <f>_xlfn.STDEV.P(Pokemon4[[#This Row],[Hit_Points]:[Speed_Points]])</f>
        <v>35.316033500695148</v>
      </c>
      <c r="P26">
        <f>_xlfn.VAR.P(Pokemon4[[#This Row],[Hit_Points]:[Speed_Points]])</f>
        <v>1247.2222222222222</v>
      </c>
    </row>
    <row r="27" spans="2:16" hidden="1" x14ac:dyDescent="0.3">
      <c r="B27" t="s">
        <v>409</v>
      </c>
      <c r="C27" t="s">
        <v>106</v>
      </c>
      <c r="D27" t="s">
        <v>33</v>
      </c>
      <c r="E27">
        <v>355</v>
      </c>
      <c r="F27">
        <v>45</v>
      </c>
      <c r="G27">
        <v>95</v>
      </c>
      <c r="H27">
        <v>50</v>
      </c>
      <c r="I27">
        <v>40</v>
      </c>
      <c r="J27">
        <v>50</v>
      </c>
      <c r="K27">
        <v>75</v>
      </c>
      <c r="L27">
        <v>3</v>
      </c>
      <c r="M27" t="b">
        <v>0</v>
      </c>
      <c r="N27" s="15">
        <f>AVERAGE(Pokemon4[[#This Row],[Hit_Points]:[Speed_Points]])</f>
        <v>59.166666666666664</v>
      </c>
      <c r="O27">
        <f>_xlfn.STDEV.P(Pokemon4[[#This Row],[Hit_Points]:[Speed_Points]])</f>
        <v>19.454362549881253</v>
      </c>
      <c r="P27">
        <f>_xlfn.VAR.P(Pokemon4[[#This Row],[Hit_Points]:[Speed_Points]])</f>
        <v>378.47222222222223</v>
      </c>
    </row>
    <row r="28" spans="2:16" hidden="1" x14ac:dyDescent="0.3">
      <c r="B28" t="s">
        <v>50</v>
      </c>
      <c r="C28" t="s">
        <v>14</v>
      </c>
      <c r="D28" t="s">
        <v>20</v>
      </c>
      <c r="E28">
        <v>438</v>
      </c>
      <c r="F28">
        <v>60</v>
      </c>
      <c r="G28">
        <v>85</v>
      </c>
      <c r="H28">
        <v>69</v>
      </c>
      <c r="I28">
        <v>65</v>
      </c>
      <c r="J28">
        <v>79</v>
      </c>
      <c r="K28">
        <v>80</v>
      </c>
      <c r="L28">
        <v>1</v>
      </c>
      <c r="M28" t="b">
        <v>0</v>
      </c>
      <c r="N28" s="15">
        <f>AVERAGE(Pokemon4[[#This Row],[Hit_Points]:[Speed_Points]])</f>
        <v>73</v>
      </c>
      <c r="O28">
        <f>_xlfn.STDEV.P(Pokemon4[[#This Row],[Hit_Points]:[Speed_Points]])</f>
        <v>8.925618559330589</v>
      </c>
      <c r="P28">
        <f>_xlfn.VAR.P(Pokemon4[[#This Row],[Hit_Points]:[Speed_Points]])</f>
        <v>79.666666666666671</v>
      </c>
    </row>
    <row r="29" spans="2:16" hidden="1" x14ac:dyDescent="0.3">
      <c r="B29" s="2" t="s">
        <v>88</v>
      </c>
      <c r="C29" s="2" t="s">
        <v>19</v>
      </c>
      <c r="D29" s="2" t="s">
        <v>20</v>
      </c>
      <c r="E29" s="2">
        <v>555</v>
      </c>
      <c r="F29" s="2">
        <v>90</v>
      </c>
      <c r="G29" s="2">
        <v>110</v>
      </c>
      <c r="H29" s="2">
        <v>80</v>
      </c>
      <c r="I29" s="2">
        <v>100</v>
      </c>
      <c r="J29" s="2">
        <v>80</v>
      </c>
      <c r="K29" s="2">
        <v>95</v>
      </c>
      <c r="L29" s="2">
        <v>1</v>
      </c>
      <c r="M29" s="2" t="b">
        <v>0</v>
      </c>
      <c r="N29" s="16">
        <f>AVERAGE(Pokemon4[[#This Row],[Hit_Points]:[Speed_Points]])</f>
        <v>92.5</v>
      </c>
      <c r="O29" s="16">
        <f>_xlfn.STDEV.P(Pokemon4[[#This Row],[Hit_Points]:[Speed_Points]])</f>
        <v>10.70436048222094</v>
      </c>
      <c r="P29" s="16">
        <f>_xlfn.VAR.P(Pokemon4[[#This Row],[Hit_Points]:[Speed_Points]])</f>
        <v>114.58333333333333</v>
      </c>
    </row>
    <row r="30" spans="2:16" hidden="1" x14ac:dyDescent="0.3">
      <c r="B30" s="2" t="s">
        <v>582</v>
      </c>
      <c r="C30" s="2" t="s">
        <v>41</v>
      </c>
      <c r="D30" s="2" t="s">
        <v>20</v>
      </c>
      <c r="E30" s="2">
        <v>720</v>
      </c>
      <c r="F30" s="2">
        <v>120</v>
      </c>
      <c r="G30" s="2">
        <v>120</v>
      </c>
      <c r="H30" s="2">
        <v>120</v>
      </c>
      <c r="I30" s="2">
        <v>120</v>
      </c>
      <c r="J30" s="2">
        <v>120</v>
      </c>
      <c r="K30" s="2">
        <v>120</v>
      </c>
      <c r="L30" s="2">
        <v>4</v>
      </c>
      <c r="M30" s="2" t="b">
        <v>1</v>
      </c>
      <c r="N30" s="16">
        <f>AVERAGE(Pokemon4[[#This Row],[Hit_Points]:[Speed_Points]])</f>
        <v>120</v>
      </c>
      <c r="O30" s="16">
        <f>_xlfn.STDEV.P(Pokemon4[[#This Row],[Hit_Points]:[Speed_Points]])</f>
        <v>0</v>
      </c>
      <c r="P30" s="16">
        <f>_xlfn.VAR.P(Pokemon4[[#This Row],[Hit_Points]:[Speed_Points]])</f>
        <v>0</v>
      </c>
    </row>
    <row r="31" spans="2:16" hidden="1" x14ac:dyDescent="0.3">
      <c r="B31" t="s">
        <v>657</v>
      </c>
      <c r="C31" t="s">
        <v>106</v>
      </c>
      <c r="D31" t="s">
        <v>23</v>
      </c>
      <c r="E31">
        <v>401</v>
      </c>
      <c r="F31">
        <v>55</v>
      </c>
      <c r="G31">
        <v>112</v>
      </c>
      <c r="H31">
        <v>45</v>
      </c>
      <c r="I31">
        <v>74</v>
      </c>
      <c r="J31">
        <v>45</v>
      </c>
      <c r="K31">
        <v>70</v>
      </c>
      <c r="L31">
        <v>5</v>
      </c>
      <c r="M31" t="b">
        <v>0</v>
      </c>
      <c r="N31" s="15">
        <f>AVERAGE(Pokemon4[[#This Row],[Hit_Points]:[Speed_Points]])</f>
        <v>66.833333333333329</v>
      </c>
      <c r="O31">
        <f>_xlfn.STDEV.P(Pokemon4[[#This Row],[Hit_Points]:[Speed_Points]])</f>
        <v>23.075359633648663</v>
      </c>
      <c r="P31">
        <f>_xlfn.VAR.P(Pokemon4[[#This Row],[Hit_Points]:[Speed_Points]])</f>
        <v>532.47222222222217</v>
      </c>
    </row>
    <row r="32" spans="2:16" hidden="1" x14ac:dyDescent="0.3">
      <c r="B32" t="s">
        <v>658</v>
      </c>
      <c r="C32" t="s">
        <v>106</v>
      </c>
      <c r="D32" t="s">
        <v>23</v>
      </c>
      <c r="E32">
        <v>567</v>
      </c>
      <c r="F32">
        <v>75</v>
      </c>
      <c r="G32">
        <v>140</v>
      </c>
      <c r="H32">
        <v>65</v>
      </c>
      <c r="I32">
        <v>112</v>
      </c>
      <c r="J32">
        <v>65</v>
      </c>
      <c r="K32">
        <v>110</v>
      </c>
      <c r="L32">
        <v>5</v>
      </c>
      <c r="M32" t="b">
        <v>0</v>
      </c>
      <c r="N32" s="15">
        <f>AVERAGE(Pokemon4[[#This Row],[Hit_Points]:[Speed_Points]])</f>
        <v>94.5</v>
      </c>
      <c r="O32">
        <f>_xlfn.STDEV.P(Pokemon4[[#This Row],[Hit_Points]:[Speed_Points]])</f>
        <v>28.09952550014561</v>
      </c>
      <c r="P32">
        <f>_xlfn.VAR.P(Pokemon4[[#This Row],[Hit_Points]:[Speed_Points]])</f>
        <v>789.58333333333337</v>
      </c>
    </row>
    <row r="33" spans="2:16" hidden="1" x14ac:dyDescent="0.3">
      <c r="B33" t="s">
        <v>212</v>
      </c>
      <c r="C33" t="s">
        <v>33</v>
      </c>
      <c r="D33" t="s">
        <v>14</v>
      </c>
      <c r="E33">
        <v>390</v>
      </c>
      <c r="F33">
        <v>70</v>
      </c>
      <c r="G33">
        <v>90</v>
      </c>
      <c r="H33">
        <v>70</v>
      </c>
      <c r="I33">
        <v>60</v>
      </c>
      <c r="J33">
        <v>60</v>
      </c>
      <c r="K33">
        <v>40</v>
      </c>
      <c r="L33">
        <v>2</v>
      </c>
      <c r="M33" t="b">
        <v>0</v>
      </c>
      <c r="N33" s="15">
        <f>AVERAGE(Pokemon4[[#This Row],[Hit_Points]:[Speed_Points]])</f>
        <v>65</v>
      </c>
      <c r="O33">
        <f>_xlfn.STDEV.P(Pokemon4[[#This Row],[Hit_Points]:[Speed_Points]])</f>
        <v>15</v>
      </c>
      <c r="P33">
        <f>_xlfn.VAR.P(Pokemon4[[#This Row],[Hit_Points]:[Speed_Points]])</f>
        <v>225</v>
      </c>
    </row>
    <row r="34" spans="2:16" hidden="1" x14ac:dyDescent="0.3">
      <c r="B34" t="s">
        <v>410</v>
      </c>
      <c r="C34" t="s">
        <v>106</v>
      </c>
      <c r="D34" t="s">
        <v>33</v>
      </c>
      <c r="E34">
        <v>495</v>
      </c>
      <c r="F34">
        <v>75</v>
      </c>
      <c r="G34">
        <v>125</v>
      </c>
      <c r="H34">
        <v>100</v>
      </c>
      <c r="I34">
        <v>70</v>
      </c>
      <c r="J34">
        <v>80</v>
      </c>
      <c r="K34">
        <v>45</v>
      </c>
      <c r="L34">
        <v>3</v>
      </c>
      <c r="M34" t="b">
        <v>0</v>
      </c>
      <c r="N34" s="15">
        <f>AVERAGE(Pokemon4[[#This Row],[Hit_Points]:[Speed_Points]])</f>
        <v>82.5</v>
      </c>
      <c r="O34">
        <f>_xlfn.STDEV.P(Pokemon4[[#This Row],[Hit_Points]:[Speed_Points]])</f>
        <v>24.958298553119896</v>
      </c>
      <c r="P34">
        <f>_xlfn.VAR.P(Pokemon4[[#This Row],[Hit_Points]:[Speed_Points]])</f>
        <v>622.91666666666663</v>
      </c>
    </row>
    <row r="35" spans="2:16" hidden="1" x14ac:dyDescent="0.3">
      <c r="B35" t="s">
        <v>783</v>
      </c>
      <c r="C35" t="s">
        <v>63</v>
      </c>
      <c r="D35" t="s">
        <v>20</v>
      </c>
      <c r="E35">
        <v>462</v>
      </c>
      <c r="F35">
        <v>101</v>
      </c>
      <c r="G35">
        <v>72</v>
      </c>
      <c r="H35">
        <v>72</v>
      </c>
      <c r="I35">
        <v>99</v>
      </c>
      <c r="J35">
        <v>89</v>
      </c>
      <c r="K35">
        <v>29</v>
      </c>
      <c r="L35">
        <v>6</v>
      </c>
      <c r="M35" t="b">
        <v>0</v>
      </c>
      <c r="N35" s="15">
        <f>AVERAGE(Pokemon4[[#This Row],[Hit_Points]:[Speed_Points]])</f>
        <v>77</v>
      </c>
      <c r="O35">
        <f>_xlfn.STDEV.P(Pokemon4[[#This Row],[Hit_Points]:[Speed_Points]])</f>
        <v>24.351591323771842</v>
      </c>
      <c r="P35">
        <f>_xlfn.VAR.P(Pokemon4[[#This Row],[Hit_Points]:[Speed_Points]])</f>
        <v>593</v>
      </c>
    </row>
    <row r="36" spans="2:16" hidden="1" x14ac:dyDescent="0.3">
      <c r="B36" t="s">
        <v>360</v>
      </c>
      <c r="C36" t="s">
        <v>115</v>
      </c>
      <c r="D36" t="s">
        <v>106</v>
      </c>
      <c r="E36">
        <v>330</v>
      </c>
      <c r="F36">
        <v>50</v>
      </c>
      <c r="G36">
        <v>70</v>
      </c>
      <c r="H36">
        <v>100</v>
      </c>
      <c r="I36">
        <v>40</v>
      </c>
      <c r="J36">
        <v>40</v>
      </c>
      <c r="K36">
        <v>30</v>
      </c>
      <c r="L36">
        <v>3</v>
      </c>
      <c r="M36" t="b">
        <v>0</v>
      </c>
      <c r="N36" s="15">
        <f>AVERAGE(Pokemon4[[#This Row],[Hit_Points]:[Speed_Points]])</f>
        <v>55</v>
      </c>
      <c r="O36">
        <f>_xlfn.STDEV.P(Pokemon4[[#This Row],[Hit_Points]:[Speed_Points]])</f>
        <v>23.629078131263043</v>
      </c>
      <c r="P36">
        <f>_xlfn.VAR.P(Pokemon4[[#This Row],[Hit_Points]:[Speed_Points]])</f>
        <v>558.33333333333337</v>
      </c>
    </row>
    <row r="37" spans="2:16" x14ac:dyDescent="0.3">
      <c r="B37" s="2" t="s">
        <v>186</v>
      </c>
      <c r="C37" s="2" t="s">
        <v>122</v>
      </c>
      <c r="D37" s="2" t="s">
        <v>23</v>
      </c>
      <c r="E37" s="2">
        <v>580</v>
      </c>
      <c r="F37" s="2">
        <v>90</v>
      </c>
      <c r="G37" s="2">
        <v>85</v>
      </c>
      <c r="H37" s="2">
        <v>100</v>
      </c>
      <c r="I37" s="2">
        <v>95</v>
      </c>
      <c r="J37" s="2">
        <v>125</v>
      </c>
      <c r="K37" s="2">
        <v>85</v>
      </c>
      <c r="L37" s="2">
        <v>1</v>
      </c>
      <c r="M37" s="2" t="b">
        <v>1</v>
      </c>
      <c r="N37" s="16">
        <f>AVERAGE(Pokemon4[[#This Row],[Hit_Points]:[Speed_Points]])</f>
        <v>96.666666666666671</v>
      </c>
      <c r="O37" s="16">
        <f>_xlfn.STDEV.P(Pokemon4[[#This Row],[Hit_Points]:[Speed_Points]])</f>
        <v>13.743685418725535</v>
      </c>
      <c r="P37" s="16">
        <f>_xlfn.VAR.P(Pokemon4[[#This Row],[Hit_Points]:[Speed_Points]])</f>
        <v>188.88888888888889</v>
      </c>
    </row>
    <row r="38" spans="2:16" hidden="1" x14ac:dyDescent="0.3">
      <c r="B38" t="s">
        <v>620</v>
      </c>
      <c r="C38" t="s">
        <v>41</v>
      </c>
      <c r="D38" t="s">
        <v>20</v>
      </c>
      <c r="E38">
        <v>445</v>
      </c>
      <c r="F38">
        <v>103</v>
      </c>
      <c r="G38">
        <v>60</v>
      </c>
      <c r="H38">
        <v>86</v>
      </c>
      <c r="I38">
        <v>60</v>
      </c>
      <c r="J38">
        <v>86</v>
      </c>
      <c r="K38">
        <v>50</v>
      </c>
      <c r="L38">
        <v>5</v>
      </c>
      <c r="M38" t="b">
        <v>0</v>
      </c>
      <c r="N38" s="15">
        <f>AVERAGE(Pokemon4[[#This Row],[Hit_Points]:[Speed_Points]])</f>
        <v>74.166666666666671</v>
      </c>
      <c r="O38">
        <f>_xlfn.STDEV.P(Pokemon4[[#This Row],[Hit_Points]:[Speed_Points]])</f>
        <v>18.694176157889981</v>
      </c>
      <c r="P38">
        <f>_xlfn.VAR.P(Pokemon4[[#This Row],[Hit_Points]:[Speed_Points]])</f>
        <v>349.47222222222223</v>
      </c>
    </row>
    <row r="39" spans="2:16" hidden="1" x14ac:dyDescent="0.3">
      <c r="B39" t="s">
        <v>621</v>
      </c>
      <c r="C39" t="s">
        <v>41</v>
      </c>
      <c r="D39" t="s">
        <v>63</v>
      </c>
      <c r="E39">
        <v>545</v>
      </c>
      <c r="F39">
        <v>103</v>
      </c>
      <c r="G39">
        <v>60</v>
      </c>
      <c r="H39">
        <v>126</v>
      </c>
      <c r="I39">
        <v>80</v>
      </c>
      <c r="J39">
        <v>126</v>
      </c>
      <c r="K39">
        <v>50</v>
      </c>
      <c r="L39">
        <v>5</v>
      </c>
      <c r="M39" t="b">
        <v>0</v>
      </c>
      <c r="N39" s="15">
        <f>AVERAGE(Pokemon4[[#This Row],[Hit_Points]:[Speed_Points]])</f>
        <v>90.833333333333329</v>
      </c>
      <c r="O39">
        <f>_xlfn.STDEV.P(Pokemon4[[#This Row],[Hit_Points]:[Speed_Points]])</f>
        <v>29.879852000228439</v>
      </c>
      <c r="P39">
        <f>_xlfn.VAR.P(Pokemon4[[#This Row],[Hit_Points]:[Speed_Points]])</f>
        <v>892.80555555555554</v>
      </c>
    </row>
    <row r="40" spans="2:16" hidden="1" x14ac:dyDescent="0.3">
      <c r="B40" t="s">
        <v>799</v>
      </c>
      <c r="C40" t="s">
        <v>106</v>
      </c>
      <c r="D40" t="s">
        <v>122</v>
      </c>
      <c r="E40">
        <v>521</v>
      </c>
      <c r="F40">
        <v>123</v>
      </c>
      <c r="G40">
        <v>77</v>
      </c>
      <c r="H40">
        <v>72</v>
      </c>
      <c r="I40">
        <v>99</v>
      </c>
      <c r="J40">
        <v>92</v>
      </c>
      <c r="K40">
        <v>58</v>
      </c>
      <c r="L40">
        <v>6</v>
      </c>
      <c r="M40" t="b">
        <v>0</v>
      </c>
      <c r="N40" s="15">
        <f>AVERAGE(Pokemon4[[#This Row],[Hit_Points]:[Speed_Points]])</f>
        <v>86.833333333333329</v>
      </c>
      <c r="O40">
        <f>_xlfn.STDEV.P(Pokemon4[[#This Row],[Hit_Points]:[Speed_Points]])</f>
        <v>20.939728322550469</v>
      </c>
      <c r="P40">
        <f>_xlfn.VAR.P(Pokemon4[[#This Row],[Hit_Points]:[Speed_Points]])</f>
        <v>438.47222222222223</v>
      </c>
    </row>
    <row r="41" spans="2:16" hidden="1" x14ac:dyDescent="0.3">
      <c r="B41" t="s">
        <v>819</v>
      </c>
      <c r="C41" t="s">
        <v>122</v>
      </c>
      <c r="D41" t="s">
        <v>20</v>
      </c>
      <c r="E41">
        <v>514</v>
      </c>
      <c r="F41">
        <v>95</v>
      </c>
      <c r="G41">
        <v>117</v>
      </c>
      <c r="H41">
        <v>184</v>
      </c>
      <c r="I41">
        <v>44</v>
      </c>
      <c r="J41">
        <v>46</v>
      </c>
      <c r="K41">
        <v>28</v>
      </c>
      <c r="L41">
        <v>6</v>
      </c>
      <c r="M41" t="b">
        <v>0</v>
      </c>
      <c r="N41" s="15">
        <f>AVERAGE(Pokemon4[[#This Row],[Hit_Points]:[Speed_Points]])</f>
        <v>85.666666666666671</v>
      </c>
      <c r="O41">
        <f>_xlfn.STDEV.P(Pokemon4[[#This Row],[Hit_Points]:[Speed_Points]])</f>
        <v>53.810366617925546</v>
      </c>
      <c r="P41">
        <f>_xlfn.VAR.P(Pokemon4[[#This Row],[Hit_Points]:[Speed_Points]])</f>
        <v>2895.5555555555557</v>
      </c>
    </row>
    <row r="42" spans="2:16" hidden="1" x14ac:dyDescent="0.3">
      <c r="B42" t="s">
        <v>701</v>
      </c>
      <c r="C42" t="s">
        <v>25</v>
      </c>
      <c r="D42" t="s">
        <v>20</v>
      </c>
      <c r="E42">
        <v>320</v>
      </c>
      <c r="F42">
        <v>46</v>
      </c>
      <c r="G42">
        <v>87</v>
      </c>
      <c r="H42">
        <v>60</v>
      </c>
      <c r="I42">
        <v>30</v>
      </c>
      <c r="J42">
        <v>40</v>
      </c>
      <c r="K42">
        <v>57</v>
      </c>
      <c r="L42">
        <v>5</v>
      </c>
      <c r="M42" t="b">
        <v>0</v>
      </c>
      <c r="N42" s="15">
        <f>AVERAGE(Pokemon4[[#This Row],[Hit_Points]:[Speed_Points]])</f>
        <v>53.333333333333336</v>
      </c>
      <c r="O42">
        <f>_xlfn.STDEV.P(Pokemon4[[#This Row],[Hit_Points]:[Speed_Points]])</f>
        <v>18.107702474054761</v>
      </c>
      <c r="P42">
        <f>_xlfn.VAR.P(Pokemon4[[#This Row],[Hit_Points]:[Speed_Points]])</f>
        <v>327.88888888888891</v>
      </c>
    </row>
    <row r="43" spans="2:16" hidden="1" x14ac:dyDescent="0.3">
      <c r="B43" t="s">
        <v>569</v>
      </c>
      <c r="C43" t="s">
        <v>93</v>
      </c>
      <c r="D43" t="s">
        <v>20</v>
      </c>
      <c r="E43">
        <v>580</v>
      </c>
      <c r="F43">
        <v>75</v>
      </c>
      <c r="G43">
        <v>125</v>
      </c>
      <c r="H43">
        <v>70</v>
      </c>
      <c r="I43">
        <v>125</v>
      </c>
      <c r="J43">
        <v>70</v>
      </c>
      <c r="K43">
        <v>115</v>
      </c>
      <c r="L43">
        <v>4</v>
      </c>
      <c r="M43" t="b">
        <v>1</v>
      </c>
      <c r="N43" s="15">
        <f>AVERAGE(Pokemon4[[#This Row],[Hit_Points]:[Speed_Points]])</f>
        <v>96.666666666666671</v>
      </c>
      <c r="O43">
        <f>_xlfn.STDEV.P(Pokemon4[[#This Row],[Hit_Points]:[Speed_Points]])</f>
        <v>25.276251480171837</v>
      </c>
      <c r="P43">
        <f>_xlfn.VAR.P(Pokemon4[[#This Row],[Hit_Points]:[Speed_Points]])</f>
        <v>638.88888888888891</v>
      </c>
    </row>
    <row r="44" spans="2:16" hidden="1" x14ac:dyDescent="0.3">
      <c r="B44" t="s">
        <v>229</v>
      </c>
      <c r="C44" t="s">
        <v>28</v>
      </c>
      <c r="D44" t="s">
        <v>63</v>
      </c>
      <c r="E44">
        <v>420</v>
      </c>
      <c r="F44">
        <v>100</v>
      </c>
      <c r="G44">
        <v>50</v>
      </c>
      <c r="H44">
        <v>80</v>
      </c>
      <c r="I44">
        <v>60</v>
      </c>
      <c r="J44">
        <v>80</v>
      </c>
      <c r="K44">
        <v>50</v>
      </c>
      <c r="L44">
        <v>2</v>
      </c>
      <c r="M44" t="b">
        <v>0</v>
      </c>
      <c r="N44" s="15">
        <f>AVERAGE(Pokemon4[[#This Row],[Hit_Points]:[Speed_Points]])</f>
        <v>70</v>
      </c>
      <c r="O44">
        <f>_xlfn.STDEV.P(Pokemon4[[#This Row],[Hit_Points]:[Speed_Points]])</f>
        <v>18.257418583505537</v>
      </c>
      <c r="P44">
        <f>_xlfn.VAR.P(Pokemon4[[#This Row],[Hit_Points]:[Speed_Points]])</f>
        <v>333.33333333333331</v>
      </c>
    </row>
    <row r="45" spans="2:16" hidden="1" x14ac:dyDescent="0.3">
      <c r="B45" t="s">
        <v>352</v>
      </c>
      <c r="C45" t="s">
        <v>41</v>
      </c>
      <c r="D45" t="s">
        <v>63</v>
      </c>
      <c r="E45">
        <v>190</v>
      </c>
      <c r="F45">
        <v>50</v>
      </c>
      <c r="G45">
        <v>20</v>
      </c>
      <c r="H45">
        <v>40</v>
      </c>
      <c r="I45">
        <v>20</v>
      </c>
      <c r="J45">
        <v>40</v>
      </c>
      <c r="K45">
        <v>20</v>
      </c>
      <c r="L45">
        <v>3</v>
      </c>
      <c r="M45" t="b">
        <v>0</v>
      </c>
      <c r="N45" s="15">
        <f>AVERAGE(Pokemon4[[#This Row],[Hit_Points]:[Speed_Points]])</f>
        <v>31.666666666666668</v>
      </c>
      <c r="O45">
        <f>_xlfn.STDEV.P(Pokemon4[[#This Row],[Hit_Points]:[Speed_Points]])</f>
        <v>12.133516482134198</v>
      </c>
      <c r="P45">
        <f>_xlfn.VAR.P(Pokemon4[[#This Row],[Hit_Points]:[Speed_Points]])</f>
        <v>147.22222222222223</v>
      </c>
    </row>
    <row r="46" spans="2:16" hidden="1" x14ac:dyDescent="0.3">
      <c r="B46" t="s">
        <v>436</v>
      </c>
      <c r="C46" t="s">
        <v>25</v>
      </c>
      <c r="D46" t="s">
        <v>20</v>
      </c>
      <c r="E46">
        <v>300</v>
      </c>
      <c r="F46">
        <v>45</v>
      </c>
      <c r="G46">
        <v>75</v>
      </c>
      <c r="H46">
        <v>60</v>
      </c>
      <c r="I46">
        <v>40</v>
      </c>
      <c r="J46">
        <v>30</v>
      </c>
      <c r="K46">
        <v>50</v>
      </c>
      <c r="L46">
        <v>3</v>
      </c>
      <c r="M46" t="b">
        <v>0</v>
      </c>
      <c r="N46" s="15">
        <f>AVERAGE(Pokemon4[[#This Row],[Hit_Points]:[Speed_Points]])</f>
        <v>50</v>
      </c>
      <c r="O46">
        <f>_xlfn.STDEV.P(Pokemon4[[#This Row],[Hit_Points]:[Speed_Points]])</f>
        <v>14.433756729740644</v>
      </c>
      <c r="P46">
        <f>_xlfn.VAR.P(Pokemon4[[#This Row],[Hit_Points]:[Speed_Points]])</f>
        <v>208.33333333333334</v>
      </c>
    </row>
    <row r="47" spans="2:16" hidden="1" x14ac:dyDescent="0.3">
      <c r="B47" t="s">
        <v>405</v>
      </c>
      <c r="C47" t="s">
        <v>55</v>
      </c>
      <c r="D47" t="s">
        <v>93</v>
      </c>
      <c r="E47">
        <v>300</v>
      </c>
      <c r="F47">
        <v>40</v>
      </c>
      <c r="G47">
        <v>40</v>
      </c>
      <c r="H47">
        <v>55</v>
      </c>
      <c r="I47">
        <v>40</v>
      </c>
      <c r="J47">
        <v>70</v>
      </c>
      <c r="K47">
        <v>55</v>
      </c>
      <c r="L47">
        <v>3</v>
      </c>
      <c r="M47" t="b">
        <v>0</v>
      </c>
      <c r="N47" s="15">
        <f>AVERAGE(Pokemon4[[#This Row],[Hit_Points]:[Speed_Points]])</f>
        <v>50</v>
      </c>
      <c r="O47">
        <f>_xlfn.STDEV.P(Pokemon4[[#This Row],[Hit_Points]:[Speed_Points]])</f>
        <v>11.180339887498949</v>
      </c>
      <c r="P47">
        <f>_xlfn.VAR.P(Pokemon4[[#This Row],[Hit_Points]:[Speed_Points]])</f>
        <v>125</v>
      </c>
    </row>
    <row r="48" spans="2:16" hidden="1" x14ac:dyDescent="0.3">
      <c r="B48" t="s">
        <v>416</v>
      </c>
      <c r="C48" t="s">
        <v>128</v>
      </c>
      <c r="D48" t="s">
        <v>20</v>
      </c>
      <c r="E48">
        <v>455</v>
      </c>
      <c r="F48">
        <v>64</v>
      </c>
      <c r="G48">
        <v>115</v>
      </c>
      <c r="H48">
        <v>65</v>
      </c>
      <c r="I48">
        <v>83</v>
      </c>
      <c r="J48">
        <v>63</v>
      </c>
      <c r="K48">
        <v>65</v>
      </c>
      <c r="L48">
        <v>3</v>
      </c>
      <c r="M48" t="b">
        <v>0</v>
      </c>
      <c r="N48" s="15">
        <f>AVERAGE(Pokemon4[[#This Row],[Hit_Points]:[Speed_Points]])</f>
        <v>75.833333333333329</v>
      </c>
      <c r="O48">
        <f>_xlfn.STDEV.P(Pokemon4[[#This Row],[Hit_Points]:[Speed_Points]])</f>
        <v>18.818578290851011</v>
      </c>
      <c r="P48">
        <f>_xlfn.VAR.P(Pokemon4[[#This Row],[Hit_Points]:[Speed_Points]])</f>
        <v>354.13888888888891</v>
      </c>
    </row>
    <row r="49" spans="2:16" hidden="1" x14ac:dyDescent="0.3">
      <c r="B49" t="s">
        <v>417</v>
      </c>
      <c r="C49" t="s">
        <v>128</v>
      </c>
      <c r="D49" t="s">
        <v>20</v>
      </c>
      <c r="E49">
        <v>555</v>
      </c>
      <c r="F49">
        <v>64</v>
      </c>
      <c r="G49">
        <v>165</v>
      </c>
      <c r="H49">
        <v>75</v>
      </c>
      <c r="I49">
        <v>93</v>
      </c>
      <c r="J49">
        <v>83</v>
      </c>
      <c r="K49">
        <v>75</v>
      </c>
      <c r="L49">
        <v>3</v>
      </c>
      <c r="M49" t="b">
        <v>0</v>
      </c>
      <c r="N49" s="15">
        <f>AVERAGE(Pokemon4[[#This Row],[Hit_Points]:[Speed_Points]])</f>
        <v>92.5</v>
      </c>
      <c r="O49">
        <f>_xlfn.STDEV.P(Pokemon4[[#This Row],[Hit_Points]:[Speed_Points]])</f>
        <v>33.594394373664983</v>
      </c>
      <c r="P49">
        <f>_xlfn.VAR.P(Pokemon4[[#This Row],[Hit_Points]:[Speed_Points]])</f>
        <v>1128.5833333333333</v>
      </c>
    </row>
    <row r="50" spans="2:16" hidden="1" x14ac:dyDescent="0.3">
      <c r="B50" t="s">
        <v>789</v>
      </c>
      <c r="C50" t="s">
        <v>106</v>
      </c>
      <c r="D50" t="s">
        <v>28</v>
      </c>
      <c r="E50">
        <v>500</v>
      </c>
      <c r="F50">
        <v>72</v>
      </c>
      <c r="G50">
        <v>105</v>
      </c>
      <c r="H50">
        <v>115</v>
      </c>
      <c r="I50">
        <v>54</v>
      </c>
      <c r="J50">
        <v>86</v>
      </c>
      <c r="K50">
        <v>68</v>
      </c>
      <c r="L50">
        <v>6</v>
      </c>
      <c r="M50" t="b">
        <v>0</v>
      </c>
      <c r="N50" s="15">
        <f>AVERAGE(Pokemon4[[#This Row],[Hit_Points]:[Speed_Points]])</f>
        <v>83.333333333333329</v>
      </c>
      <c r="O50">
        <f>_xlfn.STDEV.P(Pokemon4[[#This Row],[Hit_Points]:[Speed_Points]])</f>
        <v>21.226293966577291</v>
      </c>
      <c r="P50">
        <f>_xlfn.VAR.P(Pokemon4[[#This Row],[Hit_Points]:[Speed_Points]])</f>
        <v>450.55555555555554</v>
      </c>
    </row>
    <row r="51" spans="2:16" hidden="1" x14ac:dyDescent="0.3">
      <c r="B51" t="s">
        <v>401</v>
      </c>
      <c r="C51" t="s">
        <v>28</v>
      </c>
      <c r="D51" t="s">
        <v>55</v>
      </c>
      <c r="E51">
        <v>288</v>
      </c>
      <c r="F51">
        <v>50</v>
      </c>
      <c r="G51">
        <v>48</v>
      </c>
      <c r="H51">
        <v>43</v>
      </c>
      <c r="I51">
        <v>46</v>
      </c>
      <c r="J51">
        <v>41</v>
      </c>
      <c r="K51">
        <v>60</v>
      </c>
      <c r="L51">
        <v>3</v>
      </c>
      <c r="M51" t="b">
        <v>0</v>
      </c>
      <c r="N51" s="15">
        <f>AVERAGE(Pokemon4[[#This Row],[Hit_Points]:[Speed_Points]])</f>
        <v>48</v>
      </c>
      <c r="O51">
        <f>_xlfn.STDEV.P(Pokemon4[[#This Row],[Hit_Points]:[Speed_Points]])</f>
        <v>6.1373175465073224</v>
      </c>
      <c r="P51">
        <f>_xlfn.VAR.P(Pokemon4[[#This Row],[Hit_Points]:[Speed_Points]])</f>
        <v>37.666666666666664</v>
      </c>
    </row>
    <row r="52" spans="2:16" hidden="1" x14ac:dyDescent="0.3">
      <c r="B52" t="s">
        <v>640</v>
      </c>
      <c r="C52" t="s">
        <v>28</v>
      </c>
      <c r="D52" t="s">
        <v>20</v>
      </c>
      <c r="E52">
        <v>460</v>
      </c>
      <c r="F52">
        <v>70</v>
      </c>
      <c r="G52">
        <v>92</v>
      </c>
      <c r="H52">
        <v>65</v>
      </c>
      <c r="I52">
        <v>80</v>
      </c>
      <c r="J52">
        <v>55</v>
      </c>
      <c r="K52">
        <v>98</v>
      </c>
      <c r="L52">
        <v>5</v>
      </c>
      <c r="M52" t="b">
        <v>0</v>
      </c>
      <c r="N52" s="15">
        <f>AVERAGE(Pokemon4[[#This Row],[Hit_Points]:[Speed_Points]])</f>
        <v>76.666666666666671</v>
      </c>
      <c r="O52">
        <f>_xlfn.STDEV.P(Pokemon4[[#This Row],[Hit_Points]:[Speed_Points]])</f>
        <v>15.007405579320572</v>
      </c>
      <c r="P52">
        <f>_xlfn.VAR.P(Pokemon4[[#This Row],[Hit_Points]:[Speed_Points]])</f>
        <v>225.22222222222223</v>
      </c>
    </row>
    <row r="53" spans="2:16" hidden="1" x14ac:dyDescent="0.3">
      <c r="B53" t="s">
        <v>486</v>
      </c>
      <c r="C53" t="s">
        <v>106</v>
      </c>
      <c r="D53" t="s">
        <v>115</v>
      </c>
      <c r="E53">
        <v>495</v>
      </c>
      <c r="F53">
        <v>60</v>
      </c>
      <c r="G53">
        <v>52</v>
      </c>
      <c r="H53">
        <v>168</v>
      </c>
      <c r="I53">
        <v>47</v>
      </c>
      <c r="J53">
        <v>138</v>
      </c>
      <c r="K53">
        <v>30</v>
      </c>
      <c r="L53">
        <v>4</v>
      </c>
      <c r="M53" t="b">
        <v>0</v>
      </c>
      <c r="N53" s="15">
        <f>AVERAGE(Pokemon4[[#This Row],[Hit_Points]:[Speed_Points]])</f>
        <v>82.5</v>
      </c>
      <c r="O53">
        <f>_xlfn.STDEV.P(Pokemon4[[#This Row],[Hit_Points]:[Speed_Points]])</f>
        <v>51.386606555924018</v>
      </c>
      <c r="P53">
        <f>_xlfn.VAR.P(Pokemon4[[#This Row],[Hit_Points]:[Speed_Points]])</f>
        <v>2640.5833333333335</v>
      </c>
    </row>
    <row r="54" spans="2:16" hidden="1" x14ac:dyDescent="0.3">
      <c r="B54" t="s">
        <v>197</v>
      </c>
      <c r="C54" t="s">
        <v>13</v>
      </c>
      <c r="D54" t="s">
        <v>20</v>
      </c>
      <c r="E54">
        <v>405</v>
      </c>
      <c r="F54">
        <v>60</v>
      </c>
      <c r="G54">
        <v>62</v>
      </c>
      <c r="H54">
        <v>80</v>
      </c>
      <c r="I54">
        <v>63</v>
      </c>
      <c r="J54">
        <v>80</v>
      </c>
      <c r="K54">
        <v>60</v>
      </c>
      <c r="L54">
        <v>2</v>
      </c>
      <c r="M54" t="b">
        <v>0</v>
      </c>
      <c r="N54" s="15">
        <f>AVERAGE(Pokemon4[[#This Row],[Hit_Points]:[Speed_Points]])</f>
        <v>67.5</v>
      </c>
      <c r="O54">
        <f>_xlfn.STDEV.P(Pokemon4[[#This Row],[Hit_Points]:[Speed_Points]])</f>
        <v>8.9022469073824286</v>
      </c>
      <c r="P54">
        <f>_xlfn.VAR.P(Pokemon4[[#This Row],[Hit_Points]:[Speed_Points]])</f>
        <v>79.25</v>
      </c>
    </row>
    <row r="55" spans="2:16" hidden="1" x14ac:dyDescent="0.3">
      <c r="B55" t="s">
        <v>705</v>
      </c>
      <c r="C55" t="s">
        <v>122</v>
      </c>
      <c r="D55" t="s">
        <v>20</v>
      </c>
      <c r="E55">
        <v>485</v>
      </c>
      <c r="F55">
        <v>95</v>
      </c>
      <c r="G55">
        <v>110</v>
      </c>
      <c r="H55">
        <v>80</v>
      </c>
      <c r="I55">
        <v>70</v>
      </c>
      <c r="J55">
        <v>80</v>
      </c>
      <c r="K55">
        <v>50</v>
      </c>
      <c r="L55">
        <v>5</v>
      </c>
      <c r="M55" t="b">
        <v>0</v>
      </c>
      <c r="N55" s="15">
        <f>AVERAGE(Pokemon4[[#This Row],[Hit_Points]:[Speed_Points]])</f>
        <v>80.833333333333329</v>
      </c>
      <c r="O55">
        <f>_xlfn.STDEV.P(Pokemon4[[#This Row],[Hit_Points]:[Speed_Points]])</f>
        <v>18.80085695446413</v>
      </c>
      <c r="P55">
        <f>_xlfn.VAR.P(Pokemon4[[#This Row],[Hit_Points]:[Speed_Points]])</f>
        <v>353.47222222222223</v>
      </c>
    </row>
    <row r="56" spans="2:16" hidden="1" x14ac:dyDescent="0.3">
      <c r="B56" t="s">
        <v>320</v>
      </c>
      <c r="C56" t="s">
        <v>33</v>
      </c>
      <c r="D56" t="s">
        <v>23</v>
      </c>
      <c r="E56">
        <v>395</v>
      </c>
      <c r="F56">
        <v>60</v>
      </c>
      <c r="G56">
        <v>70</v>
      </c>
      <c r="H56">
        <v>50</v>
      </c>
      <c r="I56">
        <v>100</v>
      </c>
      <c r="J56">
        <v>50</v>
      </c>
      <c r="K56">
        <v>65</v>
      </c>
      <c r="L56">
        <v>3</v>
      </c>
      <c r="M56" t="b">
        <v>0</v>
      </c>
      <c r="N56" s="15">
        <f>AVERAGE(Pokemon4[[#This Row],[Hit_Points]:[Speed_Points]])</f>
        <v>65.833333333333329</v>
      </c>
      <c r="O56">
        <f>_xlfn.STDEV.P(Pokemon4[[#This Row],[Hit_Points]:[Speed_Points]])</f>
        <v>16.935334527417979</v>
      </c>
      <c r="P56">
        <f>_xlfn.VAR.P(Pokemon4[[#This Row],[Hit_Points]:[Speed_Points]])</f>
        <v>286.80555555555554</v>
      </c>
    </row>
    <row r="57" spans="2:16" hidden="1" x14ac:dyDescent="0.3">
      <c r="B57" t="s">
        <v>38</v>
      </c>
      <c r="C57" t="s">
        <v>33</v>
      </c>
      <c r="D57" t="s">
        <v>14</v>
      </c>
      <c r="E57">
        <v>395</v>
      </c>
      <c r="F57">
        <v>65</v>
      </c>
      <c r="G57">
        <v>90</v>
      </c>
      <c r="H57">
        <v>40</v>
      </c>
      <c r="I57">
        <v>45</v>
      </c>
      <c r="J57">
        <v>80</v>
      </c>
      <c r="K57">
        <v>75</v>
      </c>
      <c r="L57">
        <v>1</v>
      </c>
      <c r="M57" t="b">
        <v>0</v>
      </c>
      <c r="N57" s="15">
        <f>AVERAGE(Pokemon4[[#This Row],[Hit_Points]:[Speed_Points]])</f>
        <v>65.833333333333329</v>
      </c>
      <c r="O57">
        <f>_xlfn.STDEV.P(Pokemon4[[#This Row],[Hit_Points]:[Speed_Points]])</f>
        <v>18.123802642442953</v>
      </c>
      <c r="P57">
        <f>_xlfn.VAR.P(Pokemon4[[#This Row],[Hit_Points]:[Speed_Points]])</f>
        <v>328.47222222222223</v>
      </c>
    </row>
    <row r="58" spans="2:16" hidden="1" x14ac:dyDescent="0.3">
      <c r="B58" t="s">
        <v>39</v>
      </c>
      <c r="C58" t="s">
        <v>33</v>
      </c>
      <c r="D58" t="s">
        <v>14</v>
      </c>
      <c r="E58">
        <v>495</v>
      </c>
      <c r="F58">
        <v>65</v>
      </c>
      <c r="G58">
        <v>150</v>
      </c>
      <c r="H58">
        <v>40</v>
      </c>
      <c r="I58">
        <v>15</v>
      </c>
      <c r="J58">
        <v>80</v>
      </c>
      <c r="K58">
        <v>145</v>
      </c>
      <c r="L58">
        <v>1</v>
      </c>
      <c r="M58" t="b">
        <v>0</v>
      </c>
      <c r="N58" s="15">
        <f>AVERAGE(Pokemon4[[#This Row],[Hit_Points]:[Speed_Points]])</f>
        <v>82.5</v>
      </c>
      <c r="O58">
        <f>_xlfn.STDEV.P(Pokemon4[[#This Row],[Hit_Points]:[Speed_Points]])</f>
        <v>50.228643886398793</v>
      </c>
      <c r="P58">
        <f>_xlfn.VAR.P(Pokemon4[[#This Row],[Hit_Points]:[Speed_Points]])</f>
        <v>2522.9166666666665</v>
      </c>
    </row>
    <row r="59" spans="2:16" hidden="1" x14ac:dyDescent="0.3">
      <c r="B59" t="s">
        <v>697</v>
      </c>
      <c r="C59" t="s">
        <v>93</v>
      </c>
      <c r="D59" t="s">
        <v>20</v>
      </c>
      <c r="E59">
        <v>485</v>
      </c>
      <c r="F59">
        <v>75</v>
      </c>
      <c r="G59">
        <v>75</v>
      </c>
      <c r="H59">
        <v>75</v>
      </c>
      <c r="I59">
        <v>125</v>
      </c>
      <c r="J59">
        <v>95</v>
      </c>
      <c r="K59">
        <v>40</v>
      </c>
      <c r="L59">
        <v>5</v>
      </c>
      <c r="M59" t="b">
        <v>0</v>
      </c>
      <c r="N59" s="15">
        <f>AVERAGE(Pokemon4[[#This Row],[Hit_Points]:[Speed_Points]])</f>
        <v>80.833333333333329</v>
      </c>
      <c r="O59">
        <f>_xlfn.STDEV.P(Pokemon4[[#This Row],[Hit_Points]:[Speed_Points]])</f>
        <v>25.563102750296611</v>
      </c>
      <c r="P59">
        <f>_xlfn.VAR.P(Pokemon4[[#This Row],[Hit_Points]:[Speed_Points]])</f>
        <v>653.47222222222217</v>
      </c>
    </row>
    <row r="60" spans="2:16" hidden="1" x14ac:dyDescent="0.3">
      <c r="B60" t="s">
        <v>440</v>
      </c>
      <c r="C60" t="s">
        <v>115</v>
      </c>
      <c r="D60" t="s">
        <v>93</v>
      </c>
      <c r="E60">
        <v>300</v>
      </c>
      <c r="F60">
        <v>40</v>
      </c>
      <c r="G60">
        <v>55</v>
      </c>
      <c r="H60">
        <v>80</v>
      </c>
      <c r="I60">
        <v>35</v>
      </c>
      <c r="J60">
        <v>60</v>
      </c>
      <c r="K60">
        <v>30</v>
      </c>
      <c r="L60">
        <v>3</v>
      </c>
      <c r="M60" t="b">
        <v>0</v>
      </c>
      <c r="N60" s="15">
        <f>AVERAGE(Pokemon4[[#This Row],[Hit_Points]:[Speed_Points]])</f>
        <v>50</v>
      </c>
      <c r="O60">
        <f>_xlfn.STDEV.P(Pokemon4[[#This Row],[Hit_Points]:[Speed_Points]])</f>
        <v>17.078251276599332</v>
      </c>
      <c r="P60">
        <f>_xlfn.VAR.P(Pokemon4[[#This Row],[Hit_Points]:[Speed_Points]])</f>
        <v>291.66666666666669</v>
      </c>
    </row>
    <row r="61" spans="2:16" hidden="1" x14ac:dyDescent="0.3">
      <c r="B61" t="s">
        <v>227</v>
      </c>
      <c r="C61" t="s">
        <v>13</v>
      </c>
      <c r="D61" t="s">
        <v>20</v>
      </c>
      <c r="E61">
        <v>490</v>
      </c>
      <c r="F61">
        <v>75</v>
      </c>
      <c r="G61">
        <v>80</v>
      </c>
      <c r="H61">
        <v>95</v>
      </c>
      <c r="I61">
        <v>90</v>
      </c>
      <c r="J61">
        <v>100</v>
      </c>
      <c r="K61">
        <v>50</v>
      </c>
      <c r="L61">
        <v>2</v>
      </c>
      <c r="M61" t="b">
        <v>0</v>
      </c>
      <c r="N61" s="15">
        <f>AVERAGE(Pokemon4[[#This Row],[Hit_Points]:[Speed_Points]])</f>
        <v>81.666666666666671</v>
      </c>
      <c r="O61">
        <f>_xlfn.STDEV.P(Pokemon4[[#This Row],[Hit_Points]:[Speed_Points]])</f>
        <v>16.49915822768611</v>
      </c>
      <c r="P61">
        <f>_xlfn.VAR.P(Pokemon4[[#This Row],[Hit_Points]:[Speed_Points]])</f>
        <v>272.22222222222223</v>
      </c>
    </row>
    <row r="62" spans="2:16" hidden="1" x14ac:dyDescent="0.3">
      <c r="B62" t="s">
        <v>100</v>
      </c>
      <c r="C62" t="s">
        <v>13</v>
      </c>
      <c r="D62" t="s">
        <v>14</v>
      </c>
      <c r="E62">
        <v>300</v>
      </c>
      <c r="F62">
        <v>50</v>
      </c>
      <c r="G62">
        <v>75</v>
      </c>
      <c r="H62">
        <v>35</v>
      </c>
      <c r="I62">
        <v>70</v>
      </c>
      <c r="J62">
        <v>30</v>
      </c>
      <c r="K62">
        <v>40</v>
      </c>
      <c r="L62">
        <v>1</v>
      </c>
      <c r="M62" t="b">
        <v>0</v>
      </c>
      <c r="N62" s="15">
        <f>AVERAGE(Pokemon4[[#This Row],[Hit_Points]:[Speed_Points]])</f>
        <v>50</v>
      </c>
      <c r="O62">
        <f>_xlfn.STDEV.P(Pokemon4[[#This Row],[Hit_Points]:[Speed_Points]])</f>
        <v>17.078251276599332</v>
      </c>
      <c r="P62">
        <f>_xlfn.VAR.P(Pokemon4[[#This Row],[Hit_Points]:[Speed_Points]])</f>
        <v>291.66666666666669</v>
      </c>
    </row>
    <row r="63" spans="2:16" hidden="1" x14ac:dyDescent="0.3">
      <c r="B63" t="s">
        <v>818</v>
      </c>
      <c r="C63" t="s">
        <v>122</v>
      </c>
      <c r="D63" t="s">
        <v>20</v>
      </c>
      <c r="E63">
        <v>304</v>
      </c>
      <c r="F63">
        <v>55</v>
      </c>
      <c r="G63">
        <v>69</v>
      </c>
      <c r="H63">
        <v>85</v>
      </c>
      <c r="I63">
        <v>32</v>
      </c>
      <c r="J63">
        <v>35</v>
      </c>
      <c r="K63">
        <v>28</v>
      </c>
      <c r="L63">
        <v>6</v>
      </c>
      <c r="M63" t="b">
        <v>0</v>
      </c>
      <c r="N63" s="15">
        <f>AVERAGE(Pokemon4[[#This Row],[Hit_Points]:[Speed_Points]])</f>
        <v>50.666666666666664</v>
      </c>
      <c r="O63">
        <f>_xlfn.STDEV.P(Pokemon4[[#This Row],[Hit_Points]:[Speed_Points]])</f>
        <v>20.98147330914162</v>
      </c>
      <c r="P63">
        <f>_xlfn.VAR.P(Pokemon4[[#This Row],[Hit_Points]:[Speed_Points]])</f>
        <v>440.22222222222223</v>
      </c>
    </row>
    <row r="64" spans="2:16" hidden="1" x14ac:dyDescent="0.3">
      <c r="B64" t="s">
        <v>475</v>
      </c>
      <c r="C64" t="s">
        <v>41</v>
      </c>
      <c r="D64" t="s">
        <v>28</v>
      </c>
      <c r="E64">
        <v>410</v>
      </c>
      <c r="F64">
        <v>79</v>
      </c>
      <c r="G64">
        <v>85</v>
      </c>
      <c r="H64">
        <v>60</v>
      </c>
      <c r="I64">
        <v>55</v>
      </c>
      <c r="J64">
        <v>60</v>
      </c>
      <c r="K64">
        <v>71</v>
      </c>
      <c r="L64">
        <v>4</v>
      </c>
      <c r="M64" t="b">
        <v>0</v>
      </c>
      <c r="N64" s="15">
        <f>AVERAGE(Pokemon4[[#This Row],[Hit_Points]:[Speed_Points]])</f>
        <v>68.333333333333329</v>
      </c>
      <c r="O64">
        <f>_xlfn.STDEV.P(Pokemon4[[#This Row],[Hit_Points]:[Speed_Points]])</f>
        <v>10.9188929027728</v>
      </c>
      <c r="P64">
        <f>_xlfn.VAR.P(Pokemon4[[#This Row],[Hit_Points]:[Speed_Points]])</f>
        <v>119.22222222222223</v>
      </c>
    </row>
    <row r="65" spans="2:16" hidden="1" x14ac:dyDescent="0.3">
      <c r="B65" t="s">
        <v>474</v>
      </c>
      <c r="C65" t="s">
        <v>41</v>
      </c>
      <c r="D65" t="s">
        <v>20</v>
      </c>
      <c r="E65">
        <v>250</v>
      </c>
      <c r="F65">
        <v>59</v>
      </c>
      <c r="G65">
        <v>45</v>
      </c>
      <c r="H65">
        <v>40</v>
      </c>
      <c r="I65">
        <v>35</v>
      </c>
      <c r="J65">
        <v>40</v>
      </c>
      <c r="K65">
        <v>31</v>
      </c>
      <c r="L65">
        <v>4</v>
      </c>
      <c r="M65" t="b">
        <v>0</v>
      </c>
      <c r="N65" s="15">
        <f>AVERAGE(Pokemon4[[#This Row],[Hit_Points]:[Speed_Points]])</f>
        <v>41.666666666666664</v>
      </c>
      <c r="O65">
        <f>_xlfn.STDEV.P(Pokemon4[[#This Row],[Hit_Points]:[Speed_Points]])</f>
        <v>8.9006866152124591</v>
      </c>
      <c r="P65">
        <f>_xlfn.VAR.P(Pokemon4[[#This Row],[Hit_Points]:[Speed_Points]])</f>
        <v>79.222222222222229</v>
      </c>
    </row>
    <row r="66" spans="2:16" hidden="1" x14ac:dyDescent="0.3">
      <c r="B66" t="s">
        <v>788</v>
      </c>
      <c r="C66" t="s">
        <v>106</v>
      </c>
      <c r="D66" t="s">
        <v>28</v>
      </c>
      <c r="E66">
        <v>306</v>
      </c>
      <c r="F66">
        <v>42</v>
      </c>
      <c r="G66">
        <v>52</v>
      </c>
      <c r="H66">
        <v>67</v>
      </c>
      <c r="I66">
        <v>39</v>
      </c>
      <c r="J66">
        <v>56</v>
      </c>
      <c r="K66">
        <v>50</v>
      </c>
      <c r="L66">
        <v>6</v>
      </c>
      <c r="M66" t="b">
        <v>0</v>
      </c>
      <c r="N66" s="15">
        <f>AVERAGE(Pokemon4[[#This Row],[Hit_Points]:[Speed_Points]])</f>
        <v>51</v>
      </c>
      <c r="O66">
        <f>_xlfn.STDEV.P(Pokemon4[[#This Row],[Hit_Points]:[Speed_Points]])</f>
        <v>9.2014491612281741</v>
      </c>
      <c r="P66">
        <f>_xlfn.VAR.P(Pokemon4[[#This Row],[Hit_Points]:[Speed_Points]])</f>
        <v>84.666666666666671</v>
      </c>
    </row>
    <row r="67" spans="2:16" hidden="1" x14ac:dyDescent="0.3">
      <c r="B67" t="s">
        <v>716</v>
      </c>
      <c r="C67" t="s">
        <v>171</v>
      </c>
      <c r="D67" t="s">
        <v>115</v>
      </c>
      <c r="E67">
        <v>490</v>
      </c>
      <c r="F67">
        <v>65</v>
      </c>
      <c r="G67">
        <v>125</v>
      </c>
      <c r="H67">
        <v>100</v>
      </c>
      <c r="I67">
        <v>60</v>
      </c>
      <c r="J67">
        <v>70</v>
      </c>
      <c r="K67">
        <v>70</v>
      </c>
      <c r="L67">
        <v>5</v>
      </c>
      <c r="M67" t="b">
        <v>0</v>
      </c>
      <c r="N67" s="15">
        <f>AVERAGE(Pokemon4[[#This Row],[Hit_Points]:[Speed_Points]])</f>
        <v>81.666666666666671</v>
      </c>
      <c r="O67">
        <f>_xlfn.STDEV.P(Pokemon4[[#This Row],[Hit_Points]:[Speed_Points]])</f>
        <v>23.213980461973534</v>
      </c>
      <c r="P67">
        <f>_xlfn.VAR.P(Pokemon4[[#This Row],[Hit_Points]:[Speed_Points]])</f>
        <v>538.88888888888891</v>
      </c>
    </row>
    <row r="68" spans="2:16" hidden="1" x14ac:dyDescent="0.3">
      <c r="B68" s="2" t="s">
        <v>30</v>
      </c>
      <c r="C68" s="2" t="s">
        <v>28</v>
      </c>
      <c r="D68" s="2" t="s">
        <v>20</v>
      </c>
      <c r="E68" s="2">
        <v>530</v>
      </c>
      <c r="F68" s="2">
        <v>79</v>
      </c>
      <c r="G68" s="2">
        <v>83</v>
      </c>
      <c r="H68" s="2">
        <v>100</v>
      </c>
      <c r="I68" s="2">
        <v>85</v>
      </c>
      <c r="J68" s="2">
        <v>105</v>
      </c>
      <c r="K68" s="2">
        <v>78</v>
      </c>
      <c r="L68" s="2">
        <v>1</v>
      </c>
      <c r="M68" s="2" t="b">
        <v>0</v>
      </c>
      <c r="N68" s="16">
        <f>AVERAGE(Pokemon4[[#This Row],[Hit_Points]:[Speed_Points]])</f>
        <v>88.333333333333329</v>
      </c>
      <c r="O68" s="16">
        <f>_xlfn.STDEV.P(Pokemon4[[#This Row],[Hit_Points]:[Speed_Points]])</f>
        <v>10.386957633921922</v>
      </c>
      <c r="P68" s="16">
        <f>_xlfn.VAR.P(Pokemon4[[#This Row],[Hit_Points]:[Speed_Points]])</f>
        <v>107.88888888888889</v>
      </c>
    </row>
    <row r="69" spans="2:16" hidden="1" x14ac:dyDescent="0.3">
      <c r="B69" s="2" t="s">
        <v>31</v>
      </c>
      <c r="C69" s="2" t="s">
        <v>28</v>
      </c>
      <c r="D69" s="2" t="s">
        <v>20</v>
      </c>
      <c r="E69" s="2">
        <v>630</v>
      </c>
      <c r="F69" s="2">
        <v>79</v>
      </c>
      <c r="G69" s="2">
        <v>103</v>
      </c>
      <c r="H69" s="2">
        <v>120</v>
      </c>
      <c r="I69" s="2">
        <v>135</v>
      </c>
      <c r="J69" s="2">
        <v>115</v>
      </c>
      <c r="K69" s="2">
        <v>78</v>
      </c>
      <c r="L69" s="2">
        <v>1</v>
      </c>
      <c r="M69" s="2" t="b">
        <v>0</v>
      </c>
      <c r="N69" s="16">
        <f>AVERAGE(Pokemon4[[#This Row],[Hit_Points]:[Speed_Points]])</f>
        <v>105</v>
      </c>
      <c r="O69" s="16">
        <f>_xlfn.STDEV.P(Pokemon4[[#This Row],[Hit_Points]:[Speed_Points]])</f>
        <v>20.952326839756964</v>
      </c>
      <c r="P69" s="16">
        <f>_xlfn.VAR.P(Pokemon4[[#This Row],[Hit_Points]:[Speed_Points]])</f>
        <v>439</v>
      </c>
    </row>
    <row r="70" spans="2:16" hidden="1" x14ac:dyDescent="0.3">
      <c r="B70" t="s">
        <v>308</v>
      </c>
      <c r="C70" t="s">
        <v>19</v>
      </c>
      <c r="D70" t="s">
        <v>85</v>
      </c>
      <c r="E70">
        <v>530</v>
      </c>
      <c r="F70">
        <v>80</v>
      </c>
      <c r="G70">
        <v>120</v>
      </c>
      <c r="H70">
        <v>70</v>
      </c>
      <c r="I70">
        <v>110</v>
      </c>
      <c r="J70">
        <v>70</v>
      </c>
      <c r="K70">
        <v>80</v>
      </c>
      <c r="L70">
        <v>3</v>
      </c>
      <c r="M70" t="b">
        <v>0</v>
      </c>
      <c r="N70" s="15">
        <f>AVERAGE(Pokemon4[[#This Row],[Hit_Points]:[Speed_Points]])</f>
        <v>88.333333333333329</v>
      </c>
      <c r="O70">
        <f>_xlfn.STDEV.P(Pokemon4[[#This Row],[Hit_Points]:[Speed_Points]])</f>
        <v>19.507833184532707</v>
      </c>
      <c r="P70">
        <f>_xlfn.VAR.P(Pokemon4[[#This Row],[Hit_Points]:[Speed_Points]])</f>
        <v>380.55555555555554</v>
      </c>
    </row>
    <row r="71" spans="2:16" x14ac:dyDescent="0.3">
      <c r="B71" s="2" t="s">
        <v>309</v>
      </c>
      <c r="C71" s="2" t="s">
        <v>19</v>
      </c>
      <c r="D71" s="2" t="s">
        <v>85</v>
      </c>
      <c r="E71" s="2">
        <v>630</v>
      </c>
      <c r="F71" s="2">
        <v>80</v>
      </c>
      <c r="G71" s="2">
        <v>160</v>
      </c>
      <c r="H71" s="2">
        <v>80</v>
      </c>
      <c r="I71" s="2">
        <v>130</v>
      </c>
      <c r="J71" s="2">
        <v>80</v>
      </c>
      <c r="K71" s="2">
        <v>100</v>
      </c>
      <c r="L71" s="2">
        <v>3</v>
      </c>
      <c r="M71" s="2" t="b">
        <v>0</v>
      </c>
      <c r="N71" s="16">
        <f>AVERAGE(Pokemon4[[#This Row],[Hit_Points]:[Speed_Points]])</f>
        <v>105</v>
      </c>
      <c r="O71" s="16">
        <f>_xlfn.STDEV.P(Pokemon4[[#This Row],[Hit_Points]:[Speed_Points]])</f>
        <v>30.413812651491099</v>
      </c>
      <c r="P71" s="16">
        <f>_xlfn.VAR.P(Pokemon4[[#This Row],[Hit_Points]:[Speed_Points]])</f>
        <v>925</v>
      </c>
    </row>
    <row r="72" spans="2:16" hidden="1" x14ac:dyDescent="0.3">
      <c r="B72" t="s">
        <v>291</v>
      </c>
      <c r="C72" t="s">
        <v>41</v>
      </c>
      <c r="D72" t="s">
        <v>20</v>
      </c>
      <c r="E72">
        <v>540</v>
      </c>
      <c r="F72">
        <v>255</v>
      </c>
      <c r="G72">
        <v>10</v>
      </c>
      <c r="H72">
        <v>10</v>
      </c>
      <c r="I72">
        <v>75</v>
      </c>
      <c r="J72">
        <v>135</v>
      </c>
      <c r="K72">
        <v>55</v>
      </c>
      <c r="L72">
        <v>2</v>
      </c>
      <c r="M72" t="b">
        <v>0</v>
      </c>
      <c r="N72" s="15">
        <f>AVERAGE(Pokemon4[[#This Row],[Hit_Points]:[Speed_Points]])</f>
        <v>90</v>
      </c>
      <c r="O72">
        <f>_xlfn.STDEV.P(Pokemon4[[#This Row],[Hit_Points]:[Speed_Points]])</f>
        <v>85.14693182963201</v>
      </c>
      <c r="P72">
        <f>_xlfn.VAR.P(Pokemon4[[#This Row],[Hit_Points]:[Speed_Points]])</f>
        <v>7250</v>
      </c>
    </row>
    <row r="73" spans="2:16" hidden="1" x14ac:dyDescent="0.3">
      <c r="B73" t="s">
        <v>611</v>
      </c>
      <c r="C73" t="s">
        <v>52</v>
      </c>
      <c r="D73" t="s">
        <v>20</v>
      </c>
      <c r="E73">
        <v>295</v>
      </c>
      <c r="F73">
        <v>45</v>
      </c>
      <c r="G73">
        <v>60</v>
      </c>
      <c r="H73">
        <v>32</v>
      </c>
      <c r="I73">
        <v>50</v>
      </c>
      <c r="J73">
        <v>32</v>
      </c>
      <c r="K73">
        <v>76</v>
      </c>
      <c r="L73">
        <v>5</v>
      </c>
      <c r="M73" t="b">
        <v>0</v>
      </c>
      <c r="N73" s="15">
        <f>AVERAGE(Pokemon4[[#This Row],[Hit_Points]:[Speed_Points]])</f>
        <v>49.166666666666664</v>
      </c>
      <c r="O73">
        <f>_xlfn.STDEV.P(Pokemon4[[#This Row],[Hit_Points]:[Speed_Points]])</f>
        <v>15.517910798672466</v>
      </c>
      <c r="P73">
        <f>_xlfn.VAR.P(Pokemon4[[#This Row],[Hit_Points]:[Speed_Points]])</f>
        <v>240.80555555555554</v>
      </c>
    </row>
    <row r="74" spans="2:16" hidden="1" x14ac:dyDescent="0.3">
      <c r="B74" t="s">
        <v>614</v>
      </c>
      <c r="C74" t="s">
        <v>106</v>
      </c>
      <c r="D74" t="s">
        <v>20</v>
      </c>
      <c r="E74">
        <v>390</v>
      </c>
      <c r="F74">
        <v>70</v>
      </c>
      <c r="G74">
        <v>105</v>
      </c>
      <c r="H74">
        <v>105</v>
      </c>
      <c r="I74">
        <v>50</v>
      </c>
      <c r="J74">
        <v>40</v>
      </c>
      <c r="K74">
        <v>20</v>
      </c>
      <c r="L74">
        <v>5</v>
      </c>
      <c r="M74" t="b">
        <v>0</v>
      </c>
      <c r="N74" s="15">
        <f>AVERAGE(Pokemon4[[#This Row],[Hit_Points]:[Speed_Points]])</f>
        <v>65</v>
      </c>
      <c r="O74">
        <f>_xlfn.STDEV.P(Pokemon4[[#This Row],[Hit_Points]:[Speed_Points]])</f>
        <v>31.885210782848318</v>
      </c>
      <c r="P74">
        <f>_xlfn.VAR.P(Pokemon4[[#This Row],[Hit_Points]:[Speed_Points]])</f>
        <v>1016.6666666666666</v>
      </c>
    </row>
    <row r="75" spans="2:16" hidden="1" x14ac:dyDescent="0.3">
      <c r="B75" t="s">
        <v>516</v>
      </c>
      <c r="C75" t="s">
        <v>106</v>
      </c>
      <c r="D75" t="s">
        <v>20</v>
      </c>
      <c r="E75">
        <v>290</v>
      </c>
      <c r="F75">
        <v>50</v>
      </c>
      <c r="G75">
        <v>80</v>
      </c>
      <c r="H75">
        <v>95</v>
      </c>
      <c r="I75">
        <v>10</v>
      </c>
      <c r="J75">
        <v>45</v>
      </c>
      <c r="K75">
        <v>10</v>
      </c>
      <c r="L75">
        <v>4</v>
      </c>
      <c r="M75" t="b">
        <v>0</v>
      </c>
      <c r="N75" s="15">
        <f>AVERAGE(Pokemon4[[#This Row],[Hit_Points]:[Speed_Points]])</f>
        <v>48.333333333333336</v>
      </c>
      <c r="O75">
        <f>_xlfn.STDEV.P(Pokemon4[[#This Row],[Hit_Points]:[Speed_Points]])</f>
        <v>31.972210155418129</v>
      </c>
      <c r="P75">
        <f>_xlfn.VAR.P(Pokemon4[[#This Row],[Hit_Points]:[Speed_Points]])</f>
        <v>1022.2222222222222</v>
      </c>
    </row>
    <row r="76" spans="2:16" hidden="1" x14ac:dyDescent="0.3">
      <c r="B76" t="s">
        <v>717</v>
      </c>
      <c r="C76" t="s">
        <v>41</v>
      </c>
      <c r="D76" t="s">
        <v>20</v>
      </c>
      <c r="E76">
        <v>490</v>
      </c>
      <c r="F76">
        <v>95</v>
      </c>
      <c r="G76">
        <v>110</v>
      </c>
      <c r="H76">
        <v>95</v>
      </c>
      <c r="I76">
        <v>40</v>
      </c>
      <c r="J76">
        <v>95</v>
      </c>
      <c r="K76">
        <v>55</v>
      </c>
      <c r="L76">
        <v>5</v>
      </c>
      <c r="M76" t="b">
        <v>0</v>
      </c>
      <c r="N76" s="15">
        <f>AVERAGE(Pokemon4[[#This Row],[Hit_Points]:[Speed_Points]])</f>
        <v>81.666666666666671</v>
      </c>
      <c r="O76">
        <f>_xlfn.STDEV.P(Pokemon4[[#This Row],[Hit_Points]:[Speed_Points]])</f>
        <v>25.110865288865607</v>
      </c>
      <c r="P76">
        <f>_xlfn.VAR.P(Pokemon4[[#This Row],[Hit_Points]:[Speed_Points]])</f>
        <v>630.55555555555554</v>
      </c>
    </row>
    <row r="77" spans="2:16" hidden="1" x14ac:dyDescent="0.3">
      <c r="B77" t="s">
        <v>752</v>
      </c>
      <c r="C77" t="s">
        <v>19</v>
      </c>
      <c r="D77" t="s">
        <v>20</v>
      </c>
      <c r="E77">
        <v>409</v>
      </c>
      <c r="F77">
        <v>59</v>
      </c>
      <c r="G77">
        <v>59</v>
      </c>
      <c r="H77">
        <v>58</v>
      </c>
      <c r="I77">
        <v>90</v>
      </c>
      <c r="J77">
        <v>70</v>
      </c>
      <c r="K77">
        <v>73</v>
      </c>
      <c r="L77">
        <v>6</v>
      </c>
      <c r="M77" t="b">
        <v>0</v>
      </c>
      <c r="N77" s="15">
        <f>AVERAGE(Pokemon4[[#This Row],[Hit_Points]:[Speed_Points]])</f>
        <v>68.166666666666671</v>
      </c>
      <c r="O77">
        <f>_xlfn.STDEV.P(Pokemon4[[#This Row],[Hit_Points]:[Speed_Points]])</f>
        <v>11.363929289153857</v>
      </c>
      <c r="P77">
        <f>_xlfn.VAR.P(Pokemon4[[#This Row],[Hit_Points]:[Speed_Points]])</f>
        <v>129.13888888888889</v>
      </c>
    </row>
    <row r="78" spans="2:16" hidden="1" x14ac:dyDescent="0.3">
      <c r="B78" t="s">
        <v>719</v>
      </c>
      <c r="C78" t="s">
        <v>41</v>
      </c>
      <c r="D78" t="s">
        <v>23</v>
      </c>
      <c r="E78">
        <v>510</v>
      </c>
      <c r="F78">
        <v>100</v>
      </c>
      <c r="G78">
        <v>123</v>
      </c>
      <c r="H78">
        <v>75</v>
      </c>
      <c r="I78">
        <v>57</v>
      </c>
      <c r="J78">
        <v>75</v>
      </c>
      <c r="K78">
        <v>80</v>
      </c>
      <c r="L78">
        <v>5</v>
      </c>
      <c r="M78" t="b">
        <v>0</v>
      </c>
      <c r="N78" s="15">
        <f>AVERAGE(Pokemon4[[#This Row],[Hit_Points]:[Speed_Points]])</f>
        <v>85</v>
      </c>
      <c r="O78">
        <f>_xlfn.STDEV.P(Pokemon4[[#This Row],[Hit_Points]:[Speed_Points]])</f>
        <v>21.126602503321099</v>
      </c>
      <c r="P78">
        <f>_xlfn.VAR.P(Pokemon4[[#This Row],[Hit_Points]:[Speed_Points]])</f>
        <v>446.33333333333331</v>
      </c>
    </row>
    <row r="79" spans="2:16" hidden="1" x14ac:dyDescent="0.3">
      <c r="B79" t="s">
        <v>340</v>
      </c>
      <c r="C79" t="s">
        <v>13</v>
      </c>
      <c r="D79" t="s">
        <v>85</v>
      </c>
      <c r="E79">
        <v>460</v>
      </c>
      <c r="F79">
        <v>60</v>
      </c>
      <c r="G79">
        <v>130</v>
      </c>
      <c r="H79">
        <v>80</v>
      </c>
      <c r="I79">
        <v>60</v>
      </c>
      <c r="J79">
        <v>60</v>
      </c>
      <c r="K79">
        <v>70</v>
      </c>
      <c r="L79">
        <v>3</v>
      </c>
      <c r="M79" t="b">
        <v>0</v>
      </c>
      <c r="N79" s="15">
        <f>AVERAGE(Pokemon4[[#This Row],[Hit_Points]:[Speed_Points]])</f>
        <v>76.666666666666671</v>
      </c>
      <c r="O79">
        <f>_xlfn.STDEV.P(Pokemon4[[#This Row],[Hit_Points]:[Speed_Points]])</f>
        <v>24.944382578492942</v>
      </c>
      <c r="P79">
        <f>_xlfn.VAR.P(Pokemon4[[#This Row],[Hit_Points]:[Speed_Points]])</f>
        <v>622.22222222222217</v>
      </c>
    </row>
    <row r="80" spans="2:16" hidden="1" x14ac:dyDescent="0.3">
      <c r="B80" t="s">
        <v>515</v>
      </c>
      <c r="C80" t="s">
        <v>115</v>
      </c>
      <c r="D80" t="s">
        <v>93</v>
      </c>
      <c r="E80">
        <v>500</v>
      </c>
      <c r="F80">
        <v>67</v>
      </c>
      <c r="G80">
        <v>89</v>
      </c>
      <c r="H80">
        <v>116</v>
      </c>
      <c r="I80">
        <v>79</v>
      </c>
      <c r="J80">
        <v>116</v>
      </c>
      <c r="K80">
        <v>33</v>
      </c>
      <c r="L80">
        <v>4</v>
      </c>
      <c r="M80" t="b">
        <v>0</v>
      </c>
      <c r="N80" s="15">
        <f>AVERAGE(Pokemon4[[#This Row],[Hit_Points]:[Speed_Points]])</f>
        <v>83.333333333333329</v>
      </c>
      <c r="O80">
        <f>_xlfn.STDEV.P(Pokemon4[[#This Row],[Hit_Points]:[Speed_Points]])</f>
        <v>28.825143345504614</v>
      </c>
      <c r="P80">
        <f>_xlfn.VAR.P(Pokemon4[[#This Row],[Hit_Points]:[Speed_Points]])</f>
        <v>830.88888888888891</v>
      </c>
    </row>
    <row r="81" spans="2:16" hidden="1" x14ac:dyDescent="0.3">
      <c r="B81" t="s">
        <v>514</v>
      </c>
      <c r="C81" t="s">
        <v>115</v>
      </c>
      <c r="D81" t="s">
        <v>93</v>
      </c>
      <c r="E81">
        <v>300</v>
      </c>
      <c r="F81">
        <v>57</v>
      </c>
      <c r="G81">
        <v>24</v>
      </c>
      <c r="H81">
        <v>86</v>
      </c>
      <c r="I81">
        <v>24</v>
      </c>
      <c r="J81">
        <v>86</v>
      </c>
      <c r="K81">
        <v>23</v>
      </c>
      <c r="L81">
        <v>4</v>
      </c>
      <c r="M81" t="b">
        <v>0</v>
      </c>
      <c r="N81" s="15">
        <f>AVERAGE(Pokemon4[[#This Row],[Hit_Points]:[Speed_Points]])</f>
        <v>50</v>
      </c>
      <c r="O81">
        <f>_xlfn.STDEV.P(Pokemon4[[#This Row],[Hit_Points]:[Speed_Points]])</f>
        <v>28.053520278211074</v>
      </c>
      <c r="P81">
        <f>_xlfn.VAR.P(Pokemon4[[#This Row],[Hit_Points]:[Speed_Points]])</f>
        <v>787</v>
      </c>
    </row>
    <row r="82" spans="2:16" hidden="1" x14ac:dyDescent="0.3">
      <c r="B82" t="s">
        <v>481</v>
      </c>
      <c r="C82" t="s">
        <v>13</v>
      </c>
      <c r="D82" t="s">
        <v>14</v>
      </c>
      <c r="E82">
        <v>280</v>
      </c>
      <c r="F82">
        <v>40</v>
      </c>
      <c r="G82">
        <v>30</v>
      </c>
      <c r="H82">
        <v>35</v>
      </c>
      <c r="I82">
        <v>50</v>
      </c>
      <c r="J82">
        <v>70</v>
      </c>
      <c r="K82">
        <v>55</v>
      </c>
      <c r="L82">
        <v>4</v>
      </c>
      <c r="M82" t="b">
        <v>0</v>
      </c>
      <c r="N82" s="15">
        <f>AVERAGE(Pokemon4[[#This Row],[Hit_Points]:[Speed_Points]])</f>
        <v>46.666666666666664</v>
      </c>
      <c r="O82">
        <f>_xlfn.STDEV.P(Pokemon4[[#This Row],[Hit_Points]:[Speed_Points]])</f>
        <v>13.437096247164249</v>
      </c>
      <c r="P82">
        <f>_xlfn.VAR.P(Pokemon4[[#This Row],[Hit_Points]:[Speed_Points]])</f>
        <v>180.55555555555554</v>
      </c>
    </row>
    <row r="83" spans="2:16" hidden="1" x14ac:dyDescent="0.3">
      <c r="B83" t="s">
        <v>495</v>
      </c>
      <c r="C83" t="s">
        <v>28</v>
      </c>
      <c r="D83" t="s">
        <v>20</v>
      </c>
      <c r="E83">
        <v>330</v>
      </c>
      <c r="F83">
        <v>55</v>
      </c>
      <c r="G83">
        <v>65</v>
      </c>
      <c r="H83">
        <v>35</v>
      </c>
      <c r="I83">
        <v>60</v>
      </c>
      <c r="J83">
        <v>30</v>
      </c>
      <c r="K83">
        <v>85</v>
      </c>
      <c r="L83">
        <v>4</v>
      </c>
      <c r="M83" t="b">
        <v>0</v>
      </c>
      <c r="N83" s="15">
        <f>AVERAGE(Pokemon4[[#This Row],[Hit_Points]:[Speed_Points]])</f>
        <v>55</v>
      </c>
      <c r="O83">
        <f>_xlfn.STDEV.P(Pokemon4[[#This Row],[Hit_Points]:[Speed_Points]])</f>
        <v>18.484227510682363</v>
      </c>
      <c r="P83">
        <f>_xlfn.VAR.P(Pokemon4[[#This Row],[Hit_Points]:[Speed_Points]])</f>
        <v>341.66666666666669</v>
      </c>
    </row>
    <row r="84" spans="2:16" hidden="1" x14ac:dyDescent="0.3">
      <c r="B84" t="s">
        <v>12</v>
      </c>
      <c r="C84" t="s">
        <v>13</v>
      </c>
      <c r="D84" t="s">
        <v>14</v>
      </c>
      <c r="E84">
        <v>318</v>
      </c>
      <c r="F84">
        <v>45</v>
      </c>
      <c r="G84">
        <v>49</v>
      </c>
      <c r="H84">
        <v>49</v>
      </c>
      <c r="I84">
        <v>65</v>
      </c>
      <c r="J84">
        <v>65</v>
      </c>
      <c r="K84">
        <v>45</v>
      </c>
      <c r="L84">
        <v>1</v>
      </c>
      <c r="M84" t="b">
        <v>0</v>
      </c>
      <c r="N84" s="15">
        <f>AVERAGE(Pokemon4[[#This Row],[Hit_Points]:[Speed_Points]])</f>
        <v>53</v>
      </c>
      <c r="O84">
        <f>_xlfn.STDEV.P(Pokemon4[[#This Row],[Hit_Points]:[Speed_Points]])</f>
        <v>8.6409875978771478</v>
      </c>
      <c r="P84">
        <f>_xlfn.VAR.P(Pokemon4[[#This Row],[Hit_Points]:[Speed_Points]])</f>
        <v>74.666666666666671</v>
      </c>
    </row>
    <row r="85" spans="2:16" hidden="1" x14ac:dyDescent="0.3">
      <c r="B85" t="s">
        <v>504</v>
      </c>
      <c r="C85" t="s">
        <v>41</v>
      </c>
      <c r="D85" t="s">
        <v>20</v>
      </c>
      <c r="E85">
        <v>350</v>
      </c>
      <c r="F85">
        <v>55</v>
      </c>
      <c r="G85">
        <v>66</v>
      </c>
      <c r="H85">
        <v>44</v>
      </c>
      <c r="I85">
        <v>44</v>
      </c>
      <c r="J85">
        <v>56</v>
      </c>
      <c r="K85">
        <v>85</v>
      </c>
      <c r="L85">
        <v>4</v>
      </c>
      <c r="M85" t="b">
        <v>0</v>
      </c>
      <c r="N85" s="15">
        <f>AVERAGE(Pokemon4[[#This Row],[Hit_Points]:[Speed_Points]])</f>
        <v>58.333333333333336</v>
      </c>
      <c r="O85">
        <f>_xlfn.STDEV.P(Pokemon4[[#This Row],[Hit_Points]:[Speed_Points]])</f>
        <v>14.126413400278061</v>
      </c>
      <c r="P85">
        <f>_xlfn.VAR.P(Pokemon4[[#This Row],[Hit_Points]:[Speed_Points]])</f>
        <v>199.55555555555554</v>
      </c>
    </row>
    <row r="86" spans="2:16" hidden="1" x14ac:dyDescent="0.3">
      <c r="B86" t="s">
        <v>757</v>
      </c>
      <c r="C86" t="s">
        <v>41</v>
      </c>
      <c r="D86" t="s">
        <v>20</v>
      </c>
      <c r="E86">
        <v>237</v>
      </c>
      <c r="F86">
        <v>38</v>
      </c>
      <c r="G86">
        <v>36</v>
      </c>
      <c r="H86">
        <v>38</v>
      </c>
      <c r="I86">
        <v>32</v>
      </c>
      <c r="J86">
        <v>36</v>
      </c>
      <c r="K86">
        <v>57</v>
      </c>
      <c r="L86">
        <v>6</v>
      </c>
      <c r="M86" t="b">
        <v>0</v>
      </c>
      <c r="N86" s="15">
        <f>AVERAGE(Pokemon4[[#This Row],[Hit_Points]:[Speed_Points]])</f>
        <v>39.5</v>
      </c>
      <c r="O86">
        <f>_xlfn.STDEV.P(Pokemon4[[#This Row],[Hit_Points]:[Speed_Points]])</f>
        <v>8.0777472107017552</v>
      </c>
      <c r="P86">
        <f>_xlfn.VAR.P(Pokemon4[[#This Row],[Hit_Points]:[Speed_Points]])</f>
        <v>65.25</v>
      </c>
    </row>
    <row r="87" spans="2:16" hidden="1" x14ac:dyDescent="0.3">
      <c r="B87" t="s">
        <v>487</v>
      </c>
      <c r="C87" t="s">
        <v>33</v>
      </c>
      <c r="D87" t="s">
        <v>20</v>
      </c>
      <c r="E87">
        <v>224</v>
      </c>
      <c r="F87">
        <v>40</v>
      </c>
      <c r="G87">
        <v>29</v>
      </c>
      <c r="H87">
        <v>45</v>
      </c>
      <c r="I87">
        <v>29</v>
      </c>
      <c r="J87">
        <v>45</v>
      </c>
      <c r="K87">
        <v>36</v>
      </c>
      <c r="L87">
        <v>4</v>
      </c>
      <c r="M87" t="b">
        <v>0</v>
      </c>
      <c r="N87" s="15">
        <f>AVERAGE(Pokemon4[[#This Row],[Hit_Points]:[Speed_Points]])</f>
        <v>37.333333333333336</v>
      </c>
      <c r="O87">
        <f>_xlfn.STDEV.P(Pokemon4[[#This Row],[Hit_Points]:[Speed_Points]])</f>
        <v>6.6499791144200007</v>
      </c>
      <c r="P87">
        <f>_xlfn.VAR.P(Pokemon4[[#This Row],[Hit_Points]:[Speed_Points]])</f>
        <v>44.222222222222221</v>
      </c>
    </row>
    <row r="88" spans="2:16" hidden="1" x14ac:dyDescent="0.3">
      <c r="B88" t="s">
        <v>35</v>
      </c>
      <c r="C88" t="s">
        <v>33</v>
      </c>
      <c r="D88" t="s">
        <v>23</v>
      </c>
      <c r="E88">
        <v>395</v>
      </c>
      <c r="F88">
        <v>60</v>
      </c>
      <c r="G88">
        <v>45</v>
      </c>
      <c r="H88">
        <v>50</v>
      </c>
      <c r="I88">
        <v>90</v>
      </c>
      <c r="J88">
        <v>80</v>
      </c>
      <c r="K88">
        <v>70</v>
      </c>
      <c r="L88">
        <v>1</v>
      </c>
      <c r="M88" t="b">
        <v>0</v>
      </c>
      <c r="N88" s="15">
        <f>AVERAGE(Pokemon4[[#This Row],[Hit_Points]:[Speed_Points]])</f>
        <v>65.833333333333329</v>
      </c>
      <c r="O88">
        <f>_xlfn.STDEV.P(Pokemon4[[#This Row],[Hit_Points]:[Speed_Points]])</f>
        <v>15.920810978785667</v>
      </c>
      <c r="P88">
        <f>_xlfn.VAR.P(Pokemon4[[#This Row],[Hit_Points]:[Speed_Points]])</f>
        <v>253.47222222222223</v>
      </c>
    </row>
    <row r="89" spans="2:16" hidden="1" x14ac:dyDescent="0.3">
      <c r="B89" t="s">
        <v>392</v>
      </c>
      <c r="C89" t="s">
        <v>13</v>
      </c>
      <c r="D89" t="s">
        <v>20</v>
      </c>
      <c r="E89">
        <v>335</v>
      </c>
      <c r="F89">
        <v>50</v>
      </c>
      <c r="G89">
        <v>85</v>
      </c>
      <c r="H89">
        <v>40</v>
      </c>
      <c r="I89">
        <v>85</v>
      </c>
      <c r="J89">
        <v>40</v>
      </c>
      <c r="K89">
        <v>35</v>
      </c>
      <c r="L89">
        <v>3</v>
      </c>
      <c r="M89" t="b">
        <v>0</v>
      </c>
      <c r="N89" s="15">
        <f>AVERAGE(Pokemon4[[#This Row],[Hit_Points]:[Speed_Points]])</f>
        <v>55.833333333333336</v>
      </c>
      <c r="O89">
        <f>_xlfn.STDEV.P(Pokemon4[[#This Row],[Hit_Points]:[Speed_Points]])</f>
        <v>21.098314835286939</v>
      </c>
      <c r="P89">
        <f>_xlfn.VAR.P(Pokemon4[[#This Row],[Hit_Points]:[Speed_Points]])</f>
        <v>445.13888888888891</v>
      </c>
    </row>
    <row r="90" spans="2:16" hidden="1" x14ac:dyDescent="0.3">
      <c r="B90" t="s">
        <v>393</v>
      </c>
      <c r="C90" t="s">
        <v>13</v>
      </c>
      <c r="D90" t="s">
        <v>171</v>
      </c>
      <c r="E90">
        <v>475</v>
      </c>
      <c r="F90">
        <v>70</v>
      </c>
      <c r="G90">
        <v>115</v>
      </c>
      <c r="H90">
        <v>60</v>
      </c>
      <c r="I90">
        <v>115</v>
      </c>
      <c r="J90">
        <v>60</v>
      </c>
      <c r="K90">
        <v>55</v>
      </c>
      <c r="L90">
        <v>3</v>
      </c>
      <c r="M90" t="b">
        <v>0</v>
      </c>
      <c r="N90" s="15">
        <f>AVERAGE(Pokemon4[[#This Row],[Hit_Points]:[Speed_Points]])</f>
        <v>79.166666666666671</v>
      </c>
      <c r="O90">
        <f>_xlfn.STDEV.P(Pokemon4[[#This Row],[Hit_Points]:[Speed_Points]])</f>
        <v>25.725581734055218</v>
      </c>
      <c r="P90">
        <f>_xlfn.VAR.P(Pokemon4[[#This Row],[Hit_Points]:[Speed_Points]])</f>
        <v>661.80555555555554</v>
      </c>
    </row>
    <row r="91" spans="2:16" hidden="1" x14ac:dyDescent="0.3">
      <c r="B91" t="s">
        <v>383</v>
      </c>
      <c r="C91" t="s">
        <v>19</v>
      </c>
      <c r="D91" t="s">
        <v>55</v>
      </c>
      <c r="E91">
        <v>460</v>
      </c>
      <c r="F91">
        <v>70</v>
      </c>
      <c r="G91">
        <v>100</v>
      </c>
      <c r="H91">
        <v>70</v>
      </c>
      <c r="I91">
        <v>105</v>
      </c>
      <c r="J91">
        <v>75</v>
      </c>
      <c r="K91">
        <v>40</v>
      </c>
      <c r="L91">
        <v>3</v>
      </c>
      <c r="M91" t="b">
        <v>0</v>
      </c>
      <c r="N91" s="15">
        <f>AVERAGE(Pokemon4[[#This Row],[Hit_Points]:[Speed_Points]])</f>
        <v>76.666666666666671</v>
      </c>
      <c r="O91">
        <f>_xlfn.STDEV.P(Pokemon4[[#This Row],[Hit_Points]:[Speed_Points]])</f>
        <v>21.538079972200144</v>
      </c>
      <c r="P91">
        <f>_xlfn.VAR.P(Pokemon4[[#This Row],[Hit_Points]:[Speed_Points]])</f>
        <v>463.88888888888891</v>
      </c>
    </row>
    <row r="92" spans="2:16" hidden="1" x14ac:dyDescent="0.3">
      <c r="B92" t="s">
        <v>384</v>
      </c>
      <c r="C92" t="s">
        <v>19</v>
      </c>
      <c r="D92" t="s">
        <v>55</v>
      </c>
      <c r="E92">
        <v>560</v>
      </c>
      <c r="F92">
        <v>70</v>
      </c>
      <c r="G92">
        <v>120</v>
      </c>
      <c r="H92">
        <v>100</v>
      </c>
      <c r="I92">
        <v>145</v>
      </c>
      <c r="J92">
        <v>105</v>
      </c>
      <c r="K92">
        <v>20</v>
      </c>
      <c r="L92">
        <v>3</v>
      </c>
      <c r="M92" t="b">
        <v>0</v>
      </c>
      <c r="N92" s="15">
        <f>AVERAGE(Pokemon4[[#This Row],[Hit_Points]:[Speed_Points]])</f>
        <v>93.333333333333329</v>
      </c>
      <c r="O92">
        <f>_xlfn.STDEV.P(Pokemon4[[#This Row],[Hit_Points]:[Speed_Points]])</f>
        <v>39.75620147292188</v>
      </c>
      <c r="P92">
        <f>_xlfn.VAR.P(Pokemon4[[#This Row],[Hit_Points]:[Speed_Points]])</f>
        <v>1580.5555555555557</v>
      </c>
    </row>
    <row r="93" spans="2:16" hidden="1" x14ac:dyDescent="0.3">
      <c r="B93" t="s">
        <v>803</v>
      </c>
      <c r="C93" t="s">
        <v>106</v>
      </c>
      <c r="D93" t="s">
        <v>63</v>
      </c>
      <c r="E93">
        <v>500</v>
      </c>
      <c r="F93">
        <v>50</v>
      </c>
      <c r="G93">
        <v>50</v>
      </c>
      <c r="H93">
        <v>150</v>
      </c>
      <c r="I93">
        <v>50</v>
      </c>
      <c r="J93">
        <v>150</v>
      </c>
      <c r="K93">
        <v>50</v>
      </c>
      <c r="L93">
        <v>6</v>
      </c>
      <c r="M93" t="b">
        <v>0</v>
      </c>
      <c r="N93" s="15">
        <f>AVERAGE(Pokemon4[[#This Row],[Hit_Points]:[Speed_Points]])</f>
        <v>83.333333333333329</v>
      </c>
      <c r="O93">
        <f>_xlfn.STDEV.P(Pokemon4[[#This Row],[Hit_Points]:[Speed_Points]])</f>
        <v>47.14045207910317</v>
      </c>
      <c r="P93">
        <f>_xlfn.VAR.P(Pokemon4[[#This Row],[Hit_Points]:[Speed_Points]])</f>
        <v>2222.2222222222222</v>
      </c>
    </row>
    <row r="94" spans="2:16" hidden="1" x14ac:dyDescent="0.3">
      <c r="B94" t="s">
        <v>535</v>
      </c>
      <c r="C94" t="s">
        <v>13</v>
      </c>
      <c r="D94" t="s">
        <v>20</v>
      </c>
      <c r="E94">
        <v>454</v>
      </c>
      <c r="F94">
        <v>74</v>
      </c>
      <c r="G94">
        <v>100</v>
      </c>
      <c r="H94">
        <v>72</v>
      </c>
      <c r="I94">
        <v>90</v>
      </c>
      <c r="J94">
        <v>72</v>
      </c>
      <c r="K94">
        <v>46</v>
      </c>
      <c r="L94">
        <v>4</v>
      </c>
      <c r="M94" t="b">
        <v>0</v>
      </c>
      <c r="N94" s="15">
        <f>AVERAGE(Pokemon4[[#This Row],[Hit_Points]:[Speed_Points]])</f>
        <v>75.666666666666671</v>
      </c>
      <c r="O94">
        <f>_xlfn.STDEV.P(Pokemon4[[#This Row],[Hit_Points]:[Speed_Points]])</f>
        <v>16.868774571839992</v>
      </c>
      <c r="P94">
        <f>_xlfn.VAR.P(Pokemon4[[#This Row],[Hit_Points]:[Speed_Points]])</f>
        <v>284.55555555555554</v>
      </c>
    </row>
    <row r="95" spans="2:16" hidden="1" x14ac:dyDescent="0.3">
      <c r="B95" t="s">
        <v>656</v>
      </c>
      <c r="C95" t="s">
        <v>28</v>
      </c>
      <c r="D95" t="s">
        <v>106</v>
      </c>
      <c r="E95">
        <v>495</v>
      </c>
      <c r="F95">
        <v>74</v>
      </c>
      <c r="G95">
        <v>108</v>
      </c>
      <c r="H95">
        <v>133</v>
      </c>
      <c r="I95">
        <v>83</v>
      </c>
      <c r="J95">
        <v>65</v>
      </c>
      <c r="K95">
        <v>32</v>
      </c>
      <c r="L95">
        <v>5</v>
      </c>
      <c r="M95" t="b">
        <v>0</v>
      </c>
      <c r="N95" s="15">
        <f>AVERAGE(Pokemon4[[#This Row],[Hit_Points]:[Speed_Points]])</f>
        <v>82.5</v>
      </c>
      <c r="O95">
        <f>_xlfn.STDEV.P(Pokemon4[[#This Row],[Hit_Points]:[Speed_Points]])</f>
        <v>31.962217278113442</v>
      </c>
      <c r="P95">
        <f>_xlfn.VAR.P(Pokemon4[[#This Row],[Hit_Points]:[Speed_Points]])</f>
        <v>1021.5833333333334</v>
      </c>
    </row>
    <row r="96" spans="2:16" hidden="1" x14ac:dyDescent="0.3">
      <c r="B96" t="s">
        <v>377</v>
      </c>
      <c r="C96" t="s">
        <v>28</v>
      </c>
      <c r="D96" t="s">
        <v>171</v>
      </c>
      <c r="E96">
        <v>305</v>
      </c>
      <c r="F96">
        <v>45</v>
      </c>
      <c r="G96">
        <v>90</v>
      </c>
      <c r="H96">
        <v>20</v>
      </c>
      <c r="I96">
        <v>65</v>
      </c>
      <c r="J96">
        <v>20</v>
      </c>
      <c r="K96">
        <v>65</v>
      </c>
      <c r="L96">
        <v>3</v>
      </c>
      <c r="M96" t="b">
        <v>0</v>
      </c>
      <c r="N96" s="15">
        <f>AVERAGE(Pokemon4[[#This Row],[Hit_Points]:[Speed_Points]])</f>
        <v>50.833333333333336</v>
      </c>
      <c r="O96">
        <f>_xlfn.STDEV.P(Pokemon4[[#This Row],[Hit_Points]:[Speed_Points]])</f>
        <v>25.399584423546951</v>
      </c>
      <c r="P96">
        <f>_xlfn.VAR.P(Pokemon4[[#This Row],[Hit_Points]:[Speed_Points]])</f>
        <v>645.13888888888891</v>
      </c>
    </row>
    <row r="97" spans="2:16" hidden="1" x14ac:dyDescent="0.3">
      <c r="B97" t="s">
        <v>321</v>
      </c>
      <c r="C97" t="s">
        <v>33</v>
      </c>
      <c r="D97" t="s">
        <v>20</v>
      </c>
      <c r="E97">
        <v>205</v>
      </c>
      <c r="F97">
        <v>50</v>
      </c>
      <c r="G97">
        <v>35</v>
      </c>
      <c r="H97">
        <v>55</v>
      </c>
      <c r="I97">
        <v>25</v>
      </c>
      <c r="J97">
        <v>25</v>
      </c>
      <c r="K97">
        <v>15</v>
      </c>
      <c r="L97">
        <v>3</v>
      </c>
      <c r="M97" t="b">
        <v>0</v>
      </c>
      <c r="N97" s="15">
        <f>AVERAGE(Pokemon4[[#This Row],[Hit_Points]:[Speed_Points]])</f>
        <v>34.166666666666664</v>
      </c>
      <c r="O97">
        <f>_xlfn.STDEV.P(Pokemon4[[#This Row],[Hit_Points]:[Speed_Points]])</f>
        <v>14.264368973853076</v>
      </c>
      <c r="P97">
        <f>_xlfn.VAR.P(Pokemon4[[#This Row],[Hit_Points]:[Speed_Points]])</f>
        <v>203.47222222222223</v>
      </c>
    </row>
    <row r="98" spans="2:16" hidden="1" x14ac:dyDescent="0.3">
      <c r="B98" t="s">
        <v>413</v>
      </c>
      <c r="C98" t="s">
        <v>41</v>
      </c>
      <c r="D98" t="s">
        <v>20</v>
      </c>
      <c r="E98">
        <v>420</v>
      </c>
      <c r="F98">
        <v>70</v>
      </c>
      <c r="G98">
        <v>70</v>
      </c>
      <c r="H98">
        <v>70</v>
      </c>
      <c r="I98">
        <v>70</v>
      </c>
      <c r="J98">
        <v>70</v>
      </c>
      <c r="K98">
        <v>70</v>
      </c>
      <c r="L98">
        <v>3</v>
      </c>
      <c r="M98" t="b">
        <v>0</v>
      </c>
      <c r="N98" s="15">
        <f>AVERAGE(Pokemon4[[#This Row],[Hit_Points]:[Speed_Points]])</f>
        <v>70</v>
      </c>
      <c r="O98">
        <f>_xlfn.STDEV.P(Pokemon4[[#This Row],[Hit_Points]:[Speed_Points]])</f>
        <v>0</v>
      </c>
      <c r="P98">
        <f>_xlfn.VAR.P(Pokemon4[[#This Row],[Hit_Points]:[Speed_Points]])</f>
        <v>0</v>
      </c>
    </row>
    <row r="99" spans="2:16" hidden="1" x14ac:dyDescent="0.3">
      <c r="B99" t="s">
        <v>32</v>
      </c>
      <c r="C99" t="s">
        <v>33</v>
      </c>
      <c r="D99" t="s">
        <v>20</v>
      </c>
      <c r="E99">
        <v>195</v>
      </c>
      <c r="F99">
        <v>45</v>
      </c>
      <c r="G99">
        <v>30</v>
      </c>
      <c r="H99">
        <v>35</v>
      </c>
      <c r="I99">
        <v>20</v>
      </c>
      <c r="J99">
        <v>20</v>
      </c>
      <c r="K99">
        <v>45</v>
      </c>
      <c r="L99">
        <v>1</v>
      </c>
      <c r="M99" t="b">
        <v>0</v>
      </c>
      <c r="N99" s="15">
        <f>AVERAGE(Pokemon4[[#This Row],[Hit_Points]:[Speed_Points]])</f>
        <v>32.5</v>
      </c>
      <c r="O99">
        <f>_xlfn.STDEV.P(Pokemon4[[#This Row],[Hit_Points]:[Speed_Points]])</f>
        <v>10.307764064044152</v>
      </c>
      <c r="P99">
        <f>_xlfn.VAR.P(Pokemon4[[#This Row],[Hit_Points]:[Speed_Points]])</f>
        <v>106.25</v>
      </c>
    </row>
    <row r="100" spans="2:16" x14ac:dyDescent="0.3">
      <c r="B100" s="2" t="s">
        <v>301</v>
      </c>
      <c r="C100" s="2" t="s">
        <v>93</v>
      </c>
      <c r="D100" s="2" t="s">
        <v>13</v>
      </c>
      <c r="E100" s="2">
        <v>600</v>
      </c>
      <c r="F100" s="2">
        <v>100</v>
      </c>
      <c r="G100" s="2">
        <v>100</v>
      </c>
      <c r="H100" s="2">
        <v>100</v>
      </c>
      <c r="I100" s="2">
        <v>100</v>
      </c>
      <c r="J100" s="2">
        <v>100</v>
      </c>
      <c r="K100" s="2">
        <v>100</v>
      </c>
      <c r="L100" s="2">
        <v>2</v>
      </c>
      <c r="M100" s="2" t="b">
        <v>0</v>
      </c>
      <c r="N100" s="16">
        <f>AVERAGE(Pokemon4[[#This Row],[Hit_Points]:[Speed_Points]])</f>
        <v>100</v>
      </c>
      <c r="O100" s="16">
        <f>_xlfn.STDEV.P(Pokemon4[[#This Row],[Hit_Points]:[Speed_Points]])</f>
        <v>0</v>
      </c>
      <c r="P100" s="16">
        <f>_xlfn.VAR.P(Pokemon4[[#This Row],[Hit_Points]:[Speed_Points]])</f>
        <v>0</v>
      </c>
    </row>
    <row r="101" spans="2:16" hidden="1" x14ac:dyDescent="0.3">
      <c r="B101" t="s">
        <v>700</v>
      </c>
      <c r="C101" t="s">
        <v>128</v>
      </c>
      <c r="D101" t="s">
        <v>19</v>
      </c>
      <c r="E101">
        <v>520</v>
      </c>
      <c r="F101">
        <v>60</v>
      </c>
      <c r="G101">
        <v>55</v>
      </c>
      <c r="H101">
        <v>90</v>
      </c>
      <c r="I101">
        <v>145</v>
      </c>
      <c r="J101">
        <v>90</v>
      </c>
      <c r="K101">
        <v>80</v>
      </c>
      <c r="L101">
        <v>5</v>
      </c>
      <c r="M101" t="b">
        <v>0</v>
      </c>
      <c r="N101" s="15">
        <f>AVERAGE(Pokemon4[[#This Row],[Hit_Points]:[Speed_Points]])</f>
        <v>86.666666666666671</v>
      </c>
      <c r="O101">
        <f>_xlfn.STDEV.P(Pokemon4[[#This Row],[Hit_Points]:[Speed_Points]])</f>
        <v>29.391986814247328</v>
      </c>
      <c r="P101">
        <f>_xlfn.VAR.P(Pokemon4[[#This Row],[Hit_Points]:[Speed_Points]])</f>
        <v>863.88888888888891</v>
      </c>
    </row>
    <row r="102" spans="2:16" hidden="1" x14ac:dyDescent="0.3">
      <c r="B102" t="s">
        <v>150</v>
      </c>
      <c r="C102" t="s">
        <v>41</v>
      </c>
      <c r="D102" t="s">
        <v>20</v>
      </c>
      <c r="E102">
        <v>450</v>
      </c>
      <c r="F102">
        <v>250</v>
      </c>
      <c r="G102">
        <v>5</v>
      </c>
      <c r="H102">
        <v>5</v>
      </c>
      <c r="I102">
        <v>35</v>
      </c>
      <c r="J102">
        <v>105</v>
      </c>
      <c r="K102">
        <v>50</v>
      </c>
      <c r="L102">
        <v>1</v>
      </c>
      <c r="M102" t="b">
        <v>0</v>
      </c>
      <c r="N102" s="15">
        <f>AVERAGE(Pokemon4[[#This Row],[Hit_Points]:[Speed_Points]])</f>
        <v>75</v>
      </c>
      <c r="O102">
        <f>_xlfn.STDEV.P(Pokemon4[[#This Row],[Hit_Points]:[Speed_Points]])</f>
        <v>85.195852794213721</v>
      </c>
      <c r="P102">
        <f>_xlfn.VAR.P(Pokemon4[[#This Row],[Hit_Points]:[Speed_Points]])</f>
        <v>7258.333333333333</v>
      </c>
    </row>
    <row r="103" spans="2:16" x14ac:dyDescent="0.3">
      <c r="B103" s="2" t="s">
        <v>22</v>
      </c>
      <c r="C103" s="2" t="s">
        <v>19</v>
      </c>
      <c r="D103" s="2" t="s">
        <v>23</v>
      </c>
      <c r="E103" s="2">
        <v>534</v>
      </c>
      <c r="F103" s="2">
        <v>78</v>
      </c>
      <c r="G103" s="2">
        <v>84</v>
      </c>
      <c r="H103" s="2">
        <v>78</v>
      </c>
      <c r="I103" s="2">
        <v>109</v>
      </c>
      <c r="J103" s="2">
        <v>85</v>
      </c>
      <c r="K103" s="2">
        <v>100</v>
      </c>
      <c r="L103" s="2">
        <v>1</v>
      </c>
      <c r="M103" s="2" t="b">
        <v>0</v>
      </c>
      <c r="N103" s="16">
        <f>AVERAGE(Pokemon4[[#This Row],[Hit_Points]:[Speed_Points]])</f>
        <v>89</v>
      </c>
      <c r="O103" s="16">
        <f>_xlfn.STDEV.P(Pokemon4[[#This Row],[Hit_Points]:[Speed_Points]])</f>
        <v>11.575836902790225</v>
      </c>
      <c r="P103" s="16">
        <f>_xlfn.VAR.P(Pokemon4[[#This Row],[Hit_Points]:[Speed_Points]])</f>
        <v>134</v>
      </c>
    </row>
    <row r="104" spans="2:16" x14ac:dyDescent="0.3">
      <c r="B104" s="2" t="s">
        <v>24</v>
      </c>
      <c r="C104" s="2" t="s">
        <v>19</v>
      </c>
      <c r="D104" s="2" t="s">
        <v>25</v>
      </c>
      <c r="E104" s="2">
        <v>634</v>
      </c>
      <c r="F104" s="2">
        <v>78</v>
      </c>
      <c r="G104" s="2">
        <v>130</v>
      </c>
      <c r="H104" s="2">
        <v>111</v>
      </c>
      <c r="I104" s="2">
        <v>130</v>
      </c>
      <c r="J104" s="2">
        <v>85</v>
      </c>
      <c r="K104" s="2">
        <v>100</v>
      </c>
      <c r="L104" s="2">
        <v>1</v>
      </c>
      <c r="M104" s="2" t="b">
        <v>0</v>
      </c>
      <c r="N104" s="16">
        <f>AVERAGE(Pokemon4[[#This Row],[Hit_Points]:[Speed_Points]])</f>
        <v>105.66666666666667</v>
      </c>
      <c r="O104" s="16">
        <f>_xlfn.STDEV.P(Pokemon4[[#This Row],[Hit_Points]:[Speed_Points]])</f>
        <v>20.154955277107966</v>
      </c>
      <c r="P104" s="16">
        <f>_xlfn.VAR.P(Pokemon4[[#This Row],[Hit_Points]:[Speed_Points]])</f>
        <v>406.22222222222223</v>
      </c>
    </row>
    <row r="105" spans="2:16" x14ac:dyDescent="0.3">
      <c r="B105" s="2" t="s">
        <v>26</v>
      </c>
      <c r="C105" s="2" t="s">
        <v>19</v>
      </c>
      <c r="D105" s="2" t="s">
        <v>23</v>
      </c>
      <c r="E105" s="2">
        <v>634</v>
      </c>
      <c r="F105" s="2">
        <v>78</v>
      </c>
      <c r="G105" s="2">
        <v>104</v>
      </c>
      <c r="H105" s="2">
        <v>78</v>
      </c>
      <c r="I105" s="2">
        <v>159</v>
      </c>
      <c r="J105" s="2">
        <v>115</v>
      </c>
      <c r="K105" s="2">
        <v>100</v>
      </c>
      <c r="L105" s="2">
        <v>1</v>
      </c>
      <c r="M105" s="2" t="b">
        <v>0</v>
      </c>
      <c r="N105" s="16">
        <f>AVERAGE(Pokemon4[[#This Row],[Hit_Points]:[Speed_Points]])</f>
        <v>105.66666666666667</v>
      </c>
      <c r="O105" s="16">
        <f>_xlfn.STDEV.P(Pokemon4[[#This Row],[Hit_Points]:[Speed_Points]])</f>
        <v>27.378012264508094</v>
      </c>
      <c r="P105" s="16">
        <f>_xlfn.VAR.P(Pokemon4[[#This Row],[Hit_Points]:[Speed_Points]])</f>
        <v>749.55555555555554</v>
      </c>
    </row>
    <row r="106" spans="2:16" hidden="1" x14ac:dyDescent="0.3">
      <c r="B106" t="s">
        <v>18</v>
      </c>
      <c r="C106" t="s">
        <v>19</v>
      </c>
      <c r="D106" t="s">
        <v>20</v>
      </c>
      <c r="E106">
        <v>309</v>
      </c>
      <c r="F106">
        <v>39</v>
      </c>
      <c r="G106">
        <v>52</v>
      </c>
      <c r="H106">
        <v>43</v>
      </c>
      <c r="I106">
        <v>60</v>
      </c>
      <c r="J106">
        <v>50</v>
      </c>
      <c r="K106">
        <v>65</v>
      </c>
      <c r="L106">
        <v>1</v>
      </c>
      <c r="M106" t="b">
        <v>0</v>
      </c>
      <c r="N106" s="15">
        <f>AVERAGE(Pokemon4[[#This Row],[Hit_Points]:[Speed_Points]])</f>
        <v>51.5</v>
      </c>
      <c r="O106">
        <f>_xlfn.STDEV.P(Pokemon4[[#This Row],[Hit_Points]:[Speed_Points]])</f>
        <v>8.9953691790090904</v>
      </c>
      <c r="P106">
        <f>_xlfn.VAR.P(Pokemon4[[#This Row],[Hit_Points]:[Speed_Points]])</f>
        <v>80.916666666666671</v>
      </c>
    </row>
    <row r="107" spans="2:16" hidden="1" x14ac:dyDescent="0.3">
      <c r="B107" t="s">
        <v>21</v>
      </c>
      <c r="C107" t="s">
        <v>19</v>
      </c>
      <c r="D107" t="s">
        <v>20</v>
      </c>
      <c r="E107">
        <v>405</v>
      </c>
      <c r="F107">
        <v>58</v>
      </c>
      <c r="G107">
        <v>64</v>
      </c>
      <c r="H107">
        <v>58</v>
      </c>
      <c r="I107">
        <v>80</v>
      </c>
      <c r="J107">
        <v>65</v>
      </c>
      <c r="K107">
        <v>80</v>
      </c>
      <c r="L107">
        <v>1</v>
      </c>
      <c r="M107" t="b">
        <v>0</v>
      </c>
      <c r="N107" s="15">
        <f>AVERAGE(Pokemon4[[#This Row],[Hit_Points]:[Speed_Points]])</f>
        <v>67.5</v>
      </c>
      <c r="O107">
        <f>_xlfn.STDEV.P(Pokemon4[[#This Row],[Hit_Points]:[Speed_Points]])</f>
        <v>9.2330926563096938</v>
      </c>
      <c r="P107">
        <f>_xlfn.VAR.P(Pokemon4[[#This Row],[Hit_Points]:[Speed_Points]])</f>
        <v>85.25</v>
      </c>
    </row>
    <row r="108" spans="2:16" hidden="1" x14ac:dyDescent="0.3">
      <c r="B108" t="s">
        <v>519</v>
      </c>
      <c r="C108" t="s">
        <v>41</v>
      </c>
      <c r="D108" t="s">
        <v>23</v>
      </c>
      <c r="E108">
        <v>411</v>
      </c>
      <c r="F108">
        <v>76</v>
      </c>
      <c r="G108">
        <v>65</v>
      </c>
      <c r="H108">
        <v>45</v>
      </c>
      <c r="I108">
        <v>92</v>
      </c>
      <c r="J108">
        <v>42</v>
      </c>
      <c r="K108">
        <v>91</v>
      </c>
      <c r="L108">
        <v>4</v>
      </c>
      <c r="M108" t="b">
        <v>0</v>
      </c>
      <c r="N108" s="15">
        <f>AVERAGE(Pokemon4[[#This Row],[Hit_Points]:[Speed_Points]])</f>
        <v>68.5</v>
      </c>
      <c r="O108">
        <f>_xlfn.STDEV.P(Pokemon4[[#This Row],[Hit_Points]:[Speed_Points]])</f>
        <v>19.922767545365446</v>
      </c>
      <c r="P108">
        <f>_xlfn.VAR.P(Pokemon4[[#This Row],[Hit_Points]:[Speed_Points]])</f>
        <v>396.91666666666669</v>
      </c>
    </row>
    <row r="109" spans="2:16" hidden="1" x14ac:dyDescent="0.3">
      <c r="B109" t="s">
        <v>498</v>
      </c>
      <c r="C109" t="s">
        <v>13</v>
      </c>
      <c r="D109" t="s">
        <v>20</v>
      </c>
      <c r="E109">
        <v>450</v>
      </c>
      <c r="F109">
        <v>70</v>
      </c>
      <c r="G109">
        <v>60</v>
      </c>
      <c r="H109">
        <v>70</v>
      </c>
      <c r="I109">
        <v>87</v>
      </c>
      <c r="J109">
        <v>78</v>
      </c>
      <c r="K109">
        <v>85</v>
      </c>
      <c r="L109">
        <v>4</v>
      </c>
      <c r="M109" t="b">
        <v>0</v>
      </c>
      <c r="N109" s="15">
        <f>AVERAGE(Pokemon4[[#This Row],[Hit_Points]:[Speed_Points]])</f>
        <v>75</v>
      </c>
      <c r="O109">
        <f>_xlfn.STDEV.P(Pokemon4[[#This Row],[Hit_Points]:[Speed_Points]])</f>
        <v>9.3808315196468595</v>
      </c>
      <c r="P109">
        <f>_xlfn.VAR.P(Pokemon4[[#This Row],[Hit_Points]:[Speed_Points]])</f>
        <v>88</v>
      </c>
    </row>
    <row r="110" spans="2:16" hidden="1" x14ac:dyDescent="0.3">
      <c r="B110" t="s">
        <v>497</v>
      </c>
      <c r="C110" t="s">
        <v>13</v>
      </c>
      <c r="D110" t="s">
        <v>20</v>
      </c>
      <c r="E110">
        <v>275</v>
      </c>
      <c r="F110">
        <v>45</v>
      </c>
      <c r="G110">
        <v>35</v>
      </c>
      <c r="H110">
        <v>45</v>
      </c>
      <c r="I110">
        <v>62</v>
      </c>
      <c r="J110">
        <v>53</v>
      </c>
      <c r="K110">
        <v>35</v>
      </c>
      <c r="L110">
        <v>4</v>
      </c>
      <c r="M110" t="b">
        <v>0</v>
      </c>
      <c r="N110" s="15">
        <f>AVERAGE(Pokemon4[[#This Row],[Hit_Points]:[Speed_Points]])</f>
        <v>45.833333333333336</v>
      </c>
      <c r="O110">
        <f>_xlfn.STDEV.P(Pokemon4[[#This Row],[Hit_Points]:[Speed_Points]])</f>
        <v>9.5641111569357147</v>
      </c>
      <c r="P110">
        <f>_xlfn.VAR.P(Pokemon4[[#This Row],[Hit_Points]:[Speed_Points]])</f>
        <v>91.472222222222229</v>
      </c>
    </row>
    <row r="111" spans="2:16" hidden="1" x14ac:dyDescent="0.3">
      <c r="B111" t="s">
        <v>750</v>
      </c>
      <c r="C111" t="s">
        <v>13</v>
      </c>
      <c r="D111" t="s">
        <v>85</v>
      </c>
      <c r="E111">
        <v>530</v>
      </c>
      <c r="F111">
        <v>88</v>
      </c>
      <c r="G111">
        <v>107</v>
      </c>
      <c r="H111">
        <v>122</v>
      </c>
      <c r="I111">
        <v>74</v>
      </c>
      <c r="J111">
        <v>75</v>
      </c>
      <c r="K111">
        <v>64</v>
      </c>
      <c r="L111">
        <v>6</v>
      </c>
      <c r="M111" t="b">
        <v>0</v>
      </c>
      <c r="N111" s="15">
        <f>AVERAGE(Pokemon4[[#This Row],[Hit_Points]:[Speed_Points]])</f>
        <v>88.333333333333329</v>
      </c>
      <c r="O111">
        <f>_xlfn.STDEV.P(Pokemon4[[#This Row],[Hit_Points]:[Speed_Points]])</f>
        <v>20.237478982214054</v>
      </c>
      <c r="P111">
        <f>_xlfn.VAR.P(Pokemon4[[#This Row],[Hit_Points]:[Speed_Points]])</f>
        <v>409.55555555555554</v>
      </c>
    </row>
    <row r="112" spans="2:16" hidden="1" x14ac:dyDescent="0.3">
      <c r="B112" t="s">
        <v>748</v>
      </c>
      <c r="C112" t="s">
        <v>13</v>
      </c>
      <c r="D112" t="s">
        <v>20</v>
      </c>
      <c r="E112">
        <v>313</v>
      </c>
      <c r="F112">
        <v>56</v>
      </c>
      <c r="G112">
        <v>61</v>
      </c>
      <c r="H112">
        <v>65</v>
      </c>
      <c r="I112">
        <v>48</v>
      </c>
      <c r="J112">
        <v>45</v>
      </c>
      <c r="K112">
        <v>38</v>
      </c>
      <c r="L112">
        <v>6</v>
      </c>
      <c r="M112" t="b">
        <v>0</v>
      </c>
      <c r="N112" s="15">
        <f>AVERAGE(Pokemon4[[#This Row],[Hit_Points]:[Speed_Points]])</f>
        <v>52.166666666666664</v>
      </c>
      <c r="O112">
        <f>_xlfn.STDEV.P(Pokemon4[[#This Row],[Hit_Points]:[Speed_Points]])</f>
        <v>9.370461864580399</v>
      </c>
      <c r="P112">
        <f>_xlfn.VAR.P(Pokemon4[[#This Row],[Hit_Points]:[Speed_Points]])</f>
        <v>87.805555555555557</v>
      </c>
    </row>
    <row r="113" spans="2:16" hidden="1" x14ac:dyDescent="0.3">
      <c r="B113" t="s">
        <v>196</v>
      </c>
      <c r="C113" t="s">
        <v>13</v>
      </c>
      <c r="D113" t="s">
        <v>20</v>
      </c>
      <c r="E113">
        <v>318</v>
      </c>
      <c r="F113">
        <v>45</v>
      </c>
      <c r="G113">
        <v>49</v>
      </c>
      <c r="H113">
        <v>65</v>
      </c>
      <c r="I113">
        <v>49</v>
      </c>
      <c r="J113">
        <v>65</v>
      </c>
      <c r="K113">
        <v>45</v>
      </c>
      <c r="L113">
        <v>2</v>
      </c>
      <c r="M113" t="b">
        <v>0</v>
      </c>
      <c r="N113" s="15">
        <f>AVERAGE(Pokemon4[[#This Row],[Hit_Points]:[Speed_Points]])</f>
        <v>53</v>
      </c>
      <c r="O113">
        <f>_xlfn.STDEV.P(Pokemon4[[#This Row],[Hit_Points]:[Speed_Points]])</f>
        <v>8.6409875978771478</v>
      </c>
      <c r="P113">
        <f>_xlfn.VAR.P(Pokemon4[[#This Row],[Hit_Points]:[Speed_Points]])</f>
        <v>74.666666666666671</v>
      </c>
    </row>
    <row r="114" spans="2:16" hidden="1" x14ac:dyDescent="0.3">
      <c r="B114" t="s">
        <v>465</v>
      </c>
      <c r="C114" t="s">
        <v>19</v>
      </c>
      <c r="D114" t="s">
        <v>20</v>
      </c>
      <c r="E114">
        <v>309</v>
      </c>
      <c r="F114">
        <v>44</v>
      </c>
      <c r="G114">
        <v>58</v>
      </c>
      <c r="H114">
        <v>44</v>
      </c>
      <c r="I114">
        <v>58</v>
      </c>
      <c r="J114">
        <v>44</v>
      </c>
      <c r="K114">
        <v>61</v>
      </c>
      <c r="L114">
        <v>4</v>
      </c>
      <c r="M114" t="b">
        <v>0</v>
      </c>
      <c r="N114" s="15">
        <f>AVERAGE(Pokemon4[[#This Row],[Hit_Points]:[Speed_Points]])</f>
        <v>51.5</v>
      </c>
      <c r="O114">
        <f>_xlfn.STDEV.P(Pokemon4[[#This Row],[Hit_Points]:[Speed_Points]])</f>
        <v>7.5663729752107782</v>
      </c>
      <c r="P114">
        <f>_xlfn.VAR.P(Pokemon4[[#This Row],[Hit_Points]:[Speed_Points]])</f>
        <v>57.25</v>
      </c>
    </row>
    <row r="115" spans="2:16" hidden="1" x14ac:dyDescent="0.3">
      <c r="B115" t="s">
        <v>421</v>
      </c>
      <c r="C115" t="s">
        <v>93</v>
      </c>
      <c r="D115" t="s">
        <v>20</v>
      </c>
      <c r="E115">
        <v>425</v>
      </c>
      <c r="F115">
        <v>65</v>
      </c>
      <c r="G115">
        <v>50</v>
      </c>
      <c r="H115">
        <v>70</v>
      </c>
      <c r="I115">
        <v>95</v>
      </c>
      <c r="J115">
        <v>80</v>
      </c>
      <c r="K115">
        <v>65</v>
      </c>
      <c r="L115">
        <v>3</v>
      </c>
      <c r="M115" t="b">
        <v>0</v>
      </c>
      <c r="N115" s="15">
        <f>AVERAGE(Pokemon4[[#This Row],[Hit_Points]:[Speed_Points]])</f>
        <v>70.833333333333329</v>
      </c>
      <c r="O115">
        <f>_xlfn.STDEV.P(Pokemon4[[#This Row],[Hit_Points]:[Speed_Points]])</f>
        <v>13.969212178533509</v>
      </c>
      <c r="P115">
        <f>_xlfn.VAR.P(Pokemon4[[#This Row],[Hit_Points]:[Speed_Points]])</f>
        <v>195.13888888888889</v>
      </c>
    </row>
    <row r="116" spans="2:16" hidden="1" x14ac:dyDescent="0.3">
      <c r="B116" t="s">
        <v>214</v>
      </c>
      <c r="C116" t="s">
        <v>28</v>
      </c>
      <c r="D116" t="s">
        <v>52</v>
      </c>
      <c r="E116">
        <v>330</v>
      </c>
      <c r="F116">
        <v>75</v>
      </c>
      <c r="G116">
        <v>38</v>
      </c>
      <c r="H116">
        <v>38</v>
      </c>
      <c r="I116">
        <v>56</v>
      </c>
      <c r="J116">
        <v>56</v>
      </c>
      <c r="K116">
        <v>67</v>
      </c>
      <c r="L116">
        <v>2</v>
      </c>
      <c r="M116" t="b">
        <v>0</v>
      </c>
      <c r="N116" s="15">
        <f>AVERAGE(Pokemon4[[#This Row],[Hit_Points]:[Speed_Points]])</f>
        <v>55</v>
      </c>
      <c r="O116">
        <f>_xlfn.STDEV.P(Pokemon4[[#This Row],[Hit_Points]:[Speed_Points]])</f>
        <v>13.686976778431873</v>
      </c>
      <c r="P116">
        <f>_xlfn.VAR.P(Pokemon4[[#This Row],[Hit_Points]:[Speed_Points]])</f>
        <v>187.33333333333334</v>
      </c>
    </row>
    <row r="117" spans="2:16" hidden="1" x14ac:dyDescent="0.3">
      <c r="B117" t="s">
        <v>511</v>
      </c>
      <c r="C117" t="s">
        <v>93</v>
      </c>
      <c r="D117" t="s">
        <v>20</v>
      </c>
      <c r="E117">
        <v>285</v>
      </c>
      <c r="F117">
        <v>45</v>
      </c>
      <c r="G117">
        <v>30</v>
      </c>
      <c r="H117">
        <v>50</v>
      </c>
      <c r="I117">
        <v>65</v>
      </c>
      <c r="J117">
        <v>50</v>
      </c>
      <c r="K117">
        <v>45</v>
      </c>
      <c r="L117">
        <v>4</v>
      </c>
      <c r="M117" t="b">
        <v>0</v>
      </c>
      <c r="N117" s="15">
        <f>AVERAGE(Pokemon4[[#This Row],[Hit_Points]:[Speed_Points]])</f>
        <v>47.5</v>
      </c>
      <c r="O117">
        <f>_xlfn.STDEV.P(Pokemon4[[#This Row],[Hit_Points]:[Speed_Points]])</f>
        <v>10.307764064044152</v>
      </c>
      <c r="P117">
        <f>_xlfn.VAR.P(Pokemon4[[#This Row],[Hit_Points]:[Speed_Points]])</f>
        <v>106.25</v>
      </c>
    </row>
    <row r="118" spans="2:16" hidden="1" x14ac:dyDescent="0.3">
      <c r="B118" t="s">
        <v>664</v>
      </c>
      <c r="C118" t="s">
        <v>41</v>
      </c>
      <c r="D118" t="s">
        <v>20</v>
      </c>
      <c r="E118">
        <v>470</v>
      </c>
      <c r="F118">
        <v>75</v>
      </c>
      <c r="G118">
        <v>95</v>
      </c>
      <c r="H118">
        <v>60</v>
      </c>
      <c r="I118">
        <v>65</v>
      </c>
      <c r="J118">
        <v>60</v>
      </c>
      <c r="K118">
        <v>115</v>
      </c>
      <c r="L118">
        <v>5</v>
      </c>
      <c r="M118" t="b">
        <v>0</v>
      </c>
      <c r="N118" s="15">
        <f>AVERAGE(Pokemon4[[#This Row],[Hit_Points]:[Speed_Points]])</f>
        <v>78.333333333333329</v>
      </c>
      <c r="O118">
        <f>_xlfn.STDEV.P(Pokemon4[[#This Row],[Hit_Points]:[Speed_Points]])</f>
        <v>20.344259359556172</v>
      </c>
      <c r="P118">
        <f>_xlfn.VAR.P(Pokemon4[[#This Row],[Hit_Points]:[Speed_Points]])</f>
        <v>413.88888888888891</v>
      </c>
    </row>
    <row r="119" spans="2:16" hidden="1" x14ac:dyDescent="0.3">
      <c r="B119" t="s">
        <v>431</v>
      </c>
      <c r="C119" t="s">
        <v>28</v>
      </c>
      <c r="D119" t="s">
        <v>20</v>
      </c>
      <c r="E119">
        <v>345</v>
      </c>
      <c r="F119">
        <v>35</v>
      </c>
      <c r="G119">
        <v>64</v>
      </c>
      <c r="H119">
        <v>85</v>
      </c>
      <c r="I119">
        <v>74</v>
      </c>
      <c r="J119">
        <v>55</v>
      </c>
      <c r="K119">
        <v>32</v>
      </c>
      <c r="L119">
        <v>3</v>
      </c>
      <c r="M119" t="b">
        <v>0</v>
      </c>
      <c r="N119" s="15">
        <f>AVERAGE(Pokemon4[[#This Row],[Hit_Points]:[Speed_Points]])</f>
        <v>57.5</v>
      </c>
      <c r="O119">
        <f>_xlfn.STDEV.P(Pokemon4[[#This Row],[Hit_Points]:[Speed_Points]])</f>
        <v>19.293781381574739</v>
      </c>
      <c r="P119">
        <f>_xlfn.VAR.P(Pokemon4[[#This Row],[Hit_Points]:[Speed_Points]])</f>
        <v>372.25</v>
      </c>
    </row>
    <row r="120" spans="2:16" hidden="1" x14ac:dyDescent="0.3">
      <c r="B120" t="s">
        <v>792</v>
      </c>
      <c r="C120" t="s">
        <v>28</v>
      </c>
      <c r="D120" t="s">
        <v>20</v>
      </c>
      <c r="E120">
        <v>330</v>
      </c>
      <c r="F120">
        <v>50</v>
      </c>
      <c r="G120">
        <v>53</v>
      </c>
      <c r="H120">
        <v>62</v>
      </c>
      <c r="I120">
        <v>58</v>
      </c>
      <c r="J120">
        <v>63</v>
      </c>
      <c r="K120">
        <v>44</v>
      </c>
      <c r="L120">
        <v>6</v>
      </c>
      <c r="M120" t="b">
        <v>0</v>
      </c>
      <c r="N120" s="15">
        <f>AVERAGE(Pokemon4[[#This Row],[Hit_Points]:[Speed_Points]])</f>
        <v>55</v>
      </c>
      <c r="O120">
        <f>_xlfn.STDEV.P(Pokemon4[[#This Row],[Hit_Points]:[Speed_Points]])</f>
        <v>6.7330032922413858</v>
      </c>
      <c r="P120">
        <f>_xlfn.VAR.P(Pokemon4[[#This Row],[Hit_Points]:[Speed_Points]])</f>
        <v>45.333333333333336</v>
      </c>
    </row>
    <row r="121" spans="2:16" hidden="1" x14ac:dyDescent="0.3">
      <c r="B121" t="s">
        <v>793</v>
      </c>
      <c r="C121" t="s">
        <v>28</v>
      </c>
      <c r="D121" t="s">
        <v>20</v>
      </c>
      <c r="E121">
        <v>500</v>
      </c>
      <c r="F121">
        <v>71</v>
      </c>
      <c r="G121">
        <v>73</v>
      </c>
      <c r="H121">
        <v>88</v>
      </c>
      <c r="I121">
        <v>120</v>
      </c>
      <c r="J121">
        <v>89</v>
      </c>
      <c r="K121">
        <v>59</v>
      </c>
      <c r="L121">
        <v>6</v>
      </c>
      <c r="M121" t="b">
        <v>0</v>
      </c>
      <c r="N121" s="15">
        <f>AVERAGE(Pokemon4[[#This Row],[Hit_Points]:[Speed_Points]])</f>
        <v>83.333333333333329</v>
      </c>
      <c r="O121">
        <f>_xlfn.STDEV.P(Pokemon4[[#This Row],[Hit_Points]:[Speed_Points]])</f>
        <v>19.362047641943477</v>
      </c>
      <c r="P121">
        <f>_xlfn.VAR.P(Pokemon4[[#This Row],[Hit_Points]:[Speed_Points]])</f>
        <v>374.88888888888891</v>
      </c>
    </row>
    <row r="122" spans="2:16" hidden="1" x14ac:dyDescent="0.3">
      <c r="B122" t="s">
        <v>406</v>
      </c>
      <c r="C122" t="s">
        <v>55</v>
      </c>
      <c r="D122" t="s">
        <v>93</v>
      </c>
      <c r="E122">
        <v>500</v>
      </c>
      <c r="F122">
        <v>60</v>
      </c>
      <c r="G122">
        <v>70</v>
      </c>
      <c r="H122">
        <v>105</v>
      </c>
      <c r="I122">
        <v>70</v>
      </c>
      <c r="J122">
        <v>120</v>
      </c>
      <c r="K122">
        <v>75</v>
      </c>
      <c r="L122">
        <v>3</v>
      </c>
      <c r="M122" t="b">
        <v>0</v>
      </c>
      <c r="N122" s="15">
        <f>AVERAGE(Pokemon4[[#This Row],[Hit_Points]:[Speed_Points]])</f>
        <v>83.333333333333329</v>
      </c>
      <c r="O122">
        <f>_xlfn.STDEV.P(Pokemon4[[#This Row],[Hit_Points]:[Speed_Points]])</f>
        <v>21.538079972200144</v>
      </c>
      <c r="P122">
        <f>_xlfn.VAR.P(Pokemon4[[#This Row],[Hit_Points]:[Speed_Points]])</f>
        <v>463.88888888888891</v>
      </c>
    </row>
    <row r="123" spans="2:16" hidden="1" x14ac:dyDescent="0.3">
      <c r="B123" t="s">
        <v>64</v>
      </c>
      <c r="C123" t="s">
        <v>63</v>
      </c>
      <c r="D123" t="s">
        <v>20</v>
      </c>
      <c r="E123">
        <v>483</v>
      </c>
      <c r="F123">
        <v>95</v>
      </c>
      <c r="G123">
        <v>70</v>
      </c>
      <c r="H123">
        <v>73</v>
      </c>
      <c r="I123">
        <v>95</v>
      </c>
      <c r="J123">
        <v>90</v>
      </c>
      <c r="K123">
        <v>60</v>
      </c>
      <c r="L123">
        <v>1</v>
      </c>
      <c r="M123" t="b">
        <v>0</v>
      </c>
      <c r="N123" s="15">
        <f>AVERAGE(Pokemon4[[#This Row],[Hit_Points]:[Speed_Points]])</f>
        <v>80.5</v>
      </c>
      <c r="O123">
        <f>_xlfn.STDEV.P(Pokemon4[[#This Row],[Hit_Points]:[Speed_Points]])</f>
        <v>13.524668819112232</v>
      </c>
      <c r="P123">
        <f>_xlfn.VAR.P(Pokemon4[[#This Row],[Hit_Points]:[Speed_Points]])</f>
        <v>182.91666666666666</v>
      </c>
    </row>
    <row r="124" spans="2:16" hidden="1" x14ac:dyDescent="0.3">
      <c r="B124" t="s">
        <v>62</v>
      </c>
      <c r="C124" t="s">
        <v>63</v>
      </c>
      <c r="D124" t="s">
        <v>20</v>
      </c>
      <c r="E124">
        <v>323</v>
      </c>
      <c r="F124">
        <v>70</v>
      </c>
      <c r="G124">
        <v>45</v>
      </c>
      <c r="H124">
        <v>48</v>
      </c>
      <c r="I124">
        <v>60</v>
      </c>
      <c r="J124">
        <v>65</v>
      </c>
      <c r="K124">
        <v>35</v>
      </c>
      <c r="L124">
        <v>1</v>
      </c>
      <c r="M124" t="b">
        <v>0</v>
      </c>
      <c r="N124" s="15">
        <f>AVERAGE(Pokemon4[[#This Row],[Hit_Points]:[Speed_Points]])</f>
        <v>53.833333333333336</v>
      </c>
      <c r="O124">
        <f>_xlfn.STDEV.P(Pokemon4[[#This Row],[Hit_Points]:[Speed_Points]])</f>
        <v>12.184917817622827</v>
      </c>
      <c r="P124">
        <f>_xlfn.VAR.P(Pokemon4[[#This Row],[Hit_Points]:[Speed_Points]])</f>
        <v>148.47222222222223</v>
      </c>
    </row>
    <row r="125" spans="2:16" hidden="1" x14ac:dyDescent="0.3">
      <c r="B125" t="s">
        <v>217</v>
      </c>
      <c r="C125" t="s">
        <v>63</v>
      </c>
      <c r="D125" t="s">
        <v>20</v>
      </c>
      <c r="E125">
        <v>218</v>
      </c>
      <c r="F125">
        <v>50</v>
      </c>
      <c r="G125">
        <v>25</v>
      </c>
      <c r="H125">
        <v>28</v>
      </c>
      <c r="I125">
        <v>45</v>
      </c>
      <c r="J125">
        <v>55</v>
      </c>
      <c r="K125">
        <v>15</v>
      </c>
      <c r="L125">
        <v>2</v>
      </c>
      <c r="M125" t="b">
        <v>0</v>
      </c>
      <c r="N125" s="15">
        <f>AVERAGE(Pokemon4[[#This Row],[Hit_Points]:[Speed_Points]])</f>
        <v>36.333333333333336</v>
      </c>
      <c r="O125">
        <f>_xlfn.STDEV.P(Pokemon4[[#This Row],[Hit_Points]:[Speed_Points]])</f>
        <v>14.510532573119276</v>
      </c>
      <c r="P125">
        <f>_xlfn.VAR.P(Pokemon4[[#This Row],[Hit_Points]:[Speed_Points]])</f>
        <v>210.55555555555554</v>
      </c>
    </row>
    <row r="126" spans="2:16" hidden="1" x14ac:dyDescent="0.3">
      <c r="B126" t="s">
        <v>126</v>
      </c>
      <c r="C126" t="s">
        <v>28</v>
      </c>
      <c r="D126" t="s">
        <v>122</v>
      </c>
      <c r="E126">
        <v>525</v>
      </c>
      <c r="F126">
        <v>50</v>
      </c>
      <c r="G126">
        <v>95</v>
      </c>
      <c r="H126">
        <v>180</v>
      </c>
      <c r="I126">
        <v>85</v>
      </c>
      <c r="J126">
        <v>45</v>
      </c>
      <c r="K126">
        <v>70</v>
      </c>
      <c r="L126">
        <v>1</v>
      </c>
      <c r="M126" t="b">
        <v>0</v>
      </c>
      <c r="N126" s="15">
        <f>AVERAGE(Pokemon4[[#This Row],[Hit_Points]:[Speed_Points]])</f>
        <v>87.5</v>
      </c>
      <c r="O126">
        <f>_xlfn.STDEV.P(Pokemon4[[#This Row],[Hit_Points]:[Speed_Points]])</f>
        <v>44.97684589504545</v>
      </c>
      <c r="P126">
        <f>_xlfn.VAR.P(Pokemon4[[#This Row],[Hit_Points]:[Speed_Points]])</f>
        <v>2022.9166666666667</v>
      </c>
    </row>
    <row r="127" spans="2:16" x14ac:dyDescent="0.3">
      <c r="B127" s="2" t="s">
        <v>729</v>
      </c>
      <c r="C127" s="2" t="s">
        <v>115</v>
      </c>
      <c r="D127" s="2" t="s">
        <v>85</v>
      </c>
      <c r="E127" s="2">
        <v>580</v>
      </c>
      <c r="F127" s="2">
        <v>91</v>
      </c>
      <c r="G127" s="2">
        <v>90</v>
      </c>
      <c r="H127" s="2">
        <v>129</v>
      </c>
      <c r="I127" s="2">
        <v>90</v>
      </c>
      <c r="J127" s="2">
        <v>72</v>
      </c>
      <c r="K127" s="2">
        <v>108</v>
      </c>
      <c r="L127" s="2">
        <v>5</v>
      </c>
      <c r="M127" s="2" t="b">
        <v>1</v>
      </c>
      <c r="N127" s="16">
        <f>AVERAGE(Pokemon4[[#This Row],[Hit_Points]:[Speed_Points]])</f>
        <v>96.666666666666671</v>
      </c>
      <c r="O127" s="16">
        <f>_xlfn.STDEV.P(Pokemon4[[#This Row],[Hit_Points]:[Speed_Points]])</f>
        <v>17.810733343190062</v>
      </c>
      <c r="P127" s="16">
        <f>_xlfn.VAR.P(Pokemon4[[#This Row],[Hit_Points]:[Speed_Points]])</f>
        <v>317.22222222222223</v>
      </c>
    </row>
    <row r="128" spans="2:16" hidden="1" x14ac:dyDescent="0.3">
      <c r="B128" t="s">
        <v>654</v>
      </c>
      <c r="C128" t="s">
        <v>128</v>
      </c>
      <c r="D128" t="s">
        <v>20</v>
      </c>
      <c r="E128">
        <v>483</v>
      </c>
      <c r="F128">
        <v>58</v>
      </c>
      <c r="G128">
        <v>50</v>
      </c>
      <c r="H128">
        <v>145</v>
      </c>
      <c r="I128">
        <v>95</v>
      </c>
      <c r="J128">
        <v>105</v>
      </c>
      <c r="K128">
        <v>30</v>
      </c>
      <c r="L128">
        <v>5</v>
      </c>
      <c r="M128" t="b">
        <v>0</v>
      </c>
      <c r="N128" s="15">
        <f>AVERAGE(Pokemon4[[#This Row],[Hit_Points]:[Speed_Points]])</f>
        <v>80.5</v>
      </c>
      <c r="O128">
        <f>_xlfn.STDEV.P(Pokemon4[[#This Row],[Hit_Points]:[Speed_Points]])</f>
        <v>38.638279809881119</v>
      </c>
      <c r="P128">
        <f>_xlfn.VAR.P(Pokemon4[[#This Row],[Hit_Points]:[Speed_Points]])</f>
        <v>1492.9166666666667</v>
      </c>
    </row>
    <row r="129" spans="2:16" hidden="1" x14ac:dyDescent="0.3">
      <c r="B129" t="s">
        <v>492</v>
      </c>
      <c r="C129" t="s">
        <v>33</v>
      </c>
      <c r="D129" t="s">
        <v>23</v>
      </c>
      <c r="E129">
        <v>244</v>
      </c>
      <c r="F129">
        <v>30</v>
      </c>
      <c r="G129">
        <v>30</v>
      </c>
      <c r="H129">
        <v>42</v>
      </c>
      <c r="I129">
        <v>30</v>
      </c>
      <c r="J129">
        <v>42</v>
      </c>
      <c r="K129">
        <v>70</v>
      </c>
      <c r="L129">
        <v>4</v>
      </c>
      <c r="M129" t="b">
        <v>0</v>
      </c>
      <c r="N129" s="15">
        <f>AVERAGE(Pokemon4[[#This Row],[Hit_Points]:[Speed_Points]])</f>
        <v>40.666666666666664</v>
      </c>
      <c r="O129">
        <f>_xlfn.STDEV.P(Pokemon4[[#This Row],[Hit_Points]:[Speed_Points]])</f>
        <v>14.173527750312866</v>
      </c>
      <c r="P129">
        <f>_xlfn.VAR.P(Pokemon4[[#This Row],[Hit_Points]:[Speed_Points]])</f>
        <v>200.88888888888889</v>
      </c>
    </row>
    <row r="130" spans="2:16" hidden="1" x14ac:dyDescent="0.3">
      <c r="B130" t="s">
        <v>307</v>
      </c>
      <c r="C130" t="s">
        <v>19</v>
      </c>
      <c r="D130" t="s">
        <v>85</v>
      </c>
      <c r="E130">
        <v>405</v>
      </c>
      <c r="F130">
        <v>60</v>
      </c>
      <c r="G130">
        <v>85</v>
      </c>
      <c r="H130">
        <v>60</v>
      </c>
      <c r="I130">
        <v>85</v>
      </c>
      <c r="J130">
        <v>60</v>
      </c>
      <c r="K130">
        <v>55</v>
      </c>
      <c r="L130">
        <v>3</v>
      </c>
      <c r="M130" t="b">
        <v>0</v>
      </c>
      <c r="N130" s="15">
        <f>AVERAGE(Pokemon4[[#This Row],[Hit_Points]:[Speed_Points]])</f>
        <v>67.5</v>
      </c>
      <c r="O130">
        <f>_xlfn.STDEV.P(Pokemon4[[#This Row],[Hit_Points]:[Speed_Points]])</f>
        <v>12.5</v>
      </c>
      <c r="P130">
        <f>_xlfn.VAR.P(Pokemon4[[#This Row],[Hit_Points]:[Speed_Points]])</f>
        <v>156.25</v>
      </c>
    </row>
    <row r="131" spans="2:16" hidden="1" x14ac:dyDescent="0.3">
      <c r="B131" t="s">
        <v>624</v>
      </c>
      <c r="C131" t="s">
        <v>85</v>
      </c>
      <c r="D131" t="s">
        <v>20</v>
      </c>
      <c r="E131">
        <v>505</v>
      </c>
      <c r="F131">
        <v>105</v>
      </c>
      <c r="G131">
        <v>140</v>
      </c>
      <c r="H131">
        <v>95</v>
      </c>
      <c r="I131">
        <v>55</v>
      </c>
      <c r="J131">
        <v>65</v>
      </c>
      <c r="K131">
        <v>45</v>
      </c>
      <c r="L131">
        <v>5</v>
      </c>
      <c r="M131" t="b">
        <v>0</v>
      </c>
      <c r="N131" s="15">
        <f>AVERAGE(Pokemon4[[#This Row],[Hit_Points]:[Speed_Points]])</f>
        <v>84.166666666666671</v>
      </c>
      <c r="O131">
        <f>_xlfn.STDEV.P(Pokemon4[[#This Row],[Hit_Points]:[Speed_Points]])</f>
        <v>32.712977377317536</v>
      </c>
      <c r="P131">
        <f>_xlfn.VAR.P(Pokemon4[[#This Row],[Hit_Points]:[Speed_Points]])</f>
        <v>1070.1388888888889</v>
      </c>
    </row>
    <row r="132" spans="2:16" hidden="1" x14ac:dyDescent="0.3">
      <c r="B132" t="s">
        <v>403</v>
      </c>
      <c r="C132" t="s">
        <v>28</v>
      </c>
      <c r="D132" t="s">
        <v>20</v>
      </c>
      <c r="E132">
        <v>308</v>
      </c>
      <c r="F132">
        <v>43</v>
      </c>
      <c r="G132">
        <v>80</v>
      </c>
      <c r="H132">
        <v>65</v>
      </c>
      <c r="I132">
        <v>50</v>
      </c>
      <c r="J132">
        <v>35</v>
      </c>
      <c r="K132">
        <v>35</v>
      </c>
      <c r="L132">
        <v>3</v>
      </c>
      <c r="M132" t="b">
        <v>0</v>
      </c>
      <c r="N132" s="15">
        <f>AVERAGE(Pokemon4[[#This Row],[Hit_Points]:[Speed_Points]])</f>
        <v>51.333333333333336</v>
      </c>
      <c r="O132">
        <f>_xlfn.STDEV.P(Pokemon4[[#This Row],[Hit_Points]:[Speed_Points]])</f>
        <v>16.39783183499846</v>
      </c>
      <c r="P132">
        <f>_xlfn.VAR.P(Pokemon4[[#This Row],[Hit_Points]:[Speed_Points]])</f>
        <v>268.88888888888891</v>
      </c>
    </row>
    <row r="133" spans="2:16" hidden="1" x14ac:dyDescent="0.3">
      <c r="B133" t="s">
        <v>270</v>
      </c>
      <c r="C133" t="s">
        <v>28</v>
      </c>
      <c r="D133" t="s">
        <v>106</v>
      </c>
      <c r="E133">
        <v>380</v>
      </c>
      <c r="F133">
        <v>55</v>
      </c>
      <c r="G133">
        <v>55</v>
      </c>
      <c r="H133">
        <v>85</v>
      </c>
      <c r="I133">
        <v>65</v>
      </c>
      <c r="J133">
        <v>85</v>
      </c>
      <c r="K133">
        <v>35</v>
      </c>
      <c r="L133">
        <v>2</v>
      </c>
      <c r="M133" t="b">
        <v>0</v>
      </c>
      <c r="N133" s="15">
        <f>AVERAGE(Pokemon4[[#This Row],[Hit_Points]:[Speed_Points]])</f>
        <v>63.333333333333336</v>
      </c>
      <c r="O133">
        <f>_xlfn.STDEV.P(Pokemon4[[#This Row],[Hit_Points]:[Speed_Points]])</f>
        <v>17.716909687891082</v>
      </c>
      <c r="P133">
        <f>_xlfn.VAR.P(Pokemon4[[#This Row],[Hit_Points]:[Speed_Points]])</f>
        <v>313.88888888888891</v>
      </c>
    </row>
    <row r="134" spans="2:16" hidden="1" x14ac:dyDescent="0.3">
      <c r="B134" t="s">
        <v>636</v>
      </c>
      <c r="C134" t="s">
        <v>13</v>
      </c>
      <c r="D134" t="s">
        <v>63</v>
      </c>
      <c r="E134">
        <v>280</v>
      </c>
      <c r="F134">
        <v>40</v>
      </c>
      <c r="G134">
        <v>27</v>
      </c>
      <c r="H134">
        <v>60</v>
      </c>
      <c r="I134">
        <v>37</v>
      </c>
      <c r="J134">
        <v>50</v>
      </c>
      <c r="K134">
        <v>66</v>
      </c>
      <c r="L134">
        <v>5</v>
      </c>
      <c r="M134" t="b">
        <v>0</v>
      </c>
      <c r="N134" s="15">
        <f>AVERAGE(Pokemon4[[#This Row],[Hit_Points]:[Speed_Points]])</f>
        <v>46.666666666666664</v>
      </c>
      <c r="O134">
        <f>_xlfn.STDEV.P(Pokemon4[[#This Row],[Hit_Points]:[Speed_Points]])</f>
        <v>13.461880337539114</v>
      </c>
      <c r="P134">
        <f>_xlfn.VAR.P(Pokemon4[[#This Row],[Hit_Points]:[Speed_Points]])</f>
        <v>181.22222222222223</v>
      </c>
    </row>
    <row r="135" spans="2:16" hidden="1" x14ac:dyDescent="0.3">
      <c r="B135" t="s">
        <v>408</v>
      </c>
      <c r="C135" t="s">
        <v>106</v>
      </c>
      <c r="D135" t="s">
        <v>13</v>
      </c>
      <c r="E135">
        <v>495</v>
      </c>
      <c r="F135">
        <v>86</v>
      </c>
      <c r="G135">
        <v>81</v>
      </c>
      <c r="H135">
        <v>97</v>
      </c>
      <c r="I135">
        <v>81</v>
      </c>
      <c r="J135">
        <v>107</v>
      </c>
      <c r="K135">
        <v>43</v>
      </c>
      <c r="L135">
        <v>3</v>
      </c>
      <c r="M135" t="b">
        <v>0</v>
      </c>
      <c r="N135" s="15">
        <f>AVERAGE(Pokemon4[[#This Row],[Hit_Points]:[Speed_Points]])</f>
        <v>82.5</v>
      </c>
      <c r="O135">
        <f>_xlfn.STDEV.P(Pokemon4[[#This Row],[Hit_Points]:[Speed_Points]])</f>
        <v>19.94784867264304</v>
      </c>
      <c r="P135">
        <f>_xlfn.VAR.P(Pokemon4[[#This Row],[Hit_Points]:[Speed_Points]])</f>
        <v>397.91666666666669</v>
      </c>
    </row>
    <row r="136" spans="2:16" hidden="1" x14ac:dyDescent="0.3">
      <c r="B136" t="s">
        <v>483</v>
      </c>
      <c r="C136" t="s">
        <v>106</v>
      </c>
      <c r="D136" t="s">
        <v>20</v>
      </c>
      <c r="E136">
        <v>350</v>
      </c>
      <c r="F136">
        <v>67</v>
      </c>
      <c r="G136">
        <v>125</v>
      </c>
      <c r="H136">
        <v>40</v>
      </c>
      <c r="I136">
        <v>30</v>
      </c>
      <c r="J136">
        <v>30</v>
      </c>
      <c r="K136">
        <v>58</v>
      </c>
      <c r="L136">
        <v>4</v>
      </c>
      <c r="M136" t="b">
        <v>0</v>
      </c>
      <c r="N136" s="15">
        <f>AVERAGE(Pokemon4[[#This Row],[Hit_Points]:[Speed_Points]])</f>
        <v>58.333333333333336</v>
      </c>
      <c r="O136">
        <f>_xlfn.STDEV.P(Pokemon4[[#This Row],[Hit_Points]:[Speed_Points]])</f>
        <v>32.815985264637249</v>
      </c>
      <c r="P136">
        <f>_xlfn.VAR.P(Pokemon4[[#This Row],[Hit_Points]:[Speed_Points]])</f>
        <v>1076.8888888888889</v>
      </c>
    </row>
    <row r="137" spans="2:16" hidden="1" x14ac:dyDescent="0.3">
      <c r="B137" t="s">
        <v>404</v>
      </c>
      <c r="C137" t="s">
        <v>28</v>
      </c>
      <c r="D137" t="s">
        <v>171</v>
      </c>
      <c r="E137">
        <v>468</v>
      </c>
      <c r="F137">
        <v>63</v>
      </c>
      <c r="G137">
        <v>120</v>
      </c>
      <c r="H137">
        <v>85</v>
      </c>
      <c r="I137">
        <v>90</v>
      </c>
      <c r="J137">
        <v>55</v>
      </c>
      <c r="K137">
        <v>55</v>
      </c>
      <c r="L137">
        <v>3</v>
      </c>
      <c r="M137" t="b">
        <v>0</v>
      </c>
      <c r="N137" s="15">
        <f>AVERAGE(Pokemon4[[#This Row],[Hit_Points]:[Speed_Points]])</f>
        <v>78</v>
      </c>
      <c r="O137">
        <f>_xlfn.STDEV.P(Pokemon4[[#This Row],[Hit_Points]:[Speed_Points]])</f>
        <v>23.2379000772445</v>
      </c>
      <c r="P137">
        <f>_xlfn.VAR.P(Pokemon4[[#This Row],[Hit_Points]:[Speed_Points]])</f>
        <v>540</v>
      </c>
    </row>
    <row r="138" spans="2:16" hidden="1" x14ac:dyDescent="0.3">
      <c r="B138" t="s">
        <v>576</v>
      </c>
      <c r="C138" t="s">
        <v>93</v>
      </c>
      <c r="D138" t="s">
        <v>20</v>
      </c>
      <c r="E138">
        <v>600</v>
      </c>
      <c r="F138">
        <v>120</v>
      </c>
      <c r="G138">
        <v>70</v>
      </c>
      <c r="H138">
        <v>120</v>
      </c>
      <c r="I138">
        <v>75</v>
      </c>
      <c r="J138">
        <v>130</v>
      </c>
      <c r="K138">
        <v>85</v>
      </c>
      <c r="L138">
        <v>4</v>
      </c>
      <c r="M138" t="b">
        <v>0</v>
      </c>
      <c r="N138" s="15">
        <f>AVERAGE(Pokemon4[[#This Row],[Hit_Points]:[Speed_Points]])</f>
        <v>100</v>
      </c>
      <c r="O138">
        <f>_xlfn.STDEV.P(Pokemon4[[#This Row],[Hit_Points]:[Speed_Points]])</f>
        <v>23.979157616563597</v>
      </c>
      <c r="P138">
        <f>_xlfn.VAR.P(Pokemon4[[#This Row],[Hit_Points]:[Speed_Points]])</f>
        <v>575</v>
      </c>
    </row>
    <row r="139" spans="2:16" hidden="1" x14ac:dyDescent="0.3">
      <c r="B139" t="s">
        <v>533</v>
      </c>
      <c r="C139" t="s">
        <v>14</v>
      </c>
      <c r="D139" t="s">
        <v>85</v>
      </c>
      <c r="E139">
        <v>300</v>
      </c>
      <c r="F139">
        <v>48</v>
      </c>
      <c r="G139">
        <v>61</v>
      </c>
      <c r="H139">
        <v>40</v>
      </c>
      <c r="I139">
        <v>61</v>
      </c>
      <c r="J139">
        <v>40</v>
      </c>
      <c r="K139">
        <v>50</v>
      </c>
      <c r="L139">
        <v>4</v>
      </c>
      <c r="M139" t="b">
        <v>0</v>
      </c>
      <c r="N139" s="15">
        <f>AVERAGE(Pokemon4[[#This Row],[Hit_Points]:[Speed_Points]])</f>
        <v>50</v>
      </c>
      <c r="O139">
        <f>_xlfn.STDEV.P(Pokemon4[[#This Row],[Hit_Points]:[Speed_Points]])</f>
        <v>8.6216781042517088</v>
      </c>
      <c r="P139">
        <f>_xlfn.VAR.P(Pokemon4[[#This Row],[Hit_Points]:[Speed_Points]])</f>
        <v>74.333333333333329</v>
      </c>
    </row>
    <row r="140" spans="2:16" x14ac:dyDescent="0.3">
      <c r="B140" s="2" t="s">
        <v>213</v>
      </c>
      <c r="C140" s="2" t="s">
        <v>14</v>
      </c>
      <c r="D140" s="2" t="s">
        <v>23</v>
      </c>
      <c r="E140" s="2">
        <v>535</v>
      </c>
      <c r="F140" s="2">
        <v>85</v>
      </c>
      <c r="G140" s="2">
        <v>90</v>
      </c>
      <c r="H140" s="2">
        <v>80</v>
      </c>
      <c r="I140" s="2">
        <v>70</v>
      </c>
      <c r="J140" s="2">
        <v>80</v>
      </c>
      <c r="K140" s="2">
        <v>130</v>
      </c>
      <c r="L140" s="2">
        <v>2</v>
      </c>
      <c r="M140" s="2" t="b">
        <v>0</v>
      </c>
      <c r="N140" s="16">
        <f>AVERAGE(Pokemon4[[#This Row],[Hit_Points]:[Speed_Points]])</f>
        <v>89.166666666666671</v>
      </c>
      <c r="O140" s="16">
        <f>_xlfn.STDEV.P(Pokemon4[[#This Row],[Hit_Points]:[Speed_Points]])</f>
        <v>19.238993967691993</v>
      </c>
      <c r="P140" s="16">
        <f>_xlfn.VAR.P(Pokemon4[[#This Row],[Hit_Points]:[Speed_Points]])</f>
        <v>370.13888888888891</v>
      </c>
    </row>
    <row r="141" spans="2:16" hidden="1" x14ac:dyDescent="0.3">
      <c r="B141" t="s">
        <v>203</v>
      </c>
      <c r="C141" t="s">
        <v>28</v>
      </c>
      <c r="D141" t="s">
        <v>20</v>
      </c>
      <c r="E141">
        <v>405</v>
      </c>
      <c r="F141">
        <v>65</v>
      </c>
      <c r="G141">
        <v>80</v>
      </c>
      <c r="H141">
        <v>80</v>
      </c>
      <c r="I141">
        <v>59</v>
      </c>
      <c r="J141">
        <v>63</v>
      </c>
      <c r="K141">
        <v>58</v>
      </c>
      <c r="L141">
        <v>2</v>
      </c>
      <c r="M141" t="b">
        <v>0</v>
      </c>
      <c r="N141" s="15">
        <f>AVERAGE(Pokemon4[[#This Row],[Hit_Points]:[Speed_Points]])</f>
        <v>67.5</v>
      </c>
      <c r="O141">
        <f>_xlfn.STDEV.P(Pokemon4[[#This Row],[Hit_Points]:[Speed_Points]])</f>
        <v>9.1423921012683174</v>
      </c>
      <c r="P141">
        <f>_xlfn.VAR.P(Pokemon4[[#This Row],[Hit_Points]:[Speed_Points]])</f>
        <v>83.583333333333329</v>
      </c>
    </row>
    <row r="142" spans="2:16" hidden="1" x14ac:dyDescent="0.3">
      <c r="B142" t="s">
        <v>649</v>
      </c>
      <c r="C142" t="s">
        <v>33</v>
      </c>
      <c r="D142" t="s">
        <v>106</v>
      </c>
      <c r="E142">
        <v>475</v>
      </c>
      <c r="F142">
        <v>70</v>
      </c>
      <c r="G142">
        <v>95</v>
      </c>
      <c r="H142">
        <v>125</v>
      </c>
      <c r="I142">
        <v>65</v>
      </c>
      <c r="J142">
        <v>75</v>
      </c>
      <c r="K142">
        <v>45</v>
      </c>
      <c r="L142">
        <v>5</v>
      </c>
      <c r="M142" t="b">
        <v>0</v>
      </c>
      <c r="N142" s="15">
        <f>AVERAGE(Pokemon4[[#This Row],[Hit_Points]:[Speed_Points]])</f>
        <v>79.166666666666671</v>
      </c>
      <c r="O142">
        <f>_xlfn.STDEV.P(Pokemon4[[#This Row],[Hit_Points]:[Speed_Points]])</f>
        <v>25.235006549544533</v>
      </c>
      <c r="P142">
        <f>_xlfn.VAR.P(Pokemon4[[#This Row],[Hit_Points]:[Speed_Points]])</f>
        <v>636.80555555555554</v>
      </c>
    </row>
    <row r="143" spans="2:16" hidden="1" x14ac:dyDescent="0.3">
      <c r="B143" t="s">
        <v>706</v>
      </c>
      <c r="C143" t="s">
        <v>122</v>
      </c>
      <c r="D143" t="s">
        <v>20</v>
      </c>
      <c r="E143">
        <v>485</v>
      </c>
      <c r="F143">
        <v>70</v>
      </c>
      <c r="G143">
        <v>50</v>
      </c>
      <c r="H143">
        <v>30</v>
      </c>
      <c r="I143">
        <v>95</v>
      </c>
      <c r="J143">
        <v>135</v>
      </c>
      <c r="K143">
        <v>105</v>
      </c>
      <c r="L143">
        <v>5</v>
      </c>
      <c r="M143" t="b">
        <v>0</v>
      </c>
      <c r="N143" s="15">
        <f>AVERAGE(Pokemon4[[#This Row],[Hit_Points]:[Speed_Points]])</f>
        <v>80.833333333333329</v>
      </c>
      <c r="O143">
        <f>_xlfn.STDEV.P(Pokemon4[[#This Row],[Hit_Points]:[Speed_Points]])</f>
        <v>35.04956807468848</v>
      </c>
      <c r="P143">
        <f>_xlfn.VAR.P(Pokemon4[[#This Row],[Hit_Points]:[Speed_Points]])</f>
        <v>1228.4722222222222</v>
      </c>
    </row>
    <row r="144" spans="2:16" hidden="1" x14ac:dyDescent="0.3">
      <c r="B144" t="s">
        <v>704</v>
      </c>
      <c r="C144" t="s">
        <v>122</v>
      </c>
      <c r="D144" t="s">
        <v>20</v>
      </c>
      <c r="E144">
        <v>305</v>
      </c>
      <c r="F144">
        <v>55</v>
      </c>
      <c r="G144">
        <v>70</v>
      </c>
      <c r="H144">
        <v>40</v>
      </c>
      <c r="I144">
        <v>60</v>
      </c>
      <c r="J144">
        <v>40</v>
      </c>
      <c r="K144">
        <v>40</v>
      </c>
      <c r="L144">
        <v>5</v>
      </c>
      <c r="M144" t="b">
        <v>0</v>
      </c>
      <c r="N144" s="15">
        <f>AVERAGE(Pokemon4[[#This Row],[Hit_Points]:[Speed_Points]])</f>
        <v>50.833333333333336</v>
      </c>
      <c r="O144">
        <f>_xlfn.STDEV.P(Pokemon4[[#This Row],[Hit_Points]:[Speed_Points]])</f>
        <v>11.696390706348499</v>
      </c>
      <c r="P144">
        <f>_xlfn.VAR.P(Pokemon4[[#This Row],[Hit_Points]:[Speed_Points]])</f>
        <v>136.80555555555554</v>
      </c>
    </row>
    <row r="145" spans="2:16" hidden="1" x14ac:dyDescent="0.3">
      <c r="B145" t="s">
        <v>141</v>
      </c>
      <c r="C145" t="s">
        <v>55</v>
      </c>
      <c r="D145" t="s">
        <v>20</v>
      </c>
      <c r="E145">
        <v>320</v>
      </c>
      <c r="F145">
        <v>50</v>
      </c>
      <c r="G145">
        <v>50</v>
      </c>
      <c r="H145">
        <v>95</v>
      </c>
      <c r="I145">
        <v>40</v>
      </c>
      <c r="J145">
        <v>50</v>
      </c>
      <c r="K145">
        <v>35</v>
      </c>
      <c r="L145">
        <v>1</v>
      </c>
      <c r="M145" t="b">
        <v>0</v>
      </c>
      <c r="N145" s="15">
        <f>AVERAGE(Pokemon4[[#This Row],[Hit_Points]:[Speed_Points]])</f>
        <v>53.333333333333336</v>
      </c>
      <c r="O145">
        <f>_xlfn.STDEV.P(Pokemon4[[#This Row],[Hit_Points]:[Speed_Points]])</f>
        <v>19.507833184532707</v>
      </c>
      <c r="P145">
        <f>_xlfn.VAR.P(Pokemon4[[#This Row],[Hit_Points]:[Speed_Points]])</f>
        <v>380.55555555555554</v>
      </c>
    </row>
    <row r="146" spans="2:16" hidden="1" x14ac:dyDescent="0.3">
      <c r="B146" t="s">
        <v>199</v>
      </c>
      <c r="C146" t="s">
        <v>19</v>
      </c>
      <c r="D146" t="s">
        <v>20</v>
      </c>
      <c r="E146">
        <v>309</v>
      </c>
      <c r="F146">
        <v>39</v>
      </c>
      <c r="G146">
        <v>52</v>
      </c>
      <c r="H146">
        <v>43</v>
      </c>
      <c r="I146">
        <v>60</v>
      </c>
      <c r="J146">
        <v>50</v>
      </c>
      <c r="K146">
        <v>65</v>
      </c>
      <c r="L146">
        <v>2</v>
      </c>
      <c r="M146" t="b">
        <v>0</v>
      </c>
      <c r="N146" s="15">
        <f>AVERAGE(Pokemon4[[#This Row],[Hit_Points]:[Speed_Points]])</f>
        <v>51.5</v>
      </c>
      <c r="O146">
        <f>_xlfn.STDEV.P(Pokemon4[[#This Row],[Hit_Points]:[Speed_Points]])</f>
        <v>8.9953691790090904</v>
      </c>
      <c r="P146">
        <f>_xlfn.VAR.P(Pokemon4[[#This Row],[Hit_Points]:[Speed_Points]])</f>
        <v>80.916666666666671</v>
      </c>
    </row>
    <row r="147" spans="2:16" hidden="1" x14ac:dyDescent="0.3">
      <c r="B147" s="2" t="s">
        <v>579</v>
      </c>
      <c r="C147" s="2" t="s">
        <v>171</v>
      </c>
      <c r="D147" s="2" t="s">
        <v>20</v>
      </c>
      <c r="E147" s="2">
        <v>600</v>
      </c>
      <c r="F147" s="2">
        <v>70</v>
      </c>
      <c r="G147" s="2">
        <v>90</v>
      </c>
      <c r="H147" s="2">
        <v>90</v>
      </c>
      <c r="I147" s="2">
        <v>135</v>
      </c>
      <c r="J147" s="2">
        <v>90</v>
      </c>
      <c r="K147" s="2">
        <v>125</v>
      </c>
      <c r="L147" s="2">
        <v>4</v>
      </c>
      <c r="M147" s="2" t="b">
        <v>1</v>
      </c>
      <c r="N147" s="16">
        <f>AVERAGE(Pokemon4[[#This Row],[Hit_Points]:[Speed_Points]])</f>
        <v>100</v>
      </c>
      <c r="O147" s="16">
        <f>_xlfn.STDEV.P(Pokemon4[[#This Row],[Hit_Points]:[Speed_Points]])</f>
        <v>22.54624876411447</v>
      </c>
      <c r="P147" s="16">
        <f>_xlfn.VAR.P(Pokemon4[[#This Row],[Hit_Points]:[Speed_Points]])</f>
        <v>508.33333333333331</v>
      </c>
    </row>
    <row r="148" spans="2:16" hidden="1" x14ac:dyDescent="0.3">
      <c r="B148" t="s">
        <v>645</v>
      </c>
      <c r="C148" t="s">
        <v>19</v>
      </c>
      <c r="D148" t="s">
        <v>20</v>
      </c>
      <c r="E148">
        <v>480</v>
      </c>
      <c r="F148">
        <v>105</v>
      </c>
      <c r="G148">
        <v>140</v>
      </c>
      <c r="H148">
        <v>55</v>
      </c>
      <c r="I148">
        <v>30</v>
      </c>
      <c r="J148">
        <v>55</v>
      </c>
      <c r="K148">
        <v>95</v>
      </c>
      <c r="L148">
        <v>5</v>
      </c>
      <c r="M148" t="b">
        <v>0</v>
      </c>
      <c r="N148" s="15">
        <f>AVERAGE(Pokemon4[[#This Row],[Hit_Points]:[Speed_Points]])</f>
        <v>80</v>
      </c>
      <c r="O148">
        <f>_xlfn.STDEV.P(Pokemon4[[#This Row],[Hit_Points]:[Speed_Points]])</f>
        <v>36.968455021364726</v>
      </c>
      <c r="P148">
        <f>_xlfn.VAR.P(Pokemon4[[#This Row],[Hit_Points]:[Speed_Points]])</f>
        <v>1366.6666666666667</v>
      </c>
    </row>
    <row r="149" spans="2:16" hidden="1" x14ac:dyDescent="0.3">
      <c r="B149" t="s">
        <v>646</v>
      </c>
      <c r="C149" t="s">
        <v>19</v>
      </c>
      <c r="D149" t="s">
        <v>93</v>
      </c>
      <c r="E149">
        <v>540</v>
      </c>
      <c r="F149">
        <v>105</v>
      </c>
      <c r="G149">
        <v>30</v>
      </c>
      <c r="H149">
        <v>105</v>
      </c>
      <c r="I149">
        <v>140</v>
      </c>
      <c r="J149">
        <v>105</v>
      </c>
      <c r="K149">
        <v>55</v>
      </c>
      <c r="L149">
        <v>5</v>
      </c>
      <c r="M149" t="b">
        <v>0</v>
      </c>
      <c r="N149" s="15">
        <f>AVERAGE(Pokemon4[[#This Row],[Hit_Points]:[Speed_Points]])</f>
        <v>90</v>
      </c>
      <c r="O149">
        <f>_xlfn.STDEV.P(Pokemon4[[#This Row],[Hit_Points]:[Speed_Points]])</f>
        <v>36.514837167011073</v>
      </c>
      <c r="P149">
        <f>_xlfn.VAR.P(Pokemon4[[#This Row],[Hit_Points]:[Speed_Points]])</f>
        <v>1333.3333333333333</v>
      </c>
    </row>
    <row r="150" spans="2:16" hidden="1" x14ac:dyDescent="0.3">
      <c r="B150" t="s">
        <v>644</v>
      </c>
      <c r="C150" t="s">
        <v>19</v>
      </c>
      <c r="D150" t="s">
        <v>20</v>
      </c>
      <c r="E150">
        <v>315</v>
      </c>
      <c r="F150">
        <v>70</v>
      </c>
      <c r="G150">
        <v>90</v>
      </c>
      <c r="H150">
        <v>45</v>
      </c>
      <c r="I150">
        <v>15</v>
      </c>
      <c r="J150">
        <v>45</v>
      </c>
      <c r="K150">
        <v>50</v>
      </c>
      <c r="L150">
        <v>5</v>
      </c>
      <c r="M150" t="b">
        <v>0</v>
      </c>
      <c r="N150" s="15">
        <f>AVERAGE(Pokemon4[[#This Row],[Hit_Points]:[Speed_Points]])</f>
        <v>52.5</v>
      </c>
      <c r="O150">
        <f>_xlfn.STDEV.P(Pokemon4[[#This Row],[Hit_Points]:[Speed_Points]])</f>
        <v>23.228933107943924</v>
      </c>
      <c r="P150">
        <f>_xlfn.VAR.P(Pokemon4[[#This Row],[Hit_Points]:[Speed_Points]])</f>
        <v>539.58333333333337</v>
      </c>
    </row>
    <row r="151" spans="2:16" hidden="1" x14ac:dyDescent="0.3">
      <c r="B151" t="s">
        <v>802</v>
      </c>
      <c r="C151" t="s">
        <v>52</v>
      </c>
      <c r="D151" t="s">
        <v>63</v>
      </c>
      <c r="E151">
        <v>431</v>
      </c>
      <c r="F151">
        <v>67</v>
      </c>
      <c r="G151">
        <v>58</v>
      </c>
      <c r="H151">
        <v>57</v>
      </c>
      <c r="I151">
        <v>81</v>
      </c>
      <c r="J151">
        <v>67</v>
      </c>
      <c r="K151">
        <v>101</v>
      </c>
      <c r="L151">
        <v>6</v>
      </c>
      <c r="M151" t="b">
        <v>0</v>
      </c>
      <c r="N151" s="15">
        <f>AVERAGE(Pokemon4[[#This Row],[Hit_Points]:[Speed_Points]])</f>
        <v>71.833333333333329</v>
      </c>
      <c r="O151">
        <f>_xlfn.STDEV.P(Pokemon4[[#This Row],[Hit_Points]:[Speed_Points]])</f>
        <v>15.236104780713767</v>
      </c>
      <c r="P151">
        <f>_xlfn.VAR.P(Pokemon4[[#This Row],[Hit_Points]:[Speed_Points]])</f>
        <v>232.13888888888889</v>
      </c>
    </row>
    <row r="152" spans="2:16" hidden="1" x14ac:dyDescent="0.3">
      <c r="B152" t="s">
        <v>676</v>
      </c>
      <c r="C152" t="s">
        <v>41</v>
      </c>
      <c r="D152" t="s">
        <v>13</v>
      </c>
      <c r="E152">
        <v>335</v>
      </c>
      <c r="F152">
        <v>60</v>
      </c>
      <c r="G152">
        <v>60</v>
      </c>
      <c r="H152">
        <v>50</v>
      </c>
      <c r="I152">
        <v>40</v>
      </c>
      <c r="J152">
        <v>50</v>
      </c>
      <c r="K152">
        <v>75</v>
      </c>
      <c r="L152">
        <v>5</v>
      </c>
      <c r="M152" t="b">
        <v>0</v>
      </c>
      <c r="N152" s="15">
        <f>AVERAGE(Pokemon4[[#This Row],[Hit_Points]:[Speed_Points]])</f>
        <v>55.833333333333336</v>
      </c>
      <c r="O152">
        <f>_xlfn.STDEV.P(Pokemon4[[#This Row],[Hit_Points]:[Speed_Points]])</f>
        <v>10.960788698304921</v>
      </c>
      <c r="P152">
        <f>_xlfn.VAR.P(Pokemon4[[#This Row],[Hit_Points]:[Speed_Points]])</f>
        <v>120.13888888888889</v>
      </c>
    </row>
    <row r="153" spans="2:16" hidden="1" x14ac:dyDescent="0.3">
      <c r="B153" t="s">
        <v>724</v>
      </c>
      <c r="C153" t="s">
        <v>171</v>
      </c>
      <c r="D153" t="s">
        <v>25</v>
      </c>
      <c r="E153">
        <v>300</v>
      </c>
      <c r="F153">
        <v>52</v>
      </c>
      <c r="G153">
        <v>65</v>
      </c>
      <c r="H153">
        <v>50</v>
      </c>
      <c r="I153">
        <v>45</v>
      </c>
      <c r="J153">
        <v>50</v>
      </c>
      <c r="K153">
        <v>38</v>
      </c>
      <c r="L153">
        <v>5</v>
      </c>
      <c r="M153" t="b">
        <v>0</v>
      </c>
      <c r="N153" s="15">
        <f>AVERAGE(Pokemon4[[#This Row],[Hit_Points]:[Speed_Points]])</f>
        <v>50</v>
      </c>
      <c r="O153">
        <f>_xlfn.STDEV.P(Pokemon4[[#This Row],[Hit_Points]:[Speed_Points]])</f>
        <v>8.144527815247077</v>
      </c>
      <c r="P153">
        <f>_xlfn.VAR.P(Pokemon4[[#This Row],[Hit_Points]:[Speed_Points]])</f>
        <v>66.333333333333329</v>
      </c>
    </row>
    <row r="154" spans="2:16" hidden="1" x14ac:dyDescent="0.3">
      <c r="B154" t="s">
        <v>355</v>
      </c>
      <c r="C154" t="s">
        <v>41</v>
      </c>
      <c r="D154" t="s">
        <v>20</v>
      </c>
      <c r="E154">
        <v>380</v>
      </c>
      <c r="F154">
        <v>70</v>
      </c>
      <c r="G154">
        <v>65</v>
      </c>
      <c r="H154">
        <v>65</v>
      </c>
      <c r="I154">
        <v>55</v>
      </c>
      <c r="J154">
        <v>55</v>
      </c>
      <c r="K154">
        <v>70</v>
      </c>
      <c r="L154">
        <v>3</v>
      </c>
      <c r="M154" t="b">
        <v>0</v>
      </c>
      <c r="N154" s="15">
        <f>AVERAGE(Pokemon4[[#This Row],[Hit_Points]:[Speed_Points]])</f>
        <v>63.333333333333336</v>
      </c>
      <c r="O154">
        <f>_xlfn.STDEV.P(Pokemon4[[#This Row],[Hit_Points]:[Speed_Points]])</f>
        <v>6.2360956446232354</v>
      </c>
      <c r="P154">
        <f>_xlfn.VAR.P(Pokemon4[[#This Row],[Hit_Points]:[Speed_Points]])</f>
        <v>38.888888888888886</v>
      </c>
    </row>
    <row r="155" spans="2:16" hidden="1" x14ac:dyDescent="0.3">
      <c r="B155" t="s">
        <v>273</v>
      </c>
      <c r="C155" t="s">
        <v>122</v>
      </c>
      <c r="D155" t="s">
        <v>23</v>
      </c>
      <c r="E155">
        <v>330</v>
      </c>
      <c r="F155">
        <v>45</v>
      </c>
      <c r="G155">
        <v>55</v>
      </c>
      <c r="H155">
        <v>45</v>
      </c>
      <c r="I155">
        <v>65</v>
      </c>
      <c r="J155">
        <v>45</v>
      </c>
      <c r="K155">
        <v>75</v>
      </c>
      <c r="L155">
        <v>2</v>
      </c>
      <c r="M155" t="b">
        <v>0</v>
      </c>
      <c r="N155" s="15">
        <f>AVERAGE(Pokemon4[[#This Row],[Hit_Points]:[Speed_Points]])</f>
        <v>55</v>
      </c>
      <c r="O155">
        <f>_xlfn.STDEV.P(Pokemon4[[#This Row],[Hit_Points]:[Speed_Points]])</f>
        <v>11.547005383792516</v>
      </c>
      <c r="P155">
        <f>_xlfn.VAR.P(Pokemon4[[#This Row],[Hit_Points]:[Speed_Points]])</f>
        <v>133.33333333333334</v>
      </c>
    </row>
    <row r="156" spans="2:16" hidden="1" x14ac:dyDescent="0.3">
      <c r="B156" t="s">
        <v>753</v>
      </c>
      <c r="C156" t="s">
        <v>19</v>
      </c>
      <c r="D156" t="s">
        <v>93</v>
      </c>
      <c r="E156">
        <v>534</v>
      </c>
      <c r="F156">
        <v>75</v>
      </c>
      <c r="G156">
        <v>69</v>
      </c>
      <c r="H156">
        <v>72</v>
      </c>
      <c r="I156">
        <v>114</v>
      </c>
      <c r="J156">
        <v>100</v>
      </c>
      <c r="K156">
        <v>104</v>
      </c>
      <c r="L156">
        <v>6</v>
      </c>
      <c r="M156" t="b">
        <v>0</v>
      </c>
      <c r="N156" s="15">
        <f>AVERAGE(Pokemon4[[#This Row],[Hit_Points]:[Speed_Points]])</f>
        <v>89</v>
      </c>
      <c r="O156">
        <f>_xlfn.STDEV.P(Pokemon4[[#This Row],[Hit_Points]:[Speed_Points]])</f>
        <v>17.587874611030557</v>
      </c>
      <c r="P156">
        <f>_xlfn.VAR.P(Pokemon4[[#This Row],[Hit_Points]:[Speed_Points]])</f>
        <v>309.33333333333331</v>
      </c>
    </row>
    <row r="157" spans="2:16" hidden="1" x14ac:dyDescent="0.3">
      <c r="B157" t="s">
        <v>459</v>
      </c>
      <c r="C157" t="s">
        <v>93</v>
      </c>
      <c r="D157" t="s">
        <v>20</v>
      </c>
      <c r="E157">
        <v>600</v>
      </c>
      <c r="F157">
        <v>50</v>
      </c>
      <c r="G157">
        <v>180</v>
      </c>
      <c r="H157">
        <v>20</v>
      </c>
      <c r="I157">
        <v>180</v>
      </c>
      <c r="J157">
        <v>20</v>
      </c>
      <c r="K157">
        <v>150</v>
      </c>
      <c r="L157">
        <v>3</v>
      </c>
      <c r="M157" t="b">
        <v>1</v>
      </c>
      <c r="N157" s="15">
        <f>AVERAGE(Pokemon4[[#This Row],[Hit_Points]:[Speed_Points]])</f>
        <v>100</v>
      </c>
      <c r="O157">
        <f>_xlfn.STDEV.P(Pokemon4[[#This Row],[Hit_Points]:[Speed_Points]])</f>
        <v>71.414284285428494</v>
      </c>
      <c r="P157">
        <f>_xlfn.VAR.P(Pokemon4[[#This Row],[Hit_Points]:[Speed_Points]])</f>
        <v>5100</v>
      </c>
    </row>
    <row r="158" spans="2:16" hidden="1" x14ac:dyDescent="0.3">
      <c r="B158" t="s">
        <v>460</v>
      </c>
      <c r="C158" t="s">
        <v>93</v>
      </c>
      <c r="D158" t="s">
        <v>20</v>
      </c>
      <c r="E158">
        <v>600</v>
      </c>
      <c r="F158">
        <v>50</v>
      </c>
      <c r="G158">
        <v>70</v>
      </c>
      <c r="H158">
        <v>160</v>
      </c>
      <c r="I158">
        <v>70</v>
      </c>
      <c r="J158">
        <v>160</v>
      </c>
      <c r="K158">
        <v>90</v>
      </c>
      <c r="L158">
        <v>3</v>
      </c>
      <c r="M158" t="b">
        <v>1</v>
      </c>
      <c r="N158" s="15">
        <f>AVERAGE(Pokemon4[[#This Row],[Hit_Points]:[Speed_Points]])</f>
        <v>100</v>
      </c>
      <c r="O158">
        <f>_xlfn.STDEV.P(Pokemon4[[#This Row],[Hit_Points]:[Speed_Points]])</f>
        <v>43.9696865275764</v>
      </c>
      <c r="P158">
        <f>_xlfn.VAR.P(Pokemon4[[#This Row],[Hit_Points]:[Speed_Points]])</f>
        <v>1933.3333333333333</v>
      </c>
    </row>
    <row r="159" spans="2:16" hidden="1" x14ac:dyDescent="0.3">
      <c r="B159" t="s">
        <v>458</v>
      </c>
      <c r="C159" t="s">
        <v>93</v>
      </c>
      <c r="D159" t="s">
        <v>20</v>
      </c>
      <c r="E159">
        <v>600</v>
      </c>
      <c r="F159">
        <v>50</v>
      </c>
      <c r="G159">
        <v>150</v>
      </c>
      <c r="H159">
        <v>50</v>
      </c>
      <c r="I159">
        <v>150</v>
      </c>
      <c r="J159">
        <v>50</v>
      </c>
      <c r="K159">
        <v>150</v>
      </c>
      <c r="L159">
        <v>3</v>
      </c>
      <c r="M159" t="b">
        <v>1</v>
      </c>
      <c r="N159" s="15">
        <f>AVERAGE(Pokemon4[[#This Row],[Hit_Points]:[Speed_Points]])</f>
        <v>100</v>
      </c>
      <c r="O159">
        <f>_xlfn.STDEV.P(Pokemon4[[#This Row],[Hit_Points]:[Speed_Points]])</f>
        <v>50</v>
      </c>
      <c r="P159">
        <f>_xlfn.VAR.P(Pokemon4[[#This Row],[Hit_Points]:[Speed_Points]])</f>
        <v>2500</v>
      </c>
    </row>
    <row r="160" spans="2:16" hidden="1" x14ac:dyDescent="0.3">
      <c r="B160" t="s">
        <v>461</v>
      </c>
      <c r="C160" t="s">
        <v>93</v>
      </c>
      <c r="D160" t="s">
        <v>20</v>
      </c>
      <c r="E160">
        <v>600</v>
      </c>
      <c r="F160">
        <v>50</v>
      </c>
      <c r="G160">
        <v>95</v>
      </c>
      <c r="H160">
        <v>90</v>
      </c>
      <c r="I160">
        <v>95</v>
      </c>
      <c r="J160">
        <v>90</v>
      </c>
      <c r="K160">
        <v>180</v>
      </c>
      <c r="L160">
        <v>3</v>
      </c>
      <c r="M160" t="b">
        <v>1</v>
      </c>
      <c r="N160" s="15">
        <f>AVERAGE(Pokemon4[[#This Row],[Hit_Points]:[Speed_Points]])</f>
        <v>100</v>
      </c>
      <c r="O160">
        <f>_xlfn.STDEV.P(Pokemon4[[#This Row],[Hit_Points]:[Speed_Points]])</f>
        <v>39.05124837953327</v>
      </c>
      <c r="P160">
        <f>_xlfn.VAR.P(Pokemon4[[#This Row],[Hit_Points]:[Speed_Points]])</f>
        <v>1525</v>
      </c>
    </row>
    <row r="161" spans="2:16" hidden="1" x14ac:dyDescent="0.3">
      <c r="B161" t="s">
        <v>121</v>
      </c>
      <c r="C161" t="s">
        <v>28</v>
      </c>
      <c r="D161" t="s">
        <v>122</v>
      </c>
      <c r="E161">
        <v>475</v>
      </c>
      <c r="F161">
        <v>90</v>
      </c>
      <c r="G161">
        <v>70</v>
      </c>
      <c r="H161">
        <v>80</v>
      </c>
      <c r="I161">
        <v>70</v>
      </c>
      <c r="J161">
        <v>95</v>
      </c>
      <c r="K161">
        <v>70</v>
      </c>
      <c r="L161">
        <v>1</v>
      </c>
      <c r="M161" t="b">
        <v>0</v>
      </c>
      <c r="N161" s="15">
        <f>AVERAGE(Pokemon4[[#This Row],[Hit_Points]:[Speed_Points]])</f>
        <v>79.166666666666671</v>
      </c>
      <c r="O161">
        <f>_xlfn.STDEV.P(Pokemon4[[#This Row],[Hit_Points]:[Speed_Points]])</f>
        <v>10.172129679778086</v>
      </c>
      <c r="P161">
        <f>_xlfn.VAR.P(Pokemon4[[#This Row],[Hit_Points]:[Speed_Points]])</f>
        <v>103.47222222222223</v>
      </c>
    </row>
    <row r="162" spans="2:16" hidden="1" x14ac:dyDescent="0.3">
      <c r="B162" t="s">
        <v>591</v>
      </c>
      <c r="C162" t="s">
        <v>28</v>
      </c>
      <c r="D162" t="s">
        <v>20</v>
      </c>
      <c r="E162">
        <v>413</v>
      </c>
      <c r="F162">
        <v>75</v>
      </c>
      <c r="G162">
        <v>75</v>
      </c>
      <c r="H162">
        <v>60</v>
      </c>
      <c r="I162">
        <v>83</v>
      </c>
      <c r="J162">
        <v>60</v>
      </c>
      <c r="K162">
        <v>60</v>
      </c>
      <c r="L162">
        <v>5</v>
      </c>
      <c r="M162" t="b">
        <v>0</v>
      </c>
      <c r="N162" s="15">
        <f>AVERAGE(Pokemon4[[#This Row],[Hit_Points]:[Speed_Points]])</f>
        <v>68.833333333333329</v>
      </c>
      <c r="O162">
        <f>_xlfn.STDEV.P(Pokemon4[[#This Row],[Hit_Points]:[Speed_Points]])</f>
        <v>9.2270736904442732</v>
      </c>
      <c r="P162">
        <f>_xlfn.VAR.P(Pokemon4[[#This Row],[Hit_Points]:[Speed_Points]])</f>
        <v>85.138888888888886</v>
      </c>
    </row>
    <row r="163" spans="2:16" x14ac:dyDescent="0.3">
      <c r="B163" s="2" t="s">
        <v>570</v>
      </c>
      <c r="C163" s="2" t="s">
        <v>115</v>
      </c>
      <c r="D163" s="2" t="s">
        <v>25</v>
      </c>
      <c r="E163" s="2">
        <v>680</v>
      </c>
      <c r="F163" s="2">
        <v>100</v>
      </c>
      <c r="G163" s="2">
        <v>120</v>
      </c>
      <c r="H163" s="2">
        <v>120</v>
      </c>
      <c r="I163" s="2">
        <v>150</v>
      </c>
      <c r="J163" s="2">
        <v>100</v>
      </c>
      <c r="K163" s="2">
        <v>90</v>
      </c>
      <c r="L163" s="2">
        <v>4</v>
      </c>
      <c r="M163" s="2" t="b">
        <v>1</v>
      </c>
      <c r="N163" s="16">
        <f>AVERAGE(Pokemon4[[#This Row],[Hit_Points]:[Speed_Points]])</f>
        <v>113.33333333333333</v>
      </c>
      <c r="O163" s="16">
        <f>_xlfn.STDEV.P(Pokemon4[[#This Row],[Hit_Points]:[Speed_Points]])</f>
        <v>19.720265943665389</v>
      </c>
      <c r="P163" s="16">
        <f>_xlfn.VAR.P(Pokemon4[[#This Row],[Hit_Points]:[Speed_Points]])</f>
        <v>388.88888888888891</v>
      </c>
    </row>
    <row r="164" spans="2:16" hidden="1" x14ac:dyDescent="0.3">
      <c r="B164" t="s">
        <v>825</v>
      </c>
      <c r="C164" t="s">
        <v>106</v>
      </c>
      <c r="D164" t="s">
        <v>63</v>
      </c>
      <c r="E164">
        <v>600</v>
      </c>
      <c r="F164">
        <v>50</v>
      </c>
      <c r="G164">
        <v>100</v>
      </c>
      <c r="H164">
        <v>150</v>
      </c>
      <c r="I164">
        <v>100</v>
      </c>
      <c r="J164">
        <v>150</v>
      </c>
      <c r="K164">
        <v>50</v>
      </c>
      <c r="L164">
        <v>6</v>
      </c>
      <c r="M164" t="b">
        <v>1</v>
      </c>
      <c r="N164" s="15">
        <f>AVERAGE(Pokemon4[[#This Row],[Hit_Points]:[Speed_Points]])</f>
        <v>100</v>
      </c>
      <c r="O164">
        <f>_xlfn.STDEV.P(Pokemon4[[#This Row],[Hit_Points]:[Speed_Points]])</f>
        <v>40.824829046386306</v>
      </c>
      <c r="P164">
        <f>_xlfn.VAR.P(Pokemon4[[#This Row],[Hit_Points]:[Speed_Points]])</f>
        <v>1666.6666666666667</v>
      </c>
    </row>
    <row r="165" spans="2:16" hidden="1" x14ac:dyDescent="0.3">
      <c r="B165" t="s">
        <v>826</v>
      </c>
      <c r="C165" t="s">
        <v>106</v>
      </c>
      <c r="D165" t="s">
        <v>63</v>
      </c>
      <c r="E165">
        <v>700</v>
      </c>
      <c r="F165">
        <v>50</v>
      </c>
      <c r="G165">
        <v>160</v>
      </c>
      <c r="H165">
        <v>110</v>
      </c>
      <c r="I165">
        <v>160</v>
      </c>
      <c r="J165">
        <v>110</v>
      </c>
      <c r="K165">
        <v>110</v>
      </c>
      <c r="L165">
        <v>6</v>
      </c>
      <c r="M165" t="b">
        <v>1</v>
      </c>
      <c r="N165" s="15">
        <f>AVERAGE(Pokemon4[[#This Row],[Hit_Points]:[Speed_Points]])</f>
        <v>116.66666666666667</v>
      </c>
      <c r="O165">
        <f>_xlfn.STDEV.P(Pokemon4[[#This Row],[Hit_Points]:[Speed_Points]])</f>
        <v>37.267799624996492</v>
      </c>
      <c r="P165">
        <f>_xlfn.VAR.P(Pokemon4[[#This Row],[Hit_Points]:[Speed_Points]])</f>
        <v>1388.8888888888889</v>
      </c>
    </row>
    <row r="166" spans="2:16" hidden="1" x14ac:dyDescent="0.3">
      <c r="B166" t="s">
        <v>758</v>
      </c>
      <c r="C166" t="s">
        <v>41</v>
      </c>
      <c r="D166" t="s">
        <v>55</v>
      </c>
      <c r="E166">
        <v>423</v>
      </c>
      <c r="F166">
        <v>85</v>
      </c>
      <c r="G166">
        <v>56</v>
      </c>
      <c r="H166">
        <v>77</v>
      </c>
      <c r="I166">
        <v>50</v>
      </c>
      <c r="J166">
        <v>77</v>
      </c>
      <c r="K166">
        <v>78</v>
      </c>
      <c r="L166">
        <v>6</v>
      </c>
      <c r="M166" t="b">
        <v>0</v>
      </c>
      <c r="N166" s="15">
        <f>AVERAGE(Pokemon4[[#This Row],[Hit_Points]:[Speed_Points]])</f>
        <v>70.5</v>
      </c>
      <c r="O166">
        <f>_xlfn.STDEV.P(Pokemon4[[#This Row],[Hit_Points]:[Speed_Points]])</f>
        <v>12.789970028633114</v>
      </c>
      <c r="P166">
        <f>_xlfn.VAR.P(Pokemon4[[#This Row],[Hit_Points]:[Speed_Points]])</f>
        <v>163.58333333333334</v>
      </c>
    </row>
    <row r="167" spans="2:16" hidden="1" x14ac:dyDescent="0.3">
      <c r="B167" t="s">
        <v>78</v>
      </c>
      <c r="C167" t="s">
        <v>55</v>
      </c>
      <c r="D167" t="s">
        <v>20</v>
      </c>
      <c r="E167">
        <v>265</v>
      </c>
      <c r="F167">
        <v>10</v>
      </c>
      <c r="G167">
        <v>55</v>
      </c>
      <c r="H167">
        <v>25</v>
      </c>
      <c r="I167">
        <v>35</v>
      </c>
      <c r="J167">
        <v>45</v>
      </c>
      <c r="K167">
        <v>95</v>
      </c>
      <c r="L167">
        <v>1</v>
      </c>
      <c r="M167" t="b">
        <v>0</v>
      </c>
      <c r="N167" s="15">
        <f>AVERAGE(Pokemon4[[#This Row],[Hit_Points]:[Speed_Points]])</f>
        <v>44.166666666666664</v>
      </c>
      <c r="O167">
        <f>_xlfn.STDEV.P(Pokemon4[[#This Row],[Hit_Points]:[Speed_Points]])</f>
        <v>26.83540364684103</v>
      </c>
      <c r="P167">
        <f>_xlfn.VAR.P(Pokemon4[[#This Row],[Hit_Points]:[Speed_Points]])</f>
        <v>720.13888888888891</v>
      </c>
    </row>
    <row r="168" spans="2:16" hidden="1" x14ac:dyDescent="0.3">
      <c r="B168" t="s">
        <v>173</v>
      </c>
      <c r="C168" t="s">
        <v>41</v>
      </c>
      <c r="D168" t="s">
        <v>20</v>
      </c>
      <c r="E168">
        <v>288</v>
      </c>
      <c r="F168">
        <v>48</v>
      </c>
      <c r="G168">
        <v>48</v>
      </c>
      <c r="H168">
        <v>48</v>
      </c>
      <c r="I168">
        <v>48</v>
      </c>
      <c r="J168">
        <v>48</v>
      </c>
      <c r="K168">
        <v>48</v>
      </c>
      <c r="L168">
        <v>1</v>
      </c>
      <c r="M168" t="b">
        <v>0</v>
      </c>
      <c r="N168" s="15">
        <f>AVERAGE(Pokemon4[[#This Row],[Hit_Points]:[Speed_Points]])</f>
        <v>48</v>
      </c>
      <c r="O168">
        <f>_xlfn.STDEV.P(Pokemon4[[#This Row],[Hit_Points]:[Speed_Points]])</f>
        <v>0</v>
      </c>
      <c r="P168">
        <f>_xlfn.VAR.P(Pokemon4[[#This Row],[Hit_Points]:[Speed_Points]])</f>
        <v>0</v>
      </c>
    </row>
    <row r="169" spans="2:16" hidden="1" x14ac:dyDescent="0.3">
      <c r="B169" t="s">
        <v>119</v>
      </c>
      <c r="C169" t="s">
        <v>41</v>
      </c>
      <c r="D169" t="s">
        <v>23</v>
      </c>
      <c r="E169">
        <v>460</v>
      </c>
      <c r="F169">
        <v>60</v>
      </c>
      <c r="G169">
        <v>110</v>
      </c>
      <c r="H169">
        <v>70</v>
      </c>
      <c r="I169">
        <v>60</v>
      </c>
      <c r="J169">
        <v>60</v>
      </c>
      <c r="K169">
        <v>100</v>
      </c>
      <c r="L169">
        <v>1</v>
      </c>
      <c r="M169" t="b">
        <v>0</v>
      </c>
      <c r="N169" s="15">
        <f>AVERAGE(Pokemon4[[#This Row],[Hit_Points]:[Speed_Points]])</f>
        <v>76.666666666666671</v>
      </c>
      <c r="O169">
        <f>_xlfn.STDEV.P(Pokemon4[[#This Row],[Hit_Points]:[Speed_Points]])</f>
        <v>20.548046676563256</v>
      </c>
      <c r="P169">
        <f>_xlfn.VAR.P(Pokemon4[[#This Row],[Hit_Points]:[Speed_Points]])</f>
        <v>422.22222222222223</v>
      </c>
    </row>
    <row r="170" spans="2:16" hidden="1" x14ac:dyDescent="0.3">
      <c r="B170" t="s">
        <v>118</v>
      </c>
      <c r="C170" t="s">
        <v>41</v>
      </c>
      <c r="D170" t="s">
        <v>23</v>
      </c>
      <c r="E170">
        <v>310</v>
      </c>
      <c r="F170">
        <v>35</v>
      </c>
      <c r="G170">
        <v>85</v>
      </c>
      <c r="H170">
        <v>45</v>
      </c>
      <c r="I170">
        <v>35</v>
      </c>
      <c r="J170">
        <v>35</v>
      </c>
      <c r="K170">
        <v>75</v>
      </c>
      <c r="L170">
        <v>1</v>
      </c>
      <c r="M170" t="b">
        <v>0</v>
      </c>
      <c r="N170" s="15">
        <f>AVERAGE(Pokemon4[[#This Row],[Hit_Points]:[Speed_Points]])</f>
        <v>51.666666666666664</v>
      </c>
      <c r="O170">
        <f>_xlfn.STDEV.P(Pokemon4[[#This Row],[Hit_Points]:[Speed_Points]])</f>
        <v>20.548046676563256</v>
      </c>
      <c r="P170">
        <f>_xlfn.VAR.P(Pokemon4[[#This Row],[Hit_Points]:[Speed_Points]])</f>
        <v>422.22222222222223</v>
      </c>
    </row>
    <row r="171" spans="2:16" hidden="1" x14ac:dyDescent="0.3">
      <c r="B171" t="s">
        <v>281</v>
      </c>
      <c r="C171" t="s">
        <v>55</v>
      </c>
      <c r="D171" t="s">
        <v>20</v>
      </c>
      <c r="E171">
        <v>500</v>
      </c>
      <c r="F171">
        <v>90</v>
      </c>
      <c r="G171">
        <v>120</v>
      </c>
      <c r="H171">
        <v>120</v>
      </c>
      <c r="I171">
        <v>60</v>
      </c>
      <c r="J171">
        <v>60</v>
      </c>
      <c r="K171">
        <v>50</v>
      </c>
      <c r="L171">
        <v>2</v>
      </c>
      <c r="M171" t="b">
        <v>0</v>
      </c>
      <c r="N171" s="15">
        <f>AVERAGE(Pokemon4[[#This Row],[Hit_Points]:[Speed_Points]])</f>
        <v>83.333333333333329</v>
      </c>
      <c r="O171">
        <f>_xlfn.STDEV.P(Pokemon4[[#This Row],[Hit_Points]:[Speed_Points]])</f>
        <v>28.674417556808756</v>
      </c>
      <c r="P171">
        <f>_xlfn.VAR.P(Pokemon4[[#This Row],[Hit_Points]:[Speed_Points]])</f>
        <v>822.22222222222217</v>
      </c>
    </row>
    <row r="172" spans="2:16" hidden="1" x14ac:dyDescent="0.3">
      <c r="B172" t="s">
        <v>779</v>
      </c>
      <c r="C172" t="s">
        <v>115</v>
      </c>
      <c r="D172" t="s">
        <v>128</v>
      </c>
      <c r="E172">
        <v>448</v>
      </c>
      <c r="F172">
        <v>59</v>
      </c>
      <c r="G172">
        <v>110</v>
      </c>
      <c r="H172">
        <v>150</v>
      </c>
      <c r="I172">
        <v>45</v>
      </c>
      <c r="J172">
        <v>49</v>
      </c>
      <c r="K172">
        <v>35</v>
      </c>
      <c r="L172">
        <v>6</v>
      </c>
      <c r="M172" t="b">
        <v>0</v>
      </c>
      <c r="N172" s="15">
        <f>AVERAGE(Pokemon4[[#This Row],[Hit_Points]:[Speed_Points]])</f>
        <v>74.666666666666671</v>
      </c>
      <c r="O172">
        <f>_xlfn.STDEV.P(Pokemon4[[#This Row],[Hit_Points]:[Speed_Points]])</f>
        <v>41.395115117070944</v>
      </c>
      <c r="P172">
        <f>_xlfn.VAR.P(Pokemon4[[#This Row],[Hit_Points]:[Speed_Points]])</f>
        <v>1713.5555555555557</v>
      </c>
    </row>
    <row r="173" spans="2:16" hidden="1" x14ac:dyDescent="0.3">
      <c r="B173" t="s">
        <v>791</v>
      </c>
      <c r="C173" t="s">
        <v>14</v>
      </c>
      <c r="D173" t="s">
        <v>25</v>
      </c>
      <c r="E173">
        <v>494</v>
      </c>
      <c r="F173">
        <v>65</v>
      </c>
      <c r="G173">
        <v>75</v>
      </c>
      <c r="H173">
        <v>90</v>
      </c>
      <c r="I173">
        <v>97</v>
      </c>
      <c r="J173">
        <v>123</v>
      </c>
      <c r="K173">
        <v>44</v>
      </c>
      <c r="L173">
        <v>6</v>
      </c>
      <c r="M173" t="b">
        <v>0</v>
      </c>
      <c r="N173" s="15">
        <f>AVERAGE(Pokemon4[[#This Row],[Hit_Points]:[Speed_Points]])</f>
        <v>82.333333333333329</v>
      </c>
      <c r="O173">
        <f>_xlfn.STDEV.P(Pokemon4[[#This Row],[Hit_Points]:[Speed_Points]])</f>
        <v>25.004444049452932</v>
      </c>
      <c r="P173">
        <f>_xlfn.VAR.P(Pokemon4[[#This Row],[Hit_Points]:[Speed_Points]])</f>
        <v>625.22222222222217</v>
      </c>
    </row>
    <row r="174" spans="2:16" hidden="1" x14ac:dyDescent="0.3">
      <c r="B174" t="s">
        <v>190</v>
      </c>
      <c r="C174" t="s">
        <v>25</v>
      </c>
      <c r="D174" t="s">
        <v>20</v>
      </c>
      <c r="E174">
        <v>420</v>
      </c>
      <c r="F174">
        <v>61</v>
      </c>
      <c r="G174">
        <v>84</v>
      </c>
      <c r="H174">
        <v>65</v>
      </c>
      <c r="I174">
        <v>70</v>
      </c>
      <c r="J174">
        <v>70</v>
      </c>
      <c r="K174">
        <v>70</v>
      </c>
      <c r="L174">
        <v>1</v>
      </c>
      <c r="M174" t="b">
        <v>0</v>
      </c>
      <c r="N174" s="15">
        <f>AVERAGE(Pokemon4[[#This Row],[Hit_Points]:[Speed_Points]])</f>
        <v>70</v>
      </c>
      <c r="O174">
        <f>_xlfn.STDEV.P(Pokemon4[[#This Row],[Hit_Points]:[Speed_Points]])</f>
        <v>7.0945988845975876</v>
      </c>
      <c r="P174">
        <f>_xlfn.VAR.P(Pokemon4[[#This Row],[Hit_Points]:[Speed_Points]])</f>
        <v>50.333333333333336</v>
      </c>
    </row>
    <row r="175" spans="2:16" x14ac:dyDescent="0.3">
      <c r="B175" s="2" t="s">
        <v>191</v>
      </c>
      <c r="C175" s="2" t="s">
        <v>25</v>
      </c>
      <c r="D175" s="2" t="s">
        <v>23</v>
      </c>
      <c r="E175" s="2">
        <v>600</v>
      </c>
      <c r="F175" s="2">
        <v>91</v>
      </c>
      <c r="G175" s="2">
        <v>134</v>
      </c>
      <c r="H175" s="2">
        <v>95</v>
      </c>
      <c r="I175" s="2">
        <v>100</v>
      </c>
      <c r="J175" s="2">
        <v>100</v>
      </c>
      <c r="K175" s="2">
        <v>80</v>
      </c>
      <c r="L175" s="2">
        <v>1</v>
      </c>
      <c r="M175" s="2" t="b">
        <v>0</v>
      </c>
      <c r="N175" s="16">
        <f>AVERAGE(Pokemon4[[#This Row],[Hit_Points]:[Speed_Points]])</f>
        <v>100</v>
      </c>
      <c r="O175" s="16">
        <f>_xlfn.STDEV.P(Pokemon4[[#This Row],[Hit_Points]:[Speed_Points]])</f>
        <v>16.643316977093239</v>
      </c>
      <c r="P175" s="16">
        <f>_xlfn.VAR.P(Pokemon4[[#This Row],[Hit_Points]:[Speed_Points]])</f>
        <v>277</v>
      </c>
    </row>
    <row r="176" spans="2:16" hidden="1" x14ac:dyDescent="0.3">
      <c r="B176" t="s">
        <v>532</v>
      </c>
      <c r="C176" t="s">
        <v>14</v>
      </c>
      <c r="D176" t="s">
        <v>171</v>
      </c>
      <c r="E176">
        <v>500</v>
      </c>
      <c r="F176">
        <v>70</v>
      </c>
      <c r="G176">
        <v>90</v>
      </c>
      <c r="H176">
        <v>110</v>
      </c>
      <c r="I176">
        <v>60</v>
      </c>
      <c r="J176">
        <v>75</v>
      </c>
      <c r="K176">
        <v>95</v>
      </c>
      <c r="L176">
        <v>4</v>
      </c>
      <c r="M176" t="b">
        <v>0</v>
      </c>
      <c r="N176" s="15">
        <f>AVERAGE(Pokemon4[[#This Row],[Hit_Points]:[Speed_Points]])</f>
        <v>83.333333333333329</v>
      </c>
      <c r="O176">
        <f>_xlfn.STDEV.P(Pokemon4[[#This Row],[Hit_Points]:[Speed_Points]])</f>
        <v>16.749792701868149</v>
      </c>
      <c r="P176">
        <f>_xlfn.VAR.P(Pokemon4[[#This Row],[Hit_Points]:[Speed_Points]])</f>
        <v>280.55555555555554</v>
      </c>
    </row>
    <row r="177" spans="2:16" hidden="1" x14ac:dyDescent="0.3">
      <c r="B177" t="s">
        <v>189</v>
      </c>
      <c r="C177" t="s">
        <v>25</v>
      </c>
      <c r="D177" t="s">
        <v>20</v>
      </c>
      <c r="E177">
        <v>300</v>
      </c>
      <c r="F177">
        <v>41</v>
      </c>
      <c r="G177">
        <v>64</v>
      </c>
      <c r="H177">
        <v>45</v>
      </c>
      <c r="I177">
        <v>50</v>
      </c>
      <c r="J177">
        <v>50</v>
      </c>
      <c r="K177">
        <v>50</v>
      </c>
      <c r="L177">
        <v>1</v>
      </c>
      <c r="M177" t="b">
        <v>0</v>
      </c>
      <c r="N177" s="15">
        <f>AVERAGE(Pokemon4[[#This Row],[Hit_Points]:[Speed_Points]])</f>
        <v>50</v>
      </c>
      <c r="O177">
        <f>_xlfn.STDEV.P(Pokemon4[[#This Row],[Hit_Points]:[Speed_Points]])</f>
        <v>7.0945988845975876</v>
      </c>
      <c r="P177">
        <f>_xlfn.VAR.P(Pokemon4[[#This Row],[Hit_Points]:[Speed_Points]])</f>
        <v>50.333333333333336</v>
      </c>
    </row>
    <row r="178" spans="2:16" hidden="1" x14ac:dyDescent="0.3">
      <c r="B178" t="s">
        <v>503</v>
      </c>
      <c r="C178" t="s">
        <v>128</v>
      </c>
      <c r="D178" t="s">
        <v>23</v>
      </c>
      <c r="E178">
        <v>498</v>
      </c>
      <c r="F178">
        <v>150</v>
      </c>
      <c r="G178">
        <v>80</v>
      </c>
      <c r="H178">
        <v>44</v>
      </c>
      <c r="I178">
        <v>90</v>
      </c>
      <c r="J178">
        <v>54</v>
      </c>
      <c r="K178">
        <v>80</v>
      </c>
      <c r="L178">
        <v>4</v>
      </c>
      <c r="M178" t="b">
        <v>0</v>
      </c>
      <c r="N178" s="15">
        <f>AVERAGE(Pokemon4[[#This Row],[Hit_Points]:[Speed_Points]])</f>
        <v>83</v>
      </c>
      <c r="O178">
        <f>_xlfn.STDEV.P(Pokemon4[[#This Row],[Hit_Points]:[Speed_Points]])</f>
        <v>33.955853692699293</v>
      </c>
      <c r="P178">
        <f>_xlfn.VAR.P(Pokemon4[[#This Row],[Hit_Points]:[Speed_Points]])</f>
        <v>1153</v>
      </c>
    </row>
    <row r="179" spans="2:16" hidden="1" x14ac:dyDescent="0.3">
      <c r="B179" t="s">
        <v>502</v>
      </c>
      <c r="C179" t="s">
        <v>128</v>
      </c>
      <c r="D179" t="s">
        <v>23</v>
      </c>
      <c r="E179">
        <v>348</v>
      </c>
      <c r="F179">
        <v>90</v>
      </c>
      <c r="G179">
        <v>50</v>
      </c>
      <c r="H179">
        <v>34</v>
      </c>
      <c r="I179">
        <v>60</v>
      </c>
      <c r="J179">
        <v>44</v>
      </c>
      <c r="K179">
        <v>70</v>
      </c>
      <c r="L179">
        <v>4</v>
      </c>
      <c r="M179" t="b">
        <v>0</v>
      </c>
      <c r="N179" s="15">
        <f>AVERAGE(Pokemon4[[#This Row],[Hit_Points]:[Speed_Points]])</f>
        <v>58</v>
      </c>
      <c r="O179">
        <f>_xlfn.STDEV.P(Pokemon4[[#This Row],[Hit_Points]:[Speed_Points]])</f>
        <v>18.293896978682991</v>
      </c>
      <c r="P179">
        <f>_xlfn.VAR.P(Pokemon4[[#This Row],[Hit_Points]:[Speed_Points]])</f>
        <v>334.66666666666669</v>
      </c>
    </row>
    <row r="180" spans="2:16" hidden="1" x14ac:dyDescent="0.3">
      <c r="B180" t="s">
        <v>618</v>
      </c>
      <c r="C180" t="s">
        <v>55</v>
      </c>
      <c r="D180" t="s">
        <v>20</v>
      </c>
      <c r="E180">
        <v>328</v>
      </c>
      <c r="F180">
        <v>60</v>
      </c>
      <c r="G180">
        <v>85</v>
      </c>
      <c r="H180">
        <v>40</v>
      </c>
      <c r="I180">
        <v>30</v>
      </c>
      <c r="J180">
        <v>45</v>
      </c>
      <c r="K180">
        <v>68</v>
      </c>
      <c r="L180">
        <v>5</v>
      </c>
      <c r="M180" t="b">
        <v>0</v>
      </c>
      <c r="N180" s="15">
        <f>AVERAGE(Pokemon4[[#This Row],[Hit_Points]:[Speed_Points]])</f>
        <v>54.666666666666664</v>
      </c>
      <c r="O180">
        <f>_xlfn.STDEV.P(Pokemon4[[#This Row],[Hit_Points]:[Speed_Points]])</f>
        <v>18.454147380888546</v>
      </c>
      <c r="P180">
        <f>_xlfn.VAR.P(Pokemon4[[#This Row],[Hit_Points]:[Speed_Points]])</f>
        <v>340.55555555555554</v>
      </c>
    </row>
    <row r="181" spans="2:16" hidden="1" x14ac:dyDescent="0.3">
      <c r="B181" t="s">
        <v>133</v>
      </c>
      <c r="C181" t="s">
        <v>93</v>
      </c>
      <c r="D181" t="s">
        <v>20</v>
      </c>
      <c r="E181">
        <v>328</v>
      </c>
      <c r="F181">
        <v>60</v>
      </c>
      <c r="G181">
        <v>48</v>
      </c>
      <c r="H181">
        <v>45</v>
      </c>
      <c r="I181">
        <v>43</v>
      </c>
      <c r="J181">
        <v>90</v>
      </c>
      <c r="K181">
        <v>42</v>
      </c>
      <c r="L181">
        <v>1</v>
      </c>
      <c r="M181" t="b">
        <v>0</v>
      </c>
      <c r="N181" s="15">
        <f>AVERAGE(Pokemon4[[#This Row],[Hit_Points]:[Speed_Points]])</f>
        <v>54.666666666666664</v>
      </c>
      <c r="O181">
        <f>_xlfn.STDEV.P(Pokemon4[[#This Row],[Hit_Points]:[Speed_Points]])</f>
        <v>16.88852338785787</v>
      </c>
      <c r="P181">
        <f>_xlfn.VAR.P(Pokemon4[[#This Row],[Hit_Points]:[Speed_Points]])</f>
        <v>285.22222222222223</v>
      </c>
    </row>
    <row r="182" spans="2:16" hidden="1" x14ac:dyDescent="0.3">
      <c r="B182" t="s">
        <v>712</v>
      </c>
      <c r="C182" t="s">
        <v>25</v>
      </c>
      <c r="D182" t="s">
        <v>20</v>
      </c>
      <c r="E182">
        <v>485</v>
      </c>
      <c r="F182">
        <v>77</v>
      </c>
      <c r="G182">
        <v>120</v>
      </c>
      <c r="H182">
        <v>90</v>
      </c>
      <c r="I182">
        <v>60</v>
      </c>
      <c r="J182">
        <v>90</v>
      </c>
      <c r="K182">
        <v>48</v>
      </c>
      <c r="L182">
        <v>5</v>
      </c>
      <c r="M182" t="b">
        <v>0</v>
      </c>
      <c r="N182" s="15">
        <f>AVERAGE(Pokemon4[[#This Row],[Hit_Points]:[Speed_Points]])</f>
        <v>80.833333333333329</v>
      </c>
      <c r="O182">
        <f>_xlfn.STDEV.P(Pokemon4[[#This Row],[Hit_Points]:[Speed_Points]])</f>
        <v>23.197820778876814</v>
      </c>
      <c r="P182">
        <f>_xlfn.VAR.P(Pokemon4[[#This Row],[Hit_Points]:[Speed_Points]])</f>
        <v>538.13888888888891</v>
      </c>
    </row>
    <row r="183" spans="2:16" hidden="1" x14ac:dyDescent="0.3">
      <c r="B183" t="s">
        <v>671</v>
      </c>
      <c r="C183" t="s">
        <v>28</v>
      </c>
      <c r="D183" t="s">
        <v>23</v>
      </c>
      <c r="E183">
        <v>305</v>
      </c>
      <c r="F183">
        <v>62</v>
      </c>
      <c r="G183">
        <v>44</v>
      </c>
      <c r="H183">
        <v>50</v>
      </c>
      <c r="I183">
        <v>44</v>
      </c>
      <c r="J183">
        <v>50</v>
      </c>
      <c r="K183">
        <v>55</v>
      </c>
      <c r="L183">
        <v>5</v>
      </c>
      <c r="M183" t="b">
        <v>0</v>
      </c>
      <c r="N183" s="15">
        <f>AVERAGE(Pokemon4[[#This Row],[Hit_Points]:[Speed_Points]])</f>
        <v>50.833333333333336</v>
      </c>
      <c r="O183">
        <f>_xlfn.STDEV.P(Pokemon4[[#This Row],[Hit_Points]:[Speed_Points]])</f>
        <v>6.2826922749902545</v>
      </c>
      <c r="P183">
        <f>_xlfn.VAR.P(Pokemon4[[#This Row],[Hit_Points]:[Speed_Points]])</f>
        <v>39.472222222222221</v>
      </c>
    </row>
    <row r="184" spans="2:16" hidden="1" x14ac:dyDescent="0.3">
      <c r="B184" t="s">
        <v>79</v>
      </c>
      <c r="C184" t="s">
        <v>55</v>
      </c>
      <c r="D184" t="s">
        <v>20</v>
      </c>
      <c r="E184">
        <v>405</v>
      </c>
      <c r="F184">
        <v>35</v>
      </c>
      <c r="G184">
        <v>80</v>
      </c>
      <c r="H184">
        <v>50</v>
      </c>
      <c r="I184">
        <v>50</v>
      </c>
      <c r="J184">
        <v>70</v>
      </c>
      <c r="K184">
        <v>120</v>
      </c>
      <c r="L184">
        <v>1</v>
      </c>
      <c r="M184" t="b">
        <v>0</v>
      </c>
      <c r="N184" s="15">
        <f>AVERAGE(Pokemon4[[#This Row],[Hit_Points]:[Speed_Points]])</f>
        <v>67.5</v>
      </c>
      <c r="O184">
        <f>_xlfn.STDEV.P(Pokemon4[[#This Row],[Hit_Points]:[Speed_Points]])</f>
        <v>27.651100038395096</v>
      </c>
      <c r="P184">
        <f>_xlfn.VAR.P(Pokemon4[[#This Row],[Hit_Points]:[Speed_Points]])</f>
        <v>764.58333333333337</v>
      </c>
    </row>
    <row r="185" spans="2:16" hidden="1" x14ac:dyDescent="0.3">
      <c r="B185" t="s">
        <v>251</v>
      </c>
      <c r="C185" t="s">
        <v>41</v>
      </c>
      <c r="D185" t="s">
        <v>20</v>
      </c>
      <c r="E185">
        <v>415</v>
      </c>
      <c r="F185">
        <v>100</v>
      </c>
      <c r="G185">
        <v>70</v>
      </c>
      <c r="H185">
        <v>70</v>
      </c>
      <c r="I185">
        <v>65</v>
      </c>
      <c r="J185">
        <v>65</v>
      </c>
      <c r="K185">
        <v>45</v>
      </c>
      <c r="L185">
        <v>2</v>
      </c>
      <c r="M185" t="b">
        <v>0</v>
      </c>
      <c r="N185" s="15">
        <f>AVERAGE(Pokemon4[[#This Row],[Hit_Points]:[Speed_Points]])</f>
        <v>69.166666666666671</v>
      </c>
      <c r="O185">
        <f>_xlfn.STDEV.P(Pokemon4[[#This Row],[Hit_Points]:[Speed_Points]])</f>
        <v>16.180406532456331</v>
      </c>
      <c r="P185">
        <f>_xlfn.VAR.P(Pokemon4[[#This Row],[Hit_Points]:[Speed_Points]])</f>
        <v>261.80555555555554</v>
      </c>
    </row>
    <row r="186" spans="2:16" hidden="1" x14ac:dyDescent="0.3">
      <c r="B186" t="s">
        <v>669</v>
      </c>
      <c r="C186" t="s">
        <v>93</v>
      </c>
      <c r="D186" t="s">
        <v>20</v>
      </c>
      <c r="E186">
        <v>370</v>
      </c>
      <c r="F186">
        <v>65</v>
      </c>
      <c r="G186">
        <v>40</v>
      </c>
      <c r="H186">
        <v>50</v>
      </c>
      <c r="I186">
        <v>125</v>
      </c>
      <c r="J186">
        <v>60</v>
      </c>
      <c r="K186">
        <v>30</v>
      </c>
      <c r="L186">
        <v>5</v>
      </c>
      <c r="M186" t="b">
        <v>0</v>
      </c>
      <c r="N186" s="15">
        <f>AVERAGE(Pokemon4[[#This Row],[Hit_Points]:[Speed_Points]])</f>
        <v>61.666666666666664</v>
      </c>
      <c r="O186">
        <f>_xlfn.STDEV.P(Pokemon4[[#This Row],[Hit_Points]:[Speed_Points]])</f>
        <v>30.641293851417061</v>
      </c>
      <c r="P186">
        <f>_xlfn.VAR.P(Pokemon4[[#This Row],[Hit_Points]:[Speed_Points]])</f>
        <v>938.88888888888891</v>
      </c>
    </row>
    <row r="187" spans="2:16" hidden="1" x14ac:dyDescent="0.3">
      <c r="B187" t="s">
        <v>723</v>
      </c>
      <c r="C187" t="s">
        <v>33</v>
      </c>
      <c r="D187" t="s">
        <v>115</v>
      </c>
      <c r="E187">
        <v>484</v>
      </c>
      <c r="F187">
        <v>58</v>
      </c>
      <c r="G187">
        <v>109</v>
      </c>
      <c r="H187">
        <v>112</v>
      </c>
      <c r="I187">
        <v>48</v>
      </c>
      <c r="J187">
        <v>48</v>
      </c>
      <c r="K187">
        <v>109</v>
      </c>
      <c r="L187">
        <v>5</v>
      </c>
      <c r="M187" t="b">
        <v>0</v>
      </c>
      <c r="N187" s="15">
        <f>AVERAGE(Pokemon4[[#This Row],[Hit_Points]:[Speed_Points]])</f>
        <v>80.666666666666671</v>
      </c>
      <c r="O187">
        <f>_xlfn.STDEV.P(Pokemon4[[#This Row],[Hit_Points]:[Speed_Points]])</f>
        <v>29.539051365193764</v>
      </c>
      <c r="P187">
        <f>_xlfn.VAR.P(Pokemon4[[#This Row],[Hit_Points]:[Speed_Points]])</f>
        <v>872.55555555555554</v>
      </c>
    </row>
    <row r="188" spans="2:16" hidden="1" x14ac:dyDescent="0.3">
      <c r="B188" t="s">
        <v>419</v>
      </c>
      <c r="C188" t="s">
        <v>128</v>
      </c>
      <c r="D188" t="s">
        <v>20</v>
      </c>
      <c r="E188">
        <v>455</v>
      </c>
      <c r="F188">
        <v>40</v>
      </c>
      <c r="G188">
        <v>70</v>
      </c>
      <c r="H188">
        <v>130</v>
      </c>
      <c r="I188">
        <v>60</v>
      </c>
      <c r="J188">
        <v>130</v>
      </c>
      <c r="K188">
        <v>25</v>
      </c>
      <c r="L188">
        <v>3</v>
      </c>
      <c r="M188" t="b">
        <v>0</v>
      </c>
      <c r="N188" s="15">
        <f>AVERAGE(Pokemon4[[#This Row],[Hit_Points]:[Speed_Points]])</f>
        <v>75.833333333333329</v>
      </c>
      <c r="O188">
        <f>_xlfn.STDEV.P(Pokemon4[[#This Row],[Hit_Points]:[Speed_Points]])</f>
        <v>40.86733278413076</v>
      </c>
      <c r="P188">
        <f>_xlfn.VAR.P(Pokemon4[[#This Row],[Hit_Points]:[Speed_Points]])</f>
        <v>1670.1388888888889</v>
      </c>
    </row>
    <row r="189" spans="2:16" hidden="1" x14ac:dyDescent="0.3">
      <c r="B189" t="s">
        <v>559</v>
      </c>
      <c r="C189" t="s">
        <v>128</v>
      </c>
      <c r="D189" t="s">
        <v>20</v>
      </c>
      <c r="E189">
        <v>525</v>
      </c>
      <c r="F189">
        <v>45</v>
      </c>
      <c r="G189">
        <v>100</v>
      </c>
      <c r="H189">
        <v>135</v>
      </c>
      <c r="I189">
        <v>65</v>
      </c>
      <c r="J189">
        <v>135</v>
      </c>
      <c r="K189">
        <v>45</v>
      </c>
      <c r="L189">
        <v>4</v>
      </c>
      <c r="M189" t="b">
        <v>0</v>
      </c>
      <c r="N189" s="15">
        <f>AVERAGE(Pokemon4[[#This Row],[Hit_Points]:[Speed_Points]])</f>
        <v>87.5</v>
      </c>
      <c r="O189">
        <f>_xlfn.STDEV.P(Pokemon4[[#This Row],[Hit_Points]:[Speed_Points]])</f>
        <v>38.269875010683442</v>
      </c>
      <c r="P189">
        <f>_xlfn.VAR.P(Pokemon4[[#This Row],[Hit_Points]:[Speed_Points]])</f>
        <v>1464.5833333333333</v>
      </c>
    </row>
    <row r="190" spans="2:16" hidden="1" x14ac:dyDescent="0.3">
      <c r="B190" t="s">
        <v>418</v>
      </c>
      <c r="C190" t="s">
        <v>128</v>
      </c>
      <c r="D190" t="s">
        <v>20</v>
      </c>
      <c r="E190">
        <v>295</v>
      </c>
      <c r="F190">
        <v>20</v>
      </c>
      <c r="G190">
        <v>40</v>
      </c>
      <c r="H190">
        <v>90</v>
      </c>
      <c r="I190">
        <v>30</v>
      </c>
      <c r="J190">
        <v>90</v>
      </c>
      <c r="K190">
        <v>25</v>
      </c>
      <c r="L190">
        <v>3</v>
      </c>
      <c r="M190" t="b">
        <v>0</v>
      </c>
      <c r="N190" s="15">
        <f>AVERAGE(Pokemon4[[#This Row],[Hit_Points]:[Speed_Points]])</f>
        <v>49.166666666666664</v>
      </c>
      <c r="O190">
        <f>_xlfn.STDEV.P(Pokemon4[[#This Row],[Hit_Points]:[Speed_Points]])</f>
        <v>29.498116700713098</v>
      </c>
      <c r="P190">
        <f>_xlfn.VAR.P(Pokemon4[[#This Row],[Hit_Points]:[Speed_Points]])</f>
        <v>870.13888888888891</v>
      </c>
    </row>
    <row r="191" spans="2:16" hidden="1" x14ac:dyDescent="0.3">
      <c r="B191" t="s">
        <v>322</v>
      </c>
      <c r="C191" t="s">
        <v>33</v>
      </c>
      <c r="D191" t="s">
        <v>14</v>
      </c>
      <c r="E191">
        <v>385</v>
      </c>
      <c r="F191">
        <v>60</v>
      </c>
      <c r="G191">
        <v>50</v>
      </c>
      <c r="H191">
        <v>70</v>
      </c>
      <c r="I191">
        <v>50</v>
      </c>
      <c r="J191">
        <v>90</v>
      </c>
      <c r="K191">
        <v>65</v>
      </c>
      <c r="L191">
        <v>3</v>
      </c>
      <c r="M191" t="b">
        <v>0</v>
      </c>
      <c r="N191" s="15">
        <f>AVERAGE(Pokemon4[[#This Row],[Hit_Points]:[Speed_Points]])</f>
        <v>64.166666666666671</v>
      </c>
      <c r="O191">
        <f>_xlfn.STDEV.P(Pokemon4[[#This Row],[Hit_Points]:[Speed_Points]])</f>
        <v>13.667682889047271</v>
      </c>
      <c r="P191">
        <f>_xlfn.VAR.P(Pokemon4[[#This Row],[Hit_Points]:[Speed_Points]])</f>
        <v>186.80555555555554</v>
      </c>
    </row>
    <row r="192" spans="2:16" hidden="1" x14ac:dyDescent="0.3">
      <c r="B192" t="s">
        <v>648</v>
      </c>
      <c r="C192" t="s">
        <v>33</v>
      </c>
      <c r="D192" t="s">
        <v>106</v>
      </c>
      <c r="E192">
        <v>325</v>
      </c>
      <c r="F192">
        <v>50</v>
      </c>
      <c r="G192">
        <v>65</v>
      </c>
      <c r="H192">
        <v>85</v>
      </c>
      <c r="I192">
        <v>35</v>
      </c>
      <c r="J192">
        <v>35</v>
      </c>
      <c r="K192">
        <v>55</v>
      </c>
      <c r="L192">
        <v>5</v>
      </c>
      <c r="M192" t="b">
        <v>0</v>
      </c>
      <c r="N192" s="15">
        <f>AVERAGE(Pokemon4[[#This Row],[Hit_Points]:[Speed_Points]])</f>
        <v>54.166666666666664</v>
      </c>
      <c r="O192">
        <f>_xlfn.STDEV.P(Pokemon4[[#This Row],[Hit_Points]:[Speed_Points]])</f>
        <v>17.420454133639062</v>
      </c>
      <c r="P192">
        <f>_xlfn.VAR.P(Pokemon4[[#This Row],[Hit_Points]:[Speed_Points]])</f>
        <v>303.47222222222223</v>
      </c>
    </row>
    <row r="193" spans="2:16" hidden="1" x14ac:dyDescent="0.3">
      <c r="B193" t="s">
        <v>694</v>
      </c>
      <c r="C193" t="s">
        <v>52</v>
      </c>
      <c r="D193" t="s">
        <v>20</v>
      </c>
      <c r="E193">
        <v>405</v>
      </c>
      <c r="F193">
        <v>65</v>
      </c>
      <c r="G193">
        <v>85</v>
      </c>
      <c r="H193">
        <v>70</v>
      </c>
      <c r="I193">
        <v>75</v>
      </c>
      <c r="J193">
        <v>70</v>
      </c>
      <c r="K193">
        <v>40</v>
      </c>
      <c r="L193">
        <v>5</v>
      </c>
      <c r="M193" t="b">
        <v>0</v>
      </c>
      <c r="N193" s="15">
        <f>AVERAGE(Pokemon4[[#This Row],[Hit_Points]:[Speed_Points]])</f>
        <v>67.5</v>
      </c>
      <c r="O193">
        <f>_xlfn.STDEV.P(Pokemon4[[#This Row],[Hit_Points]:[Speed_Points]])</f>
        <v>13.768926368215256</v>
      </c>
      <c r="P193">
        <f>_xlfn.VAR.P(Pokemon4[[#This Row],[Hit_Points]:[Speed_Points]])</f>
        <v>189.58333333333334</v>
      </c>
    </row>
    <row r="194" spans="2:16" hidden="1" x14ac:dyDescent="0.3">
      <c r="B194" t="s">
        <v>695</v>
      </c>
      <c r="C194" t="s">
        <v>52</v>
      </c>
      <c r="D194" t="s">
        <v>20</v>
      </c>
      <c r="E194">
        <v>515</v>
      </c>
      <c r="F194">
        <v>85</v>
      </c>
      <c r="G194">
        <v>115</v>
      </c>
      <c r="H194">
        <v>80</v>
      </c>
      <c r="I194">
        <v>105</v>
      </c>
      <c r="J194">
        <v>80</v>
      </c>
      <c r="K194">
        <v>50</v>
      </c>
      <c r="L194">
        <v>5</v>
      </c>
      <c r="M194" t="b">
        <v>0</v>
      </c>
      <c r="N194" s="15">
        <f>AVERAGE(Pokemon4[[#This Row],[Hit_Points]:[Speed_Points]])</f>
        <v>85.833333333333329</v>
      </c>
      <c r="O194">
        <f>_xlfn.STDEV.P(Pokemon4[[#This Row],[Hit_Points]:[Speed_Points]])</f>
        <v>20.6995705806237</v>
      </c>
      <c r="P194">
        <f>_xlfn.VAR.P(Pokemon4[[#This Row],[Hit_Points]:[Speed_Points]])</f>
        <v>428.47222222222223</v>
      </c>
    </row>
    <row r="195" spans="2:16" hidden="1" x14ac:dyDescent="0.3">
      <c r="B195" t="s">
        <v>174</v>
      </c>
      <c r="C195" t="s">
        <v>41</v>
      </c>
      <c r="D195" t="s">
        <v>20</v>
      </c>
      <c r="E195">
        <v>325</v>
      </c>
      <c r="F195">
        <v>55</v>
      </c>
      <c r="G195">
        <v>55</v>
      </c>
      <c r="H195">
        <v>50</v>
      </c>
      <c r="I195">
        <v>45</v>
      </c>
      <c r="J195">
        <v>65</v>
      </c>
      <c r="K195">
        <v>55</v>
      </c>
      <c r="L195">
        <v>1</v>
      </c>
      <c r="M195" t="b">
        <v>0</v>
      </c>
      <c r="N195" s="15">
        <f>AVERAGE(Pokemon4[[#This Row],[Hit_Points]:[Speed_Points]])</f>
        <v>54.166666666666664</v>
      </c>
      <c r="O195">
        <f>_xlfn.STDEV.P(Pokemon4[[#This Row],[Hit_Points]:[Speed_Points]])</f>
        <v>6.0667582410670988</v>
      </c>
      <c r="P195">
        <f>_xlfn.VAR.P(Pokemon4[[#This Row],[Hit_Points]:[Speed_Points]])</f>
        <v>36.805555555555557</v>
      </c>
    </row>
    <row r="196" spans="2:16" hidden="1" x14ac:dyDescent="0.3">
      <c r="B196" t="s">
        <v>49</v>
      </c>
      <c r="C196" t="s">
        <v>14</v>
      </c>
      <c r="D196" t="s">
        <v>20</v>
      </c>
      <c r="E196">
        <v>288</v>
      </c>
      <c r="F196">
        <v>35</v>
      </c>
      <c r="G196">
        <v>60</v>
      </c>
      <c r="H196">
        <v>44</v>
      </c>
      <c r="I196">
        <v>40</v>
      </c>
      <c r="J196">
        <v>54</v>
      </c>
      <c r="K196">
        <v>55</v>
      </c>
      <c r="L196">
        <v>1</v>
      </c>
      <c r="M196" t="b">
        <v>0</v>
      </c>
      <c r="N196" s="15">
        <f>AVERAGE(Pokemon4[[#This Row],[Hit_Points]:[Speed_Points]])</f>
        <v>48</v>
      </c>
      <c r="O196">
        <f>_xlfn.STDEV.P(Pokemon4[[#This Row],[Hit_Points]:[Speed_Points]])</f>
        <v>8.925618559330589</v>
      </c>
      <c r="P196">
        <f>_xlfn.VAR.P(Pokemon4[[#This Row],[Hit_Points]:[Speed_Points]])</f>
        <v>79.666666666666671</v>
      </c>
    </row>
    <row r="197" spans="2:16" hidden="1" x14ac:dyDescent="0.3">
      <c r="B197" t="s">
        <v>163</v>
      </c>
      <c r="C197" t="s">
        <v>52</v>
      </c>
      <c r="D197" t="s">
        <v>20</v>
      </c>
      <c r="E197">
        <v>490</v>
      </c>
      <c r="F197">
        <v>65</v>
      </c>
      <c r="G197">
        <v>83</v>
      </c>
      <c r="H197">
        <v>57</v>
      </c>
      <c r="I197">
        <v>95</v>
      </c>
      <c r="J197">
        <v>85</v>
      </c>
      <c r="K197">
        <v>105</v>
      </c>
      <c r="L197">
        <v>1</v>
      </c>
      <c r="M197" t="b">
        <v>0</v>
      </c>
      <c r="N197" s="15">
        <f>AVERAGE(Pokemon4[[#This Row],[Hit_Points]:[Speed_Points]])</f>
        <v>81.666666666666671</v>
      </c>
      <c r="O197">
        <f>_xlfn.STDEV.P(Pokemon4[[#This Row],[Hit_Points]:[Speed_Points]])</f>
        <v>16.438437341250605</v>
      </c>
      <c r="P197">
        <f>_xlfn.VAR.P(Pokemon4[[#This Row],[Hit_Points]:[Speed_Points]])</f>
        <v>270.22222222222223</v>
      </c>
    </row>
    <row r="198" spans="2:16" hidden="1" x14ac:dyDescent="0.3">
      <c r="B198" t="s">
        <v>547</v>
      </c>
      <c r="C198" t="s">
        <v>52</v>
      </c>
      <c r="D198" t="s">
        <v>20</v>
      </c>
      <c r="E198">
        <v>540</v>
      </c>
      <c r="F198">
        <v>75</v>
      </c>
      <c r="G198">
        <v>123</v>
      </c>
      <c r="H198">
        <v>67</v>
      </c>
      <c r="I198">
        <v>95</v>
      </c>
      <c r="J198">
        <v>85</v>
      </c>
      <c r="K198">
        <v>95</v>
      </c>
      <c r="L198">
        <v>4</v>
      </c>
      <c r="M198" t="b">
        <v>0</v>
      </c>
      <c r="N198" s="15">
        <f>AVERAGE(Pokemon4[[#This Row],[Hit_Points]:[Speed_Points]])</f>
        <v>90</v>
      </c>
      <c r="O198">
        <f>_xlfn.STDEV.P(Pokemon4[[#This Row],[Hit_Points]:[Speed_Points]])</f>
        <v>17.879224442538515</v>
      </c>
      <c r="P198">
        <f>_xlfn.VAR.P(Pokemon4[[#This Row],[Hit_Points]:[Speed_Points]])</f>
        <v>319.66666666666669</v>
      </c>
    </row>
    <row r="199" spans="2:16" hidden="1" x14ac:dyDescent="0.3">
      <c r="B199" t="s">
        <v>367</v>
      </c>
      <c r="C199" t="s">
        <v>52</v>
      </c>
      <c r="D199" t="s">
        <v>20</v>
      </c>
      <c r="E199">
        <v>295</v>
      </c>
      <c r="F199">
        <v>40</v>
      </c>
      <c r="G199">
        <v>45</v>
      </c>
      <c r="H199">
        <v>40</v>
      </c>
      <c r="I199">
        <v>65</v>
      </c>
      <c r="J199">
        <v>40</v>
      </c>
      <c r="K199">
        <v>65</v>
      </c>
      <c r="L199">
        <v>3</v>
      </c>
      <c r="M199" t="b">
        <v>0</v>
      </c>
      <c r="N199" s="15">
        <f>AVERAGE(Pokemon4[[#This Row],[Hit_Points]:[Speed_Points]])</f>
        <v>49.166666666666664</v>
      </c>
      <c r="O199">
        <f>_xlfn.STDEV.P(Pokemon4[[#This Row],[Hit_Points]:[Speed_Points]])</f>
        <v>11.334558757279536</v>
      </c>
      <c r="P199">
        <f>_xlfn.VAR.P(Pokemon4[[#This Row],[Hit_Points]:[Speed_Points]])</f>
        <v>128.47222222222223</v>
      </c>
    </row>
    <row r="200" spans="2:16" hidden="1" x14ac:dyDescent="0.3">
      <c r="B200" t="s">
        <v>138</v>
      </c>
      <c r="C200" t="s">
        <v>52</v>
      </c>
      <c r="D200" t="s">
        <v>20</v>
      </c>
      <c r="E200">
        <v>480</v>
      </c>
      <c r="F200">
        <v>60</v>
      </c>
      <c r="G200">
        <v>50</v>
      </c>
      <c r="H200">
        <v>70</v>
      </c>
      <c r="I200">
        <v>80</v>
      </c>
      <c r="J200">
        <v>80</v>
      </c>
      <c r="K200">
        <v>140</v>
      </c>
      <c r="L200">
        <v>1</v>
      </c>
      <c r="M200" t="b">
        <v>0</v>
      </c>
      <c r="N200" s="15">
        <f>AVERAGE(Pokemon4[[#This Row],[Hit_Points]:[Speed_Points]])</f>
        <v>80</v>
      </c>
      <c r="O200">
        <f>_xlfn.STDEV.P(Pokemon4[[#This Row],[Hit_Points]:[Speed_Points]])</f>
        <v>28.867513459481287</v>
      </c>
      <c r="P200">
        <f>_xlfn.VAR.P(Pokemon4[[#This Row],[Hit_Points]:[Speed_Points]])</f>
        <v>833.33333333333337</v>
      </c>
    </row>
    <row r="201" spans="2:16" hidden="1" x14ac:dyDescent="0.3">
      <c r="B201" t="s">
        <v>288</v>
      </c>
      <c r="C201" t="s">
        <v>52</v>
      </c>
      <c r="D201" t="s">
        <v>20</v>
      </c>
      <c r="E201">
        <v>360</v>
      </c>
      <c r="F201">
        <v>45</v>
      </c>
      <c r="G201">
        <v>63</v>
      </c>
      <c r="H201">
        <v>37</v>
      </c>
      <c r="I201">
        <v>65</v>
      </c>
      <c r="J201">
        <v>55</v>
      </c>
      <c r="K201">
        <v>95</v>
      </c>
      <c r="L201">
        <v>2</v>
      </c>
      <c r="M201" t="b">
        <v>0</v>
      </c>
      <c r="N201" s="15">
        <f>AVERAGE(Pokemon4[[#This Row],[Hit_Points]:[Speed_Points]])</f>
        <v>60</v>
      </c>
      <c r="O201">
        <f>_xlfn.STDEV.P(Pokemon4[[#This Row],[Hit_Points]:[Speed_Points]])</f>
        <v>18.430047929038782</v>
      </c>
      <c r="P201">
        <f>_xlfn.VAR.P(Pokemon4[[#This Row],[Hit_Points]:[Speed_Points]])</f>
        <v>339.66666666666669</v>
      </c>
    </row>
    <row r="202" spans="2:16" hidden="1" x14ac:dyDescent="0.3">
      <c r="B202" t="s">
        <v>696</v>
      </c>
      <c r="C202" t="s">
        <v>93</v>
      </c>
      <c r="D202" t="s">
        <v>20</v>
      </c>
      <c r="E202">
        <v>335</v>
      </c>
      <c r="F202">
        <v>55</v>
      </c>
      <c r="G202">
        <v>55</v>
      </c>
      <c r="H202">
        <v>55</v>
      </c>
      <c r="I202">
        <v>85</v>
      </c>
      <c r="J202">
        <v>55</v>
      </c>
      <c r="K202">
        <v>30</v>
      </c>
      <c r="L202">
        <v>5</v>
      </c>
      <c r="M202" t="b">
        <v>0</v>
      </c>
      <c r="N202" s="15">
        <f>AVERAGE(Pokemon4[[#This Row],[Hit_Points]:[Speed_Points]])</f>
        <v>55.833333333333336</v>
      </c>
      <c r="O202">
        <f>_xlfn.STDEV.P(Pokemon4[[#This Row],[Hit_Points]:[Speed_Points]])</f>
        <v>15.920810978785667</v>
      </c>
      <c r="P202">
        <f>_xlfn.VAR.P(Pokemon4[[#This Row],[Hit_Points]:[Speed_Points]])</f>
        <v>253.47222222222223</v>
      </c>
    </row>
    <row r="203" spans="2:16" hidden="1" x14ac:dyDescent="0.3">
      <c r="B203" t="s">
        <v>589</v>
      </c>
      <c r="C203" t="s">
        <v>19</v>
      </c>
      <c r="D203" t="s">
        <v>85</v>
      </c>
      <c r="E203">
        <v>528</v>
      </c>
      <c r="F203">
        <v>110</v>
      </c>
      <c r="G203">
        <v>123</v>
      </c>
      <c r="H203">
        <v>65</v>
      </c>
      <c r="I203">
        <v>100</v>
      </c>
      <c r="J203">
        <v>65</v>
      </c>
      <c r="K203">
        <v>65</v>
      </c>
      <c r="L203">
        <v>5</v>
      </c>
      <c r="M203" t="b">
        <v>0</v>
      </c>
      <c r="N203" s="15">
        <f>AVERAGE(Pokemon4[[#This Row],[Hit_Points]:[Speed_Points]])</f>
        <v>88</v>
      </c>
      <c r="O203">
        <f>_xlfn.STDEV.P(Pokemon4[[#This Row],[Hit_Points]:[Speed_Points]])</f>
        <v>23.944379994757295</v>
      </c>
      <c r="P203">
        <f>_xlfn.VAR.P(Pokemon4[[#This Row],[Hit_Points]:[Speed_Points]])</f>
        <v>573.33333333333337</v>
      </c>
    </row>
    <row r="204" spans="2:16" hidden="1" x14ac:dyDescent="0.3">
      <c r="B204" t="s">
        <v>678</v>
      </c>
      <c r="C204" t="s">
        <v>52</v>
      </c>
      <c r="D204" t="s">
        <v>23</v>
      </c>
      <c r="E204">
        <v>428</v>
      </c>
      <c r="F204">
        <v>55</v>
      </c>
      <c r="G204">
        <v>75</v>
      </c>
      <c r="H204">
        <v>60</v>
      </c>
      <c r="I204">
        <v>75</v>
      </c>
      <c r="J204">
        <v>60</v>
      </c>
      <c r="K204">
        <v>103</v>
      </c>
      <c r="L204">
        <v>5</v>
      </c>
      <c r="M204" t="b">
        <v>0</v>
      </c>
      <c r="N204" s="15">
        <f>AVERAGE(Pokemon4[[#This Row],[Hit_Points]:[Speed_Points]])</f>
        <v>71.333333333333329</v>
      </c>
      <c r="O204">
        <f>_xlfn.STDEV.P(Pokemon4[[#This Row],[Hit_Points]:[Speed_Points]])</f>
        <v>16.090024514862893</v>
      </c>
      <c r="P204">
        <f>_xlfn.VAR.P(Pokemon4[[#This Row],[Hit_Points]:[Speed_Points]])</f>
        <v>258.88888888888891</v>
      </c>
    </row>
    <row r="205" spans="2:16" hidden="1" x14ac:dyDescent="0.3">
      <c r="B205" t="s">
        <v>470</v>
      </c>
      <c r="C205" t="s">
        <v>28</v>
      </c>
      <c r="D205" t="s">
        <v>115</v>
      </c>
      <c r="E205">
        <v>530</v>
      </c>
      <c r="F205">
        <v>84</v>
      </c>
      <c r="G205">
        <v>86</v>
      </c>
      <c r="H205">
        <v>88</v>
      </c>
      <c r="I205">
        <v>111</v>
      </c>
      <c r="J205">
        <v>101</v>
      </c>
      <c r="K205">
        <v>60</v>
      </c>
      <c r="L205">
        <v>4</v>
      </c>
      <c r="M205" t="b">
        <v>0</v>
      </c>
      <c r="N205" s="15">
        <f>AVERAGE(Pokemon4[[#This Row],[Hit_Points]:[Speed_Points]])</f>
        <v>88.333333333333329</v>
      </c>
      <c r="O205">
        <f>_xlfn.STDEV.P(Pokemon4[[#This Row],[Hit_Points]:[Speed_Points]])</f>
        <v>15.818414023606231</v>
      </c>
      <c r="P205">
        <f>_xlfn.VAR.P(Pokemon4[[#This Row],[Hit_Points]:[Speed_Points]])</f>
        <v>250.22222222222223</v>
      </c>
    </row>
    <row r="206" spans="2:16" hidden="1" x14ac:dyDescent="0.3">
      <c r="B206" s="2" t="s">
        <v>293</v>
      </c>
      <c r="C206" s="2" t="s">
        <v>19</v>
      </c>
      <c r="D206" s="2" t="s">
        <v>20</v>
      </c>
      <c r="E206" s="2">
        <v>580</v>
      </c>
      <c r="F206" s="2">
        <v>115</v>
      </c>
      <c r="G206" s="2">
        <v>115</v>
      </c>
      <c r="H206" s="2">
        <v>85</v>
      </c>
      <c r="I206" s="2">
        <v>90</v>
      </c>
      <c r="J206" s="2">
        <v>75</v>
      </c>
      <c r="K206" s="2">
        <v>100</v>
      </c>
      <c r="L206" s="2">
        <v>2</v>
      </c>
      <c r="M206" s="2" t="b">
        <v>1</v>
      </c>
      <c r="N206" s="16">
        <f>AVERAGE(Pokemon4[[#This Row],[Hit_Points]:[Speed_Points]])</f>
        <v>96.666666666666671</v>
      </c>
      <c r="O206" s="16">
        <f>_xlfn.STDEV.P(Pokemon4[[#This Row],[Hit_Points]:[Speed_Points]])</f>
        <v>14.907119849998598</v>
      </c>
      <c r="P206" s="16">
        <f>_xlfn.VAR.P(Pokemon4[[#This Row],[Hit_Points]:[Speed_Points]])</f>
        <v>222.22222222222223</v>
      </c>
    </row>
    <row r="207" spans="2:16" hidden="1" x14ac:dyDescent="0.3">
      <c r="B207" t="s">
        <v>680</v>
      </c>
      <c r="C207" t="s">
        <v>33</v>
      </c>
      <c r="D207" t="s">
        <v>115</v>
      </c>
      <c r="E207">
        <v>495</v>
      </c>
      <c r="F207">
        <v>70</v>
      </c>
      <c r="G207">
        <v>135</v>
      </c>
      <c r="H207">
        <v>105</v>
      </c>
      <c r="I207">
        <v>60</v>
      </c>
      <c r="J207">
        <v>105</v>
      </c>
      <c r="K207">
        <v>20</v>
      </c>
      <c r="L207">
        <v>5</v>
      </c>
      <c r="M207" t="b">
        <v>0</v>
      </c>
      <c r="N207" s="15">
        <f>AVERAGE(Pokemon4[[#This Row],[Hit_Points]:[Speed_Points]])</f>
        <v>82.5</v>
      </c>
      <c r="O207">
        <f>_xlfn.STDEV.P(Pokemon4[[#This Row],[Hit_Points]:[Speed_Points]])</f>
        <v>37.277115410575071</v>
      </c>
      <c r="P207">
        <f>_xlfn.VAR.P(Pokemon4[[#This Row],[Hit_Points]:[Speed_Points]])</f>
        <v>1389.5833333333333</v>
      </c>
    </row>
    <row r="208" spans="2:16" hidden="1" x14ac:dyDescent="0.3">
      <c r="B208" t="s">
        <v>241</v>
      </c>
      <c r="C208" t="s">
        <v>93</v>
      </c>
      <c r="D208" t="s">
        <v>20</v>
      </c>
      <c r="E208">
        <v>525</v>
      </c>
      <c r="F208">
        <v>65</v>
      </c>
      <c r="G208">
        <v>65</v>
      </c>
      <c r="H208">
        <v>60</v>
      </c>
      <c r="I208">
        <v>130</v>
      </c>
      <c r="J208">
        <v>95</v>
      </c>
      <c r="K208">
        <v>110</v>
      </c>
      <c r="L208">
        <v>2</v>
      </c>
      <c r="M208" t="b">
        <v>0</v>
      </c>
      <c r="N208" s="15">
        <f>AVERAGE(Pokemon4[[#This Row],[Hit_Points]:[Speed_Points]])</f>
        <v>87.5</v>
      </c>
      <c r="O208">
        <f>_xlfn.STDEV.P(Pokemon4[[#This Row],[Hit_Points]:[Speed_Points]])</f>
        <v>26.259918760981218</v>
      </c>
      <c r="P208">
        <f>_xlfn.VAR.P(Pokemon4[[#This Row],[Hit_Points]:[Speed_Points]])</f>
        <v>689.58333333333337</v>
      </c>
    </row>
    <row r="209" spans="2:16" hidden="1" x14ac:dyDescent="0.3">
      <c r="B209" t="s">
        <v>775</v>
      </c>
      <c r="C209" t="s">
        <v>93</v>
      </c>
      <c r="D209" t="s">
        <v>20</v>
      </c>
      <c r="E209">
        <v>355</v>
      </c>
      <c r="F209">
        <v>62</v>
      </c>
      <c r="G209">
        <v>48</v>
      </c>
      <c r="H209">
        <v>54</v>
      </c>
      <c r="I209">
        <v>63</v>
      </c>
      <c r="J209">
        <v>60</v>
      </c>
      <c r="K209">
        <v>68</v>
      </c>
      <c r="L209">
        <v>6</v>
      </c>
      <c r="M209" t="b">
        <v>0</v>
      </c>
      <c r="N209" s="15">
        <f>AVERAGE(Pokemon4[[#This Row],[Hit_Points]:[Speed_Points]])</f>
        <v>59.166666666666664</v>
      </c>
      <c r="O209">
        <f>_xlfn.STDEV.P(Pokemon4[[#This Row],[Hit_Points]:[Speed_Points]])</f>
        <v>6.4914473647168149</v>
      </c>
      <c r="P209">
        <f>_xlfn.VAR.P(Pokemon4[[#This Row],[Hit_Points]:[Speed_Points]])</f>
        <v>42.138888888888886</v>
      </c>
    </row>
    <row r="210" spans="2:16" hidden="1" x14ac:dyDescent="0.3">
      <c r="B210" t="s">
        <v>619</v>
      </c>
      <c r="C210" t="s">
        <v>55</v>
      </c>
      <c r="D210" t="s">
        <v>115</v>
      </c>
      <c r="E210">
        <v>508</v>
      </c>
      <c r="F210">
        <v>110</v>
      </c>
      <c r="G210">
        <v>135</v>
      </c>
      <c r="H210">
        <v>60</v>
      </c>
      <c r="I210">
        <v>50</v>
      </c>
      <c r="J210">
        <v>65</v>
      </c>
      <c r="K210">
        <v>88</v>
      </c>
      <c r="L210">
        <v>5</v>
      </c>
      <c r="M210" t="b">
        <v>0</v>
      </c>
      <c r="N210" s="15">
        <f>AVERAGE(Pokemon4[[#This Row],[Hit_Points]:[Speed_Points]])</f>
        <v>84.666666666666671</v>
      </c>
      <c r="O210">
        <f>_xlfn.STDEV.P(Pokemon4[[#This Row],[Hit_Points]:[Speed_Points]])</f>
        <v>29.953667926019047</v>
      </c>
      <c r="P210">
        <f>_xlfn.VAR.P(Pokemon4[[#This Row],[Hit_Points]:[Speed_Points]])</f>
        <v>897.22222222222217</v>
      </c>
    </row>
    <row r="211" spans="2:16" hidden="1" x14ac:dyDescent="0.3">
      <c r="B211" t="s">
        <v>139</v>
      </c>
      <c r="C211" t="s">
        <v>13</v>
      </c>
      <c r="D211" t="s">
        <v>93</v>
      </c>
      <c r="E211">
        <v>325</v>
      </c>
      <c r="F211">
        <v>60</v>
      </c>
      <c r="G211">
        <v>40</v>
      </c>
      <c r="H211">
        <v>80</v>
      </c>
      <c r="I211">
        <v>60</v>
      </c>
      <c r="J211">
        <v>45</v>
      </c>
      <c r="K211">
        <v>40</v>
      </c>
      <c r="L211">
        <v>1</v>
      </c>
      <c r="M211" t="b">
        <v>0</v>
      </c>
      <c r="N211" s="15">
        <f>AVERAGE(Pokemon4[[#This Row],[Hit_Points]:[Speed_Points]])</f>
        <v>54.166666666666664</v>
      </c>
      <c r="O211">
        <f>_xlfn.STDEV.P(Pokemon4[[#This Row],[Hit_Points]:[Speed_Points]])</f>
        <v>14.264368973853076</v>
      </c>
      <c r="P211">
        <f>_xlfn.VAR.P(Pokemon4[[#This Row],[Hit_Points]:[Speed_Points]])</f>
        <v>203.47222222222223</v>
      </c>
    </row>
    <row r="212" spans="2:16" hidden="1" x14ac:dyDescent="0.3">
      <c r="B212" t="s">
        <v>140</v>
      </c>
      <c r="C212" t="s">
        <v>13</v>
      </c>
      <c r="D212" t="s">
        <v>93</v>
      </c>
      <c r="E212">
        <v>520</v>
      </c>
      <c r="F212">
        <v>95</v>
      </c>
      <c r="G212">
        <v>95</v>
      </c>
      <c r="H212">
        <v>85</v>
      </c>
      <c r="I212">
        <v>125</v>
      </c>
      <c r="J212">
        <v>65</v>
      </c>
      <c r="K212">
        <v>55</v>
      </c>
      <c r="L212">
        <v>1</v>
      </c>
      <c r="M212" t="b">
        <v>0</v>
      </c>
      <c r="N212" s="15">
        <f>AVERAGE(Pokemon4[[#This Row],[Hit_Points]:[Speed_Points]])</f>
        <v>86.666666666666671</v>
      </c>
      <c r="O212">
        <f>_xlfn.STDEV.P(Pokemon4[[#This Row],[Hit_Points]:[Speed_Points]])</f>
        <v>22.669117514559073</v>
      </c>
      <c r="P212">
        <f>_xlfn.VAR.P(Pokemon4[[#This Row],[Hit_Points]:[Speed_Points]])</f>
        <v>513.88888888888891</v>
      </c>
    </row>
    <row r="213" spans="2:16" hidden="1" x14ac:dyDescent="0.3">
      <c r="B213" t="s">
        <v>349</v>
      </c>
      <c r="C213" t="s">
        <v>41</v>
      </c>
      <c r="D213" t="s">
        <v>20</v>
      </c>
      <c r="E213">
        <v>490</v>
      </c>
      <c r="F213">
        <v>104</v>
      </c>
      <c r="G213">
        <v>91</v>
      </c>
      <c r="H213">
        <v>63</v>
      </c>
      <c r="I213">
        <v>91</v>
      </c>
      <c r="J213">
        <v>73</v>
      </c>
      <c r="K213">
        <v>68</v>
      </c>
      <c r="L213">
        <v>3</v>
      </c>
      <c r="M213" t="b">
        <v>0</v>
      </c>
      <c r="N213" s="15">
        <f>AVERAGE(Pokemon4[[#This Row],[Hit_Points]:[Speed_Points]])</f>
        <v>81.666666666666671</v>
      </c>
      <c r="O213">
        <f>_xlfn.STDEV.P(Pokemon4[[#This Row],[Hit_Points]:[Speed_Points]])</f>
        <v>14.624940645653536</v>
      </c>
      <c r="P213">
        <f>_xlfn.VAR.P(Pokemon4[[#This Row],[Hit_Points]:[Speed_Points]])</f>
        <v>213.88888888888889</v>
      </c>
    </row>
    <row r="214" spans="2:16" hidden="1" x14ac:dyDescent="0.3">
      <c r="B214" t="s">
        <v>117</v>
      </c>
      <c r="C214" t="s">
        <v>41</v>
      </c>
      <c r="D214" t="s">
        <v>23</v>
      </c>
      <c r="E214">
        <v>352</v>
      </c>
      <c r="F214">
        <v>52</v>
      </c>
      <c r="G214">
        <v>65</v>
      </c>
      <c r="H214">
        <v>55</v>
      </c>
      <c r="I214">
        <v>58</v>
      </c>
      <c r="J214">
        <v>62</v>
      </c>
      <c r="K214">
        <v>60</v>
      </c>
      <c r="L214">
        <v>1</v>
      </c>
      <c r="M214" t="b">
        <v>0</v>
      </c>
      <c r="N214" s="15">
        <f>AVERAGE(Pokemon4[[#This Row],[Hit_Points]:[Speed_Points]])</f>
        <v>58.666666666666664</v>
      </c>
      <c r="O214">
        <f>_xlfn.STDEV.P(Pokemon4[[#This Row],[Hit_Points]:[Speed_Points]])</f>
        <v>4.3076159944400283</v>
      </c>
      <c r="P214">
        <f>_xlfn.VAR.P(Pokemon4[[#This Row],[Hit_Points]:[Speed_Points]])</f>
        <v>18.555555555555557</v>
      </c>
    </row>
    <row r="215" spans="2:16" hidden="1" x14ac:dyDescent="0.3">
      <c r="B215" t="s">
        <v>48</v>
      </c>
      <c r="C215" t="s">
        <v>41</v>
      </c>
      <c r="D215" t="s">
        <v>23</v>
      </c>
      <c r="E215">
        <v>442</v>
      </c>
      <c r="F215">
        <v>65</v>
      </c>
      <c r="G215">
        <v>90</v>
      </c>
      <c r="H215">
        <v>65</v>
      </c>
      <c r="I215">
        <v>61</v>
      </c>
      <c r="J215">
        <v>61</v>
      </c>
      <c r="K215">
        <v>100</v>
      </c>
      <c r="L215">
        <v>1</v>
      </c>
      <c r="M215" t="b">
        <v>0</v>
      </c>
      <c r="N215" s="15">
        <f>AVERAGE(Pokemon4[[#This Row],[Hit_Points]:[Speed_Points]])</f>
        <v>73.666666666666671</v>
      </c>
      <c r="O215">
        <f>_xlfn.STDEV.P(Pokemon4[[#This Row],[Hit_Points]:[Speed_Points]])</f>
        <v>15.445243784270792</v>
      </c>
      <c r="P215">
        <f>_xlfn.VAR.P(Pokemon4[[#This Row],[Hit_Points]:[Speed_Points]])</f>
        <v>238.55555555555554</v>
      </c>
    </row>
    <row r="216" spans="2:16" hidden="1" x14ac:dyDescent="0.3">
      <c r="B216" t="s">
        <v>411</v>
      </c>
      <c r="C216" t="s">
        <v>28</v>
      </c>
      <c r="D216" t="s">
        <v>20</v>
      </c>
      <c r="E216">
        <v>200</v>
      </c>
      <c r="F216">
        <v>20</v>
      </c>
      <c r="G216">
        <v>15</v>
      </c>
      <c r="H216">
        <v>20</v>
      </c>
      <c r="I216">
        <v>10</v>
      </c>
      <c r="J216">
        <v>55</v>
      </c>
      <c r="K216">
        <v>80</v>
      </c>
      <c r="L216">
        <v>3</v>
      </c>
      <c r="M216" t="b">
        <v>0</v>
      </c>
      <c r="N216" s="15">
        <f>AVERAGE(Pokemon4[[#This Row],[Hit_Points]:[Speed_Points]])</f>
        <v>33.333333333333336</v>
      </c>
      <c r="O216">
        <f>_xlfn.STDEV.P(Pokemon4[[#This Row],[Hit_Points]:[Speed_Points]])</f>
        <v>25.440562537456245</v>
      </c>
      <c r="P216">
        <f>_xlfn.VAR.P(Pokemon4[[#This Row],[Hit_Points]:[Speed_Points]])</f>
        <v>647.22222222222217</v>
      </c>
    </row>
    <row r="217" spans="2:16" hidden="1" x14ac:dyDescent="0.3">
      <c r="B217" t="s">
        <v>751</v>
      </c>
      <c r="C217" t="s">
        <v>19</v>
      </c>
      <c r="D217" t="s">
        <v>20</v>
      </c>
      <c r="E217">
        <v>307</v>
      </c>
      <c r="F217">
        <v>40</v>
      </c>
      <c r="G217">
        <v>45</v>
      </c>
      <c r="H217">
        <v>40</v>
      </c>
      <c r="I217">
        <v>62</v>
      </c>
      <c r="J217">
        <v>60</v>
      </c>
      <c r="K217">
        <v>60</v>
      </c>
      <c r="L217">
        <v>6</v>
      </c>
      <c r="M217" t="b">
        <v>0</v>
      </c>
      <c r="N217" s="15">
        <f>AVERAGE(Pokemon4[[#This Row],[Hit_Points]:[Speed_Points]])</f>
        <v>51.166666666666664</v>
      </c>
      <c r="O217">
        <f>_xlfn.STDEV.P(Pokemon4[[#This Row],[Hit_Points]:[Speed_Points]])</f>
        <v>9.6681033415154509</v>
      </c>
      <c r="P217">
        <f>_xlfn.VAR.P(Pokemon4[[#This Row],[Hit_Points]:[Speed_Points]])</f>
        <v>93.472222222222229</v>
      </c>
    </row>
    <row r="218" spans="2:16" hidden="1" x14ac:dyDescent="0.3">
      <c r="B218" s="2" t="s">
        <v>204</v>
      </c>
      <c r="C218" s="2" t="s">
        <v>28</v>
      </c>
      <c r="D218" s="2" t="s">
        <v>20</v>
      </c>
      <c r="E218" s="2">
        <v>530</v>
      </c>
      <c r="F218" s="2">
        <v>85</v>
      </c>
      <c r="G218" s="2">
        <v>105</v>
      </c>
      <c r="H218" s="2">
        <v>100</v>
      </c>
      <c r="I218" s="2">
        <v>79</v>
      </c>
      <c r="J218" s="2">
        <v>83</v>
      </c>
      <c r="K218" s="2">
        <v>78</v>
      </c>
      <c r="L218" s="2">
        <v>2</v>
      </c>
      <c r="M218" s="2" t="b">
        <v>0</v>
      </c>
      <c r="N218" s="16">
        <f>AVERAGE(Pokemon4[[#This Row],[Hit_Points]:[Speed_Points]])</f>
        <v>88.333333333333329</v>
      </c>
      <c r="O218" s="16">
        <f>_xlfn.STDEV.P(Pokemon4[[#This Row],[Hit_Points]:[Speed_Points]])</f>
        <v>10.386957633921922</v>
      </c>
      <c r="P218" s="16">
        <f>_xlfn.VAR.P(Pokemon4[[#This Row],[Hit_Points]:[Speed_Points]])</f>
        <v>107.88888888888889</v>
      </c>
    </row>
    <row r="219" spans="2:16" hidden="1" x14ac:dyDescent="0.3">
      <c r="B219" t="s">
        <v>688</v>
      </c>
      <c r="C219" t="s">
        <v>13</v>
      </c>
      <c r="D219" t="s">
        <v>115</v>
      </c>
      <c r="E219">
        <v>305</v>
      </c>
      <c r="F219">
        <v>44</v>
      </c>
      <c r="G219">
        <v>50</v>
      </c>
      <c r="H219">
        <v>91</v>
      </c>
      <c r="I219">
        <v>24</v>
      </c>
      <c r="J219">
        <v>86</v>
      </c>
      <c r="K219">
        <v>10</v>
      </c>
      <c r="L219">
        <v>5</v>
      </c>
      <c r="M219" t="b">
        <v>0</v>
      </c>
      <c r="N219" s="15">
        <f>AVERAGE(Pokemon4[[#This Row],[Hit_Points]:[Speed_Points]])</f>
        <v>50.833333333333336</v>
      </c>
      <c r="O219">
        <f>_xlfn.STDEV.P(Pokemon4[[#This Row],[Hit_Points]:[Speed_Points]])</f>
        <v>29.678368478667345</v>
      </c>
      <c r="P219">
        <f>_xlfn.VAR.P(Pokemon4[[#This Row],[Hit_Points]:[Speed_Points]])</f>
        <v>880.80555555555554</v>
      </c>
    </row>
    <row r="220" spans="2:16" hidden="1" x14ac:dyDescent="0.3">
      <c r="B220" t="s">
        <v>689</v>
      </c>
      <c r="C220" t="s">
        <v>13</v>
      </c>
      <c r="D220" t="s">
        <v>115</v>
      </c>
      <c r="E220">
        <v>489</v>
      </c>
      <c r="F220">
        <v>74</v>
      </c>
      <c r="G220">
        <v>94</v>
      </c>
      <c r="H220">
        <v>131</v>
      </c>
      <c r="I220">
        <v>54</v>
      </c>
      <c r="J220">
        <v>116</v>
      </c>
      <c r="K220">
        <v>20</v>
      </c>
      <c r="L220">
        <v>5</v>
      </c>
      <c r="M220" t="b">
        <v>0</v>
      </c>
      <c r="N220" s="15">
        <f>AVERAGE(Pokemon4[[#This Row],[Hit_Points]:[Speed_Points]])</f>
        <v>81.5</v>
      </c>
      <c r="O220">
        <f>_xlfn.STDEV.P(Pokemon4[[#This Row],[Hit_Points]:[Speed_Points]])</f>
        <v>37.397638071585931</v>
      </c>
      <c r="P220">
        <f>_xlfn.VAR.P(Pokemon4[[#This Row],[Hit_Points]:[Speed_Points]])</f>
        <v>1398.5833333333333</v>
      </c>
    </row>
    <row r="221" spans="2:16" hidden="1" x14ac:dyDescent="0.3">
      <c r="B221" t="s">
        <v>536</v>
      </c>
      <c r="C221" t="s">
        <v>28</v>
      </c>
      <c r="D221" t="s">
        <v>20</v>
      </c>
      <c r="E221">
        <v>330</v>
      </c>
      <c r="F221">
        <v>49</v>
      </c>
      <c r="G221">
        <v>49</v>
      </c>
      <c r="H221">
        <v>56</v>
      </c>
      <c r="I221">
        <v>49</v>
      </c>
      <c r="J221">
        <v>61</v>
      </c>
      <c r="K221">
        <v>66</v>
      </c>
      <c r="L221">
        <v>4</v>
      </c>
      <c r="M221" t="b">
        <v>0</v>
      </c>
      <c r="N221" s="15">
        <f>AVERAGE(Pokemon4[[#This Row],[Hit_Points]:[Speed_Points]])</f>
        <v>55</v>
      </c>
      <c r="O221">
        <f>_xlfn.STDEV.P(Pokemon4[[#This Row],[Hit_Points]:[Speed_Points]])</f>
        <v>6.6583281184793934</v>
      </c>
      <c r="P221">
        <f>_xlfn.VAR.P(Pokemon4[[#This Row],[Hit_Points]:[Speed_Points]])</f>
        <v>44.333333333333336</v>
      </c>
    </row>
    <row r="222" spans="2:16" hidden="1" x14ac:dyDescent="0.3">
      <c r="B222" t="s">
        <v>224</v>
      </c>
      <c r="C222" t="s">
        <v>52</v>
      </c>
      <c r="D222" t="s">
        <v>20</v>
      </c>
      <c r="E222">
        <v>365</v>
      </c>
      <c r="F222">
        <v>70</v>
      </c>
      <c r="G222">
        <v>55</v>
      </c>
      <c r="H222">
        <v>55</v>
      </c>
      <c r="I222">
        <v>80</v>
      </c>
      <c r="J222">
        <v>60</v>
      </c>
      <c r="K222">
        <v>45</v>
      </c>
      <c r="L222">
        <v>2</v>
      </c>
      <c r="M222" t="b">
        <v>0</v>
      </c>
      <c r="N222" s="15">
        <f>AVERAGE(Pokemon4[[#This Row],[Hit_Points]:[Speed_Points]])</f>
        <v>60.833333333333336</v>
      </c>
      <c r="O222">
        <f>_xlfn.STDEV.P(Pokemon4[[#This Row],[Hit_Points]:[Speed_Points]])</f>
        <v>11.334558757279536</v>
      </c>
      <c r="P222">
        <f>_xlfn.VAR.P(Pokemon4[[#This Row],[Hit_Points]:[Speed_Points]])</f>
        <v>128.47222222222223</v>
      </c>
    </row>
    <row r="223" spans="2:16" hidden="1" x14ac:dyDescent="0.3">
      <c r="B223" t="s">
        <v>767</v>
      </c>
      <c r="C223" t="s">
        <v>63</v>
      </c>
      <c r="D223" t="s">
        <v>20</v>
      </c>
      <c r="E223">
        <v>303</v>
      </c>
      <c r="F223">
        <v>44</v>
      </c>
      <c r="G223">
        <v>38</v>
      </c>
      <c r="H223">
        <v>39</v>
      </c>
      <c r="I223">
        <v>61</v>
      </c>
      <c r="J223">
        <v>79</v>
      </c>
      <c r="K223">
        <v>42</v>
      </c>
      <c r="L223">
        <v>6</v>
      </c>
      <c r="M223" t="b">
        <v>0</v>
      </c>
      <c r="N223" s="15">
        <f>AVERAGE(Pokemon4[[#This Row],[Hit_Points]:[Speed_Points]])</f>
        <v>50.5</v>
      </c>
      <c r="O223">
        <f>_xlfn.STDEV.P(Pokemon4[[#This Row],[Hit_Points]:[Speed_Points]])</f>
        <v>14.863265679744362</v>
      </c>
      <c r="P223">
        <f>_xlfn.VAR.P(Pokemon4[[#This Row],[Hit_Points]:[Speed_Points]])</f>
        <v>220.91666666666666</v>
      </c>
    </row>
    <row r="224" spans="2:16" hidden="1" x14ac:dyDescent="0.3">
      <c r="B224" t="s">
        <v>177</v>
      </c>
      <c r="C224" t="s">
        <v>19</v>
      </c>
      <c r="D224" t="s">
        <v>20</v>
      </c>
      <c r="E224">
        <v>525</v>
      </c>
      <c r="F224">
        <v>65</v>
      </c>
      <c r="G224">
        <v>130</v>
      </c>
      <c r="H224">
        <v>60</v>
      </c>
      <c r="I224">
        <v>95</v>
      </c>
      <c r="J224">
        <v>110</v>
      </c>
      <c r="K224">
        <v>65</v>
      </c>
      <c r="L224">
        <v>1</v>
      </c>
      <c r="M224" t="b">
        <v>0</v>
      </c>
      <c r="N224" s="15">
        <f>AVERAGE(Pokemon4[[#This Row],[Hit_Points]:[Speed_Points]])</f>
        <v>87.5</v>
      </c>
      <c r="O224">
        <f>_xlfn.STDEV.P(Pokemon4[[#This Row],[Hit_Points]:[Speed_Points]])</f>
        <v>26.259918760981218</v>
      </c>
      <c r="P224">
        <f>_xlfn.VAR.P(Pokemon4[[#This Row],[Hit_Points]:[Speed_Points]])</f>
        <v>689.58333333333337</v>
      </c>
    </row>
    <row r="225" spans="2:16" hidden="1" x14ac:dyDescent="0.3">
      <c r="B225" t="s">
        <v>760</v>
      </c>
      <c r="C225" t="s">
        <v>19</v>
      </c>
      <c r="D225" t="s">
        <v>23</v>
      </c>
      <c r="E225">
        <v>382</v>
      </c>
      <c r="F225">
        <v>62</v>
      </c>
      <c r="G225">
        <v>73</v>
      </c>
      <c r="H225">
        <v>55</v>
      </c>
      <c r="I225">
        <v>56</v>
      </c>
      <c r="J225">
        <v>52</v>
      </c>
      <c r="K225">
        <v>84</v>
      </c>
      <c r="L225">
        <v>6</v>
      </c>
      <c r="M225" t="b">
        <v>0</v>
      </c>
      <c r="N225" s="15">
        <f>AVERAGE(Pokemon4[[#This Row],[Hit_Points]:[Speed_Points]])</f>
        <v>63.666666666666664</v>
      </c>
      <c r="O225">
        <f>_xlfn.STDEV.P(Pokemon4[[#This Row],[Hit_Points]:[Speed_Points]])</f>
        <v>11.352924243950934</v>
      </c>
      <c r="P225">
        <f>_xlfn.VAR.P(Pokemon4[[#This Row],[Hit_Points]:[Speed_Points]])</f>
        <v>128.88888888888889</v>
      </c>
    </row>
    <row r="226" spans="2:16" hidden="1" x14ac:dyDescent="0.3">
      <c r="B226" t="s">
        <v>759</v>
      </c>
      <c r="C226" t="s">
        <v>41</v>
      </c>
      <c r="D226" t="s">
        <v>23</v>
      </c>
      <c r="E226">
        <v>278</v>
      </c>
      <c r="F226">
        <v>45</v>
      </c>
      <c r="G226">
        <v>50</v>
      </c>
      <c r="H226">
        <v>43</v>
      </c>
      <c r="I226">
        <v>40</v>
      </c>
      <c r="J226">
        <v>38</v>
      </c>
      <c r="K226">
        <v>62</v>
      </c>
      <c r="L226">
        <v>6</v>
      </c>
      <c r="M226" t="b">
        <v>0</v>
      </c>
      <c r="N226" s="15">
        <f>AVERAGE(Pokemon4[[#This Row],[Hit_Points]:[Speed_Points]])</f>
        <v>46.333333333333336</v>
      </c>
      <c r="O226">
        <f>_xlfn.STDEV.P(Pokemon4[[#This Row],[Hit_Points]:[Speed_Points]])</f>
        <v>7.9721738287342658</v>
      </c>
      <c r="P226">
        <f>_xlfn.VAR.P(Pokemon4[[#This Row],[Hit_Points]:[Speed_Points]])</f>
        <v>63.555555555555557</v>
      </c>
    </row>
    <row r="227" spans="2:16" hidden="1" x14ac:dyDescent="0.3">
      <c r="B227" t="s">
        <v>496</v>
      </c>
      <c r="C227" t="s">
        <v>28</v>
      </c>
      <c r="D227" t="s">
        <v>20</v>
      </c>
      <c r="E227">
        <v>495</v>
      </c>
      <c r="F227">
        <v>85</v>
      </c>
      <c r="G227">
        <v>105</v>
      </c>
      <c r="H227">
        <v>55</v>
      </c>
      <c r="I227">
        <v>85</v>
      </c>
      <c r="J227">
        <v>50</v>
      </c>
      <c r="K227">
        <v>115</v>
      </c>
      <c r="L227">
        <v>4</v>
      </c>
      <c r="M227" t="b">
        <v>0</v>
      </c>
      <c r="N227" s="15">
        <f>AVERAGE(Pokemon4[[#This Row],[Hit_Points]:[Speed_Points]])</f>
        <v>82.5</v>
      </c>
      <c r="O227">
        <f>_xlfn.STDEV.P(Pokemon4[[#This Row],[Hit_Points]:[Speed_Points]])</f>
        <v>23.760962382305422</v>
      </c>
      <c r="P227">
        <f>_xlfn.VAR.P(Pokemon4[[#This Row],[Hit_Points]:[Speed_Points]])</f>
        <v>564.58333333333337</v>
      </c>
    </row>
    <row r="228" spans="2:16" hidden="1" x14ac:dyDescent="0.3">
      <c r="B228" t="s">
        <v>768</v>
      </c>
      <c r="C228" t="s">
        <v>63</v>
      </c>
      <c r="D228" t="s">
        <v>20</v>
      </c>
      <c r="E228">
        <v>371</v>
      </c>
      <c r="F228">
        <v>54</v>
      </c>
      <c r="G228">
        <v>45</v>
      </c>
      <c r="H228">
        <v>47</v>
      </c>
      <c r="I228">
        <v>75</v>
      </c>
      <c r="J228">
        <v>98</v>
      </c>
      <c r="K228">
        <v>52</v>
      </c>
      <c r="L228">
        <v>6</v>
      </c>
      <c r="M228" t="b">
        <v>0</v>
      </c>
      <c r="N228" s="15">
        <f>AVERAGE(Pokemon4[[#This Row],[Hit_Points]:[Speed_Points]])</f>
        <v>61.833333333333336</v>
      </c>
      <c r="O228">
        <f>_xlfn.STDEV.P(Pokemon4[[#This Row],[Hit_Points]:[Speed_Points]])</f>
        <v>18.898118660038328</v>
      </c>
      <c r="P228">
        <f>_xlfn.VAR.P(Pokemon4[[#This Row],[Hit_Points]:[Speed_Points]])</f>
        <v>357.13888888888891</v>
      </c>
    </row>
    <row r="229" spans="2:16" hidden="1" x14ac:dyDescent="0.3">
      <c r="B229" t="s">
        <v>769</v>
      </c>
      <c r="C229" t="s">
        <v>63</v>
      </c>
      <c r="D229" t="s">
        <v>20</v>
      </c>
      <c r="E229">
        <v>552</v>
      </c>
      <c r="F229">
        <v>78</v>
      </c>
      <c r="G229">
        <v>65</v>
      </c>
      <c r="H229">
        <v>68</v>
      </c>
      <c r="I229">
        <v>112</v>
      </c>
      <c r="J229">
        <v>154</v>
      </c>
      <c r="K229">
        <v>75</v>
      </c>
      <c r="L229">
        <v>6</v>
      </c>
      <c r="M229" t="b">
        <v>0</v>
      </c>
      <c r="N229" s="15">
        <f>AVERAGE(Pokemon4[[#This Row],[Hit_Points]:[Speed_Points]])</f>
        <v>92</v>
      </c>
      <c r="O229">
        <f>_xlfn.STDEV.P(Pokemon4[[#This Row],[Hit_Points]:[Speed_Points]])</f>
        <v>31.712247896777463</v>
      </c>
      <c r="P229">
        <f>_xlfn.VAR.P(Pokemon4[[#This Row],[Hit_Points]:[Speed_Points]])</f>
        <v>1005.6666666666666</v>
      </c>
    </row>
    <row r="230" spans="2:16" x14ac:dyDescent="0.3">
      <c r="B230" s="2" t="s">
        <v>391</v>
      </c>
      <c r="C230" s="2" t="s">
        <v>55</v>
      </c>
      <c r="D230" s="2" t="s">
        <v>25</v>
      </c>
      <c r="E230" s="2">
        <v>520</v>
      </c>
      <c r="F230" s="2">
        <v>80</v>
      </c>
      <c r="G230" s="2">
        <v>100</v>
      </c>
      <c r="H230" s="2">
        <v>80</v>
      </c>
      <c r="I230" s="2">
        <v>80</v>
      </c>
      <c r="J230" s="2">
        <v>80</v>
      </c>
      <c r="K230" s="2">
        <v>100</v>
      </c>
      <c r="L230" s="2">
        <v>3</v>
      </c>
      <c r="M230" s="2" t="b">
        <v>0</v>
      </c>
      <c r="N230" s="16">
        <f>AVERAGE(Pokemon4[[#This Row],[Hit_Points]:[Speed_Points]])</f>
        <v>86.666666666666671</v>
      </c>
      <c r="O230" s="16">
        <f>_xlfn.STDEV.P(Pokemon4[[#This Row],[Hit_Points]:[Speed_Points]])</f>
        <v>9.428090415820634</v>
      </c>
      <c r="P230" s="16">
        <f>_xlfn.VAR.P(Pokemon4[[#This Row],[Hit_Points]:[Speed_Points]])</f>
        <v>88.888888888888886</v>
      </c>
    </row>
    <row r="231" spans="2:16" hidden="1" x14ac:dyDescent="0.3">
      <c r="B231" t="s">
        <v>681</v>
      </c>
      <c r="C231" t="s">
        <v>13</v>
      </c>
      <c r="D231" t="s">
        <v>14</v>
      </c>
      <c r="E231">
        <v>294</v>
      </c>
      <c r="F231">
        <v>69</v>
      </c>
      <c r="G231">
        <v>55</v>
      </c>
      <c r="H231">
        <v>45</v>
      </c>
      <c r="I231">
        <v>55</v>
      </c>
      <c r="J231">
        <v>55</v>
      </c>
      <c r="K231">
        <v>15</v>
      </c>
      <c r="L231">
        <v>5</v>
      </c>
      <c r="M231" t="b">
        <v>0</v>
      </c>
      <c r="N231" s="15">
        <f>AVERAGE(Pokemon4[[#This Row],[Hit_Points]:[Speed_Points]])</f>
        <v>49</v>
      </c>
      <c r="O231">
        <f>_xlfn.STDEV.P(Pokemon4[[#This Row],[Hit_Points]:[Speed_Points]])</f>
        <v>16.733200530681511</v>
      </c>
      <c r="P231">
        <f>_xlfn.VAR.P(Pokemon4[[#This Row],[Hit_Points]:[Speed_Points]])</f>
        <v>280</v>
      </c>
    </row>
    <row r="232" spans="2:16" hidden="1" x14ac:dyDescent="0.3">
      <c r="B232" t="s">
        <v>250</v>
      </c>
      <c r="C232" t="s">
        <v>33</v>
      </c>
      <c r="D232" t="s">
        <v>115</v>
      </c>
      <c r="E232">
        <v>465</v>
      </c>
      <c r="F232">
        <v>75</v>
      </c>
      <c r="G232">
        <v>90</v>
      </c>
      <c r="H232">
        <v>140</v>
      </c>
      <c r="I232">
        <v>60</v>
      </c>
      <c r="J232">
        <v>60</v>
      </c>
      <c r="K232">
        <v>40</v>
      </c>
      <c r="L232">
        <v>2</v>
      </c>
      <c r="M232" t="b">
        <v>0</v>
      </c>
      <c r="N232" s="15">
        <f>AVERAGE(Pokemon4[[#This Row],[Hit_Points]:[Speed_Points]])</f>
        <v>77.5</v>
      </c>
      <c r="O232">
        <f>_xlfn.STDEV.P(Pokemon4[[#This Row],[Hit_Points]:[Speed_Points]])</f>
        <v>31.852524756027321</v>
      </c>
      <c r="P232">
        <f>_xlfn.VAR.P(Pokemon4[[#This Row],[Hit_Points]:[Speed_Points]])</f>
        <v>1014.5833333333334</v>
      </c>
    </row>
    <row r="233" spans="2:16" hidden="1" x14ac:dyDescent="0.3">
      <c r="B233" t="s">
        <v>702</v>
      </c>
      <c r="C233" t="s">
        <v>25</v>
      </c>
      <c r="D233" t="s">
        <v>20</v>
      </c>
      <c r="E233">
        <v>410</v>
      </c>
      <c r="F233">
        <v>66</v>
      </c>
      <c r="G233">
        <v>117</v>
      </c>
      <c r="H233">
        <v>70</v>
      </c>
      <c r="I233">
        <v>40</v>
      </c>
      <c r="J233">
        <v>50</v>
      </c>
      <c r="K233">
        <v>67</v>
      </c>
      <c r="L233">
        <v>5</v>
      </c>
      <c r="M233" t="b">
        <v>0</v>
      </c>
      <c r="N233" s="15">
        <f>AVERAGE(Pokemon4[[#This Row],[Hit_Points]:[Speed_Points]])</f>
        <v>68.333333333333329</v>
      </c>
      <c r="O233">
        <f>_xlfn.STDEV.P(Pokemon4[[#This Row],[Hit_Points]:[Speed_Points]])</f>
        <v>24.2120263964465</v>
      </c>
      <c r="P233">
        <f>_xlfn.VAR.P(Pokemon4[[#This Row],[Hit_Points]:[Speed_Points]])</f>
        <v>586.22222222222217</v>
      </c>
    </row>
    <row r="234" spans="2:16" hidden="1" x14ac:dyDescent="0.3">
      <c r="B234" t="s">
        <v>683</v>
      </c>
      <c r="C234" t="s">
        <v>28</v>
      </c>
      <c r="D234" t="s">
        <v>128</v>
      </c>
      <c r="E234">
        <v>335</v>
      </c>
      <c r="F234">
        <v>55</v>
      </c>
      <c r="G234">
        <v>40</v>
      </c>
      <c r="H234">
        <v>50</v>
      </c>
      <c r="I234">
        <v>65</v>
      </c>
      <c r="J234">
        <v>85</v>
      </c>
      <c r="K234">
        <v>40</v>
      </c>
      <c r="L234">
        <v>5</v>
      </c>
      <c r="M234" t="b">
        <v>0</v>
      </c>
      <c r="N234" s="15">
        <f>AVERAGE(Pokemon4[[#This Row],[Hit_Points]:[Speed_Points]])</f>
        <v>55.833333333333336</v>
      </c>
      <c r="O234">
        <f>_xlfn.STDEV.P(Pokemon4[[#This Row],[Hit_Points]:[Speed_Points]])</f>
        <v>15.656911856713281</v>
      </c>
      <c r="P234">
        <f>_xlfn.VAR.P(Pokemon4[[#This Row],[Hit_Points]:[Speed_Points]])</f>
        <v>245.13888888888889</v>
      </c>
    </row>
    <row r="235" spans="2:16" hidden="1" x14ac:dyDescent="0.3">
      <c r="B235" t="s">
        <v>754</v>
      </c>
      <c r="C235" t="s">
        <v>28</v>
      </c>
      <c r="D235" t="s">
        <v>20</v>
      </c>
      <c r="E235">
        <v>314</v>
      </c>
      <c r="F235">
        <v>41</v>
      </c>
      <c r="G235">
        <v>56</v>
      </c>
      <c r="H235">
        <v>40</v>
      </c>
      <c r="I235">
        <v>62</v>
      </c>
      <c r="J235">
        <v>44</v>
      </c>
      <c r="K235">
        <v>71</v>
      </c>
      <c r="L235">
        <v>6</v>
      </c>
      <c r="M235" t="b">
        <v>0</v>
      </c>
      <c r="N235" s="15">
        <f>AVERAGE(Pokemon4[[#This Row],[Hit_Points]:[Speed_Points]])</f>
        <v>52.333333333333336</v>
      </c>
      <c r="O235">
        <f>_xlfn.STDEV.P(Pokemon4[[#This Row],[Hit_Points]:[Speed_Points]])</f>
        <v>11.585431464655178</v>
      </c>
      <c r="P235">
        <f>_xlfn.VAR.P(Pokemon4[[#This Row],[Hit_Points]:[Speed_Points]])</f>
        <v>134.22222222222223</v>
      </c>
    </row>
    <row r="236" spans="2:16" hidden="1" x14ac:dyDescent="0.3">
      <c r="B236" t="s">
        <v>755</v>
      </c>
      <c r="C236" t="s">
        <v>28</v>
      </c>
      <c r="D236" t="s">
        <v>20</v>
      </c>
      <c r="E236">
        <v>405</v>
      </c>
      <c r="F236">
        <v>54</v>
      </c>
      <c r="G236">
        <v>63</v>
      </c>
      <c r="H236">
        <v>52</v>
      </c>
      <c r="I236">
        <v>83</v>
      </c>
      <c r="J236">
        <v>56</v>
      </c>
      <c r="K236">
        <v>97</v>
      </c>
      <c r="L236">
        <v>6</v>
      </c>
      <c r="M236" t="b">
        <v>0</v>
      </c>
      <c r="N236" s="15">
        <f>AVERAGE(Pokemon4[[#This Row],[Hit_Points]:[Speed_Points]])</f>
        <v>67.5</v>
      </c>
      <c r="O236">
        <f>_xlfn.STDEV.P(Pokemon4[[#This Row],[Hit_Points]:[Speed_Points]])</f>
        <v>16.760568804985905</v>
      </c>
      <c r="P236">
        <f>_xlfn.VAR.P(Pokemon4[[#This Row],[Hit_Points]:[Speed_Points]])</f>
        <v>280.91666666666669</v>
      </c>
    </row>
    <row r="237" spans="2:16" hidden="1" x14ac:dyDescent="0.3">
      <c r="B237" t="s">
        <v>560</v>
      </c>
      <c r="C237" t="s">
        <v>122</v>
      </c>
      <c r="D237" t="s">
        <v>128</v>
      </c>
      <c r="E237">
        <v>480</v>
      </c>
      <c r="F237">
        <v>70</v>
      </c>
      <c r="G237">
        <v>80</v>
      </c>
      <c r="H237">
        <v>70</v>
      </c>
      <c r="I237">
        <v>80</v>
      </c>
      <c r="J237">
        <v>70</v>
      </c>
      <c r="K237">
        <v>110</v>
      </c>
      <c r="L237">
        <v>4</v>
      </c>
      <c r="M237" t="b">
        <v>0</v>
      </c>
      <c r="N237" s="15">
        <f>AVERAGE(Pokemon4[[#This Row],[Hit_Points]:[Speed_Points]])</f>
        <v>80</v>
      </c>
      <c r="O237">
        <f>_xlfn.STDEV.P(Pokemon4[[#This Row],[Hit_Points]:[Speed_Points]])</f>
        <v>14.142135623730951</v>
      </c>
      <c r="P237">
        <f>_xlfn.VAR.P(Pokemon4[[#This Row],[Hit_Points]:[Speed_Points]])</f>
        <v>200</v>
      </c>
    </row>
    <row r="238" spans="2:16" hidden="1" x14ac:dyDescent="0.3">
      <c r="B238" t="s">
        <v>774</v>
      </c>
      <c r="C238" t="s">
        <v>41</v>
      </c>
      <c r="D238" t="s">
        <v>20</v>
      </c>
      <c r="E238">
        <v>472</v>
      </c>
      <c r="F238">
        <v>75</v>
      </c>
      <c r="G238">
        <v>80</v>
      </c>
      <c r="H238">
        <v>60</v>
      </c>
      <c r="I238">
        <v>65</v>
      </c>
      <c r="J238">
        <v>90</v>
      </c>
      <c r="K238">
        <v>102</v>
      </c>
      <c r="L238">
        <v>6</v>
      </c>
      <c r="M238" t="b">
        <v>0</v>
      </c>
      <c r="N238" s="15">
        <f>AVERAGE(Pokemon4[[#This Row],[Hit_Points]:[Speed_Points]])</f>
        <v>78.666666666666671</v>
      </c>
      <c r="O238">
        <f>_xlfn.STDEV.P(Pokemon4[[#This Row],[Hit_Points]:[Speed_Points]])</f>
        <v>14.278966660402597</v>
      </c>
      <c r="P238">
        <f>_xlfn.VAR.P(Pokemon4[[#This Row],[Hit_Points]:[Speed_Points]])</f>
        <v>203.88888888888889</v>
      </c>
    </row>
    <row r="239" spans="2:16" hidden="1" x14ac:dyDescent="0.3">
      <c r="B239" t="s">
        <v>206</v>
      </c>
      <c r="C239" t="s">
        <v>41</v>
      </c>
      <c r="D239" t="s">
        <v>20</v>
      </c>
      <c r="E239">
        <v>415</v>
      </c>
      <c r="F239">
        <v>85</v>
      </c>
      <c r="G239">
        <v>76</v>
      </c>
      <c r="H239">
        <v>64</v>
      </c>
      <c r="I239">
        <v>45</v>
      </c>
      <c r="J239">
        <v>55</v>
      </c>
      <c r="K239">
        <v>90</v>
      </c>
      <c r="L239">
        <v>2</v>
      </c>
      <c r="M239" t="b">
        <v>0</v>
      </c>
      <c r="N239" s="15">
        <f>AVERAGE(Pokemon4[[#This Row],[Hit_Points]:[Speed_Points]])</f>
        <v>69.166666666666671</v>
      </c>
      <c r="O239">
        <f>_xlfn.STDEV.P(Pokemon4[[#This Row],[Hit_Points]:[Speed_Points]])</f>
        <v>16.035550782211658</v>
      </c>
      <c r="P239">
        <f>_xlfn.VAR.P(Pokemon4[[#This Row],[Hit_Points]:[Speed_Points]])</f>
        <v>257.13888888888891</v>
      </c>
    </row>
    <row r="240" spans="2:16" hidden="1" x14ac:dyDescent="0.3">
      <c r="B240" t="s">
        <v>522</v>
      </c>
      <c r="C240" t="s">
        <v>25</v>
      </c>
      <c r="D240" t="s">
        <v>55</v>
      </c>
      <c r="E240">
        <v>410</v>
      </c>
      <c r="F240">
        <v>68</v>
      </c>
      <c r="G240">
        <v>90</v>
      </c>
      <c r="H240">
        <v>65</v>
      </c>
      <c r="I240">
        <v>50</v>
      </c>
      <c r="J240">
        <v>55</v>
      </c>
      <c r="K240">
        <v>82</v>
      </c>
      <c r="L240">
        <v>4</v>
      </c>
      <c r="M240" t="b">
        <v>0</v>
      </c>
      <c r="N240" s="15">
        <f>AVERAGE(Pokemon4[[#This Row],[Hit_Points]:[Speed_Points]])</f>
        <v>68.333333333333329</v>
      </c>
      <c r="O240">
        <f>_xlfn.STDEV.P(Pokemon4[[#This Row],[Hit_Points]:[Speed_Points]])</f>
        <v>14.03171011989946</v>
      </c>
      <c r="P240">
        <f>_xlfn.VAR.P(Pokemon4[[#This Row],[Hit_Points]:[Speed_Points]])</f>
        <v>196.88888888888889</v>
      </c>
    </row>
    <row r="241" spans="2:16" hidden="1" x14ac:dyDescent="0.3">
      <c r="B241" t="s">
        <v>556</v>
      </c>
      <c r="C241" t="s">
        <v>93</v>
      </c>
      <c r="D241" t="s">
        <v>85</v>
      </c>
      <c r="E241">
        <v>518</v>
      </c>
      <c r="F241">
        <v>68</v>
      </c>
      <c r="G241">
        <v>125</v>
      </c>
      <c r="H241">
        <v>65</v>
      </c>
      <c r="I241">
        <v>65</v>
      </c>
      <c r="J241">
        <v>115</v>
      </c>
      <c r="K241">
        <v>80</v>
      </c>
      <c r="L241">
        <v>4</v>
      </c>
      <c r="M241" t="b">
        <v>0</v>
      </c>
      <c r="N241" s="15">
        <f>AVERAGE(Pokemon4[[#This Row],[Hit_Points]:[Speed_Points]])</f>
        <v>86.333333333333329</v>
      </c>
      <c r="O241">
        <f>_xlfn.STDEV.P(Pokemon4[[#This Row],[Hit_Points]:[Speed_Points]])</f>
        <v>24.506235034283733</v>
      </c>
      <c r="P241">
        <f>_xlfn.VAR.P(Pokemon4[[#This Row],[Hit_Points]:[Speed_Points]])</f>
        <v>600.55555555555554</v>
      </c>
    </row>
    <row r="242" spans="2:16" hidden="1" x14ac:dyDescent="0.3">
      <c r="B242" t="s">
        <v>557</v>
      </c>
      <c r="C242" t="s">
        <v>93</v>
      </c>
      <c r="D242" t="s">
        <v>85</v>
      </c>
      <c r="E242">
        <v>618</v>
      </c>
      <c r="F242">
        <v>68</v>
      </c>
      <c r="G242">
        <v>165</v>
      </c>
      <c r="H242">
        <v>95</v>
      </c>
      <c r="I242">
        <v>65</v>
      </c>
      <c r="J242">
        <v>115</v>
      </c>
      <c r="K242">
        <v>110</v>
      </c>
      <c r="L242">
        <v>4</v>
      </c>
      <c r="M242" t="b">
        <v>0</v>
      </c>
      <c r="N242" s="15">
        <f>AVERAGE(Pokemon4[[#This Row],[Hit_Points]:[Speed_Points]])</f>
        <v>103</v>
      </c>
      <c r="O242">
        <f>_xlfn.STDEV.P(Pokemon4[[#This Row],[Hit_Points]:[Speed_Points]])</f>
        <v>33.590673308722664</v>
      </c>
      <c r="P242">
        <f>_xlfn.VAR.P(Pokemon4[[#This Row],[Hit_Points]:[Speed_Points]])</f>
        <v>1128.3333333333333</v>
      </c>
    </row>
    <row r="243" spans="2:16" hidden="1" x14ac:dyDescent="0.3">
      <c r="B243" t="s">
        <v>687</v>
      </c>
      <c r="C243" t="s">
        <v>33</v>
      </c>
      <c r="D243" t="s">
        <v>52</v>
      </c>
      <c r="E243">
        <v>472</v>
      </c>
      <c r="F243">
        <v>70</v>
      </c>
      <c r="G243">
        <v>77</v>
      </c>
      <c r="H243">
        <v>60</v>
      </c>
      <c r="I243">
        <v>97</v>
      </c>
      <c r="J243">
        <v>60</v>
      </c>
      <c r="K243">
        <v>108</v>
      </c>
      <c r="L243">
        <v>5</v>
      </c>
      <c r="M243" t="b">
        <v>0</v>
      </c>
      <c r="N243" s="15">
        <f>AVERAGE(Pokemon4[[#This Row],[Hit_Points]:[Speed_Points]])</f>
        <v>78.666666666666671</v>
      </c>
      <c r="O243">
        <f>_xlfn.STDEV.P(Pokemon4[[#This Row],[Hit_Points]:[Speed_Points]])</f>
        <v>18.126101499096698</v>
      </c>
      <c r="P243">
        <f>_xlfn.VAR.P(Pokemon4[[#This Row],[Hit_Points]:[Speed_Points]])</f>
        <v>328.55555555555554</v>
      </c>
    </row>
    <row r="244" spans="2:16" hidden="1" x14ac:dyDescent="0.3">
      <c r="B244" t="s">
        <v>660</v>
      </c>
      <c r="C244" t="s">
        <v>14</v>
      </c>
      <c r="D244" t="s">
        <v>20</v>
      </c>
      <c r="E244">
        <v>474</v>
      </c>
      <c r="F244">
        <v>80</v>
      </c>
      <c r="G244">
        <v>95</v>
      </c>
      <c r="H244">
        <v>82</v>
      </c>
      <c r="I244">
        <v>60</v>
      </c>
      <c r="J244">
        <v>82</v>
      </c>
      <c r="K244">
        <v>75</v>
      </c>
      <c r="L244">
        <v>5</v>
      </c>
      <c r="M244" t="b">
        <v>0</v>
      </c>
      <c r="N244" s="15">
        <f>AVERAGE(Pokemon4[[#This Row],[Hit_Points]:[Speed_Points]])</f>
        <v>79</v>
      </c>
      <c r="O244">
        <f>_xlfn.STDEV.P(Pokemon4[[#This Row],[Hit_Points]:[Speed_Points]])</f>
        <v>10.424330514074594</v>
      </c>
      <c r="P244">
        <f>_xlfn.VAR.P(Pokemon4[[#This Row],[Hit_Points]:[Speed_Points]])</f>
        <v>108.66666666666667</v>
      </c>
    </row>
    <row r="245" spans="2:16" x14ac:dyDescent="0.3">
      <c r="B245" s="2" t="s">
        <v>523</v>
      </c>
      <c r="C245" s="2" t="s">
        <v>25</v>
      </c>
      <c r="D245" s="2" t="s">
        <v>55</v>
      </c>
      <c r="E245" s="2">
        <v>600</v>
      </c>
      <c r="F245" s="2">
        <v>108</v>
      </c>
      <c r="G245" s="2">
        <v>130</v>
      </c>
      <c r="H245" s="2">
        <v>95</v>
      </c>
      <c r="I245" s="2">
        <v>80</v>
      </c>
      <c r="J245" s="2">
        <v>85</v>
      </c>
      <c r="K245" s="2">
        <v>102</v>
      </c>
      <c r="L245" s="2">
        <v>4</v>
      </c>
      <c r="M245" s="2" t="b">
        <v>0</v>
      </c>
      <c r="N245" s="16">
        <f>AVERAGE(Pokemon4[[#This Row],[Hit_Points]:[Speed_Points]])</f>
        <v>100</v>
      </c>
      <c r="O245" s="16">
        <f>_xlfn.STDEV.P(Pokemon4[[#This Row],[Hit_Points]:[Speed_Points]])</f>
        <v>16.421530582338136</v>
      </c>
      <c r="P245" s="16">
        <f>_xlfn.VAR.P(Pokemon4[[#This Row],[Hit_Points]:[Speed_Points]])</f>
        <v>269.66666666666669</v>
      </c>
    </row>
    <row r="246" spans="2:16" x14ac:dyDescent="0.3">
      <c r="B246" s="2" t="s">
        <v>524</v>
      </c>
      <c r="C246" s="2" t="s">
        <v>25</v>
      </c>
      <c r="D246" s="2" t="s">
        <v>55</v>
      </c>
      <c r="E246" s="2">
        <v>700</v>
      </c>
      <c r="F246" s="2">
        <v>108</v>
      </c>
      <c r="G246" s="2">
        <v>170</v>
      </c>
      <c r="H246" s="2">
        <v>115</v>
      </c>
      <c r="I246" s="2">
        <v>120</v>
      </c>
      <c r="J246" s="2">
        <v>95</v>
      </c>
      <c r="K246" s="2">
        <v>92</v>
      </c>
      <c r="L246" s="2">
        <v>4</v>
      </c>
      <c r="M246" s="2" t="b">
        <v>0</v>
      </c>
      <c r="N246" s="16">
        <f>AVERAGE(Pokemon4[[#This Row],[Hit_Points]:[Speed_Points]])</f>
        <v>116.66666666666667</v>
      </c>
      <c r="O246" s="16">
        <f>_xlfn.STDEV.P(Pokemon4[[#This Row],[Hit_Points]:[Speed_Points]])</f>
        <v>25.856441277862572</v>
      </c>
      <c r="P246" s="16">
        <f>_xlfn.VAR.P(Pokemon4[[#This Row],[Hit_Points]:[Speed_Points]])</f>
        <v>668.55555555555554</v>
      </c>
    </row>
    <row r="247" spans="2:16" hidden="1" x14ac:dyDescent="0.3">
      <c r="B247" t="s">
        <v>335</v>
      </c>
      <c r="C247" t="s">
        <v>93</v>
      </c>
      <c r="D247" t="s">
        <v>63</v>
      </c>
      <c r="E247">
        <v>518</v>
      </c>
      <c r="F247">
        <v>68</v>
      </c>
      <c r="G247">
        <v>65</v>
      </c>
      <c r="H247">
        <v>65</v>
      </c>
      <c r="I247">
        <v>125</v>
      </c>
      <c r="J247">
        <v>115</v>
      </c>
      <c r="K247">
        <v>80</v>
      </c>
      <c r="L247">
        <v>3</v>
      </c>
      <c r="M247" t="b">
        <v>0</v>
      </c>
      <c r="N247" s="15">
        <f>AVERAGE(Pokemon4[[#This Row],[Hit_Points]:[Speed_Points]])</f>
        <v>86.333333333333329</v>
      </c>
      <c r="O247">
        <f>_xlfn.STDEV.P(Pokemon4[[#This Row],[Hit_Points]:[Speed_Points]])</f>
        <v>24.506235034283733</v>
      </c>
      <c r="P247">
        <f>_xlfn.VAR.P(Pokemon4[[#This Row],[Hit_Points]:[Speed_Points]])</f>
        <v>600.55555555555554</v>
      </c>
    </row>
    <row r="248" spans="2:16" hidden="1" x14ac:dyDescent="0.3">
      <c r="B248" t="s">
        <v>336</v>
      </c>
      <c r="C248" t="s">
        <v>93</v>
      </c>
      <c r="D248" t="s">
        <v>63</v>
      </c>
      <c r="E248">
        <v>618</v>
      </c>
      <c r="F248">
        <v>68</v>
      </c>
      <c r="G248">
        <v>85</v>
      </c>
      <c r="H248">
        <v>65</v>
      </c>
      <c r="I248">
        <v>165</v>
      </c>
      <c r="J248">
        <v>135</v>
      </c>
      <c r="K248">
        <v>100</v>
      </c>
      <c r="L248">
        <v>3</v>
      </c>
      <c r="M248" t="b">
        <v>0</v>
      </c>
      <c r="N248" s="15">
        <f>AVERAGE(Pokemon4[[#This Row],[Hit_Points]:[Speed_Points]])</f>
        <v>103</v>
      </c>
      <c r="O248">
        <f>_xlfn.STDEV.P(Pokemon4[[#This Row],[Hit_Points]:[Speed_Points]])</f>
        <v>36.216938946667852</v>
      </c>
      <c r="P248">
        <f>_xlfn.VAR.P(Pokemon4[[#This Row],[Hit_Points]:[Speed_Points]])</f>
        <v>1311.6666666666667</v>
      </c>
    </row>
    <row r="249" spans="2:16" hidden="1" x14ac:dyDescent="0.3">
      <c r="B249" t="s">
        <v>127</v>
      </c>
      <c r="C249" t="s">
        <v>128</v>
      </c>
      <c r="D249" t="s">
        <v>14</v>
      </c>
      <c r="E249">
        <v>310</v>
      </c>
      <c r="F249">
        <v>30</v>
      </c>
      <c r="G249">
        <v>35</v>
      </c>
      <c r="H249">
        <v>30</v>
      </c>
      <c r="I249">
        <v>100</v>
      </c>
      <c r="J249">
        <v>35</v>
      </c>
      <c r="K249">
        <v>80</v>
      </c>
      <c r="L249">
        <v>1</v>
      </c>
      <c r="M249" t="b">
        <v>0</v>
      </c>
      <c r="N249" s="15">
        <f>AVERAGE(Pokemon4[[#This Row],[Hit_Points]:[Speed_Points]])</f>
        <v>51.666666666666664</v>
      </c>
      <c r="O249">
        <f>_xlfn.STDEV.P(Pokemon4[[#This Row],[Hit_Points]:[Speed_Points]])</f>
        <v>27.788886667555111</v>
      </c>
      <c r="P249">
        <f>_xlfn.VAR.P(Pokemon4[[#This Row],[Hit_Points]:[Speed_Points]])</f>
        <v>772.22222222222217</v>
      </c>
    </row>
    <row r="250" spans="2:16" hidden="1" x14ac:dyDescent="0.3">
      <c r="B250" t="s">
        <v>500</v>
      </c>
      <c r="C250" t="s">
        <v>28</v>
      </c>
      <c r="D250" t="s">
        <v>55</v>
      </c>
      <c r="E250">
        <v>475</v>
      </c>
      <c r="F250">
        <v>111</v>
      </c>
      <c r="G250">
        <v>83</v>
      </c>
      <c r="H250">
        <v>68</v>
      </c>
      <c r="I250">
        <v>92</v>
      </c>
      <c r="J250">
        <v>82</v>
      </c>
      <c r="K250">
        <v>39</v>
      </c>
      <c r="L250">
        <v>4</v>
      </c>
      <c r="M250" t="b">
        <v>0</v>
      </c>
      <c r="N250" s="15">
        <f>AVERAGE(Pokemon4[[#This Row],[Hit_Points]:[Speed_Points]])</f>
        <v>79.166666666666671</v>
      </c>
      <c r="O250">
        <f>_xlfn.STDEV.P(Pokemon4[[#This Row],[Hit_Points]:[Speed_Points]])</f>
        <v>22.131551133066917</v>
      </c>
      <c r="P250">
        <f>_xlfn.VAR.P(Pokemon4[[#This Row],[Hit_Points]:[Speed_Points]])</f>
        <v>489.80555555555554</v>
      </c>
    </row>
    <row r="251" spans="2:16" x14ac:dyDescent="0.3">
      <c r="B251" s="2" t="s">
        <v>747</v>
      </c>
      <c r="C251" s="2" t="s">
        <v>33</v>
      </c>
      <c r="D251" s="2" t="s">
        <v>115</v>
      </c>
      <c r="E251" s="2">
        <v>600</v>
      </c>
      <c r="F251" s="2">
        <v>71</v>
      </c>
      <c r="G251" s="2">
        <v>120</v>
      </c>
      <c r="H251" s="2">
        <v>95</v>
      </c>
      <c r="I251" s="2">
        <v>120</v>
      </c>
      <c r="J251" s="2">
        <v>95</v>
      </c>
      <c r="K251" s="2">
        <v>99</v>
      </c>
      <c r="L251" s="2">
        <v>5</v>
      </c>
      <c r="M251" s="2" t="b">
        <v>0</v>
      </c>
      <c r="N251" s="16">
        <f>AVERAGE(Pokemon4[[#This Row],[Hit_Points]:[Speed_Points]])</f>
        <v>100</v>
      </c>
      <c r="O251" s="16">
        <f>_xlfn.STDEV.P(Pokemon4[[#This Row],[Hit_Points]:[Speed_Points]])</f>
        <v>16.792855623746664</v>
      </c>
      <c r="P251" s="16">
        <f>_xlfn.VAR.P(Pokemon4[[#This Row],[Hit_Points]:[Speed_Points]])</f>
        <v>282</v>
      </c>
    </row>
    <row r="252" spans="2:16" hidden="1" x14ac:dyDescent="0.3">
      <c r="B252" t="s">
        <v>130</v>
      </c>
      <c r="C252" t="s">
        <v>128</v>
      </c>
      <c r="D252" t="s">
        <v>14</v>
      </c>
      <c r="E252">
        <v>500</v>
      </c>
      <c r="F252">
        <v>60</v>
      </c>
      <c r="G252">
        <v>65</v>
      </c>
      <c r="H252">
        <v>60</v>
      </c>
      <c r="I252">
        <v>130</v>
      </c>
      <c r="J252">
        <v>75</v>
      </c>
      <c r="K252">
        <v>110</v>
      </c>
      <c r="L252">
        <v>1</v>
      </c>
      <c r="M252" t="b">
        <v>0</v>
      </c>
      <c r="N252" s="15">
        <f>AVERAGE(Pokemon4[[#This Row],[Hit_Points]:[Speed_Points]])</f>
        <v>83.333333333333329</v>
      </c>
      <c r="O252">
        <f>_xlfn.STDEV.P(Pokemon4[[#This Row],[Hit_Points]:[Speed_Points]])</f>
        <v>27.028791233711424</v>
      </c>
      <c r="P252">
        <f>_xlfn.VAR.P(Pokemon4[[#This Row],[Hit_Points]:[Speed_Points]])</f>
        <v>730.55555555555554</v>
      </c>
    </row>
    <row r="253" spans="2:16" hidden="1" x14ac:dyDescent="0.3">
      <c r="B253" t="s">
        <v>131</v>
      </c>
      <c r="C253" t="s">
        <v>128</v>
      </c>
      <c r="D253" t="s">
        <v>14</v>
      </c>
      <c r="E253">
        <v>600</v>
      </c>
      <c r="F253">
        <v>60</v>
      </c>
      <c r="G253">
        <v>65</v>
      </c>
      <c r="H253">
        <v>80</v>
      </c>
      <c r="I253">
        <v>170</v>
      </c>
      <c r="J253">
        <v>95</v>
      </c>
      <c r="K253">
        <v>130</v>
      </c>
      <c r="L253">
        <v>1</v>
      </c>
      <c r="M253" t="b">
        <v>0</v>
      </c>
      <c r="N253" s="15">
        <f>AVERAGE(Pokemon4[[#This Row],[Hit_Points]:[Speed_Points]])</f>
        <v>100</v>
      </c>
      <c r="O253">
        <f>_xlfn.STDEV.P(Pokemon4[[#This Row],[Hit_Points]:[Speed_Points]])</f>
        <v>38.837267325770142</v>
      </c>
      <c r="P253">
        <f>_xlfn.VAR.P(Pokemon4[[#This Row],[Hit_Points]:[Speed_Points]])</f>
        <v>1508.3333333333333</v>
      </c>
    </row>
    <row r="254" spans="2:16" hidden="1" x14ac:dyDescent="0.3">
      <c r="B254" t="s">
        <v>105</v>
      </c>
      <c r="C254" t="s">
        <v>106</v>
      </c>
      <c r="D254" t="s">
        <v>55</v>
      </c>
      <c r="E254">
        <v>300</v>
      </c>
      <c r="F254">
        <v>40</v>
      </c>
      <c r="G254">
        <v>80</v>
      </c>
      <c r="H254">
        <v>100</v>
      </c>
      <c r="I254">
        <v>30</v>
      </c>
      <c r="J254">
        <v>30</v>
      </c>
      <c r="K254">
        <v>20</v>
      </c>
      <c r="L254">
        <v>1</v>
      </c>
      <c r="M254" t="b">
        <v>0</v>
      </c>
      <c r="N254" s="15">
        <f>AVERAGE(Pokemon4[[#This Row],[Hit_Points]:[Speed_Points]])</f>
        <v>50</v>
      </c>
      <c r="O254">
        <f>_xlfn.STDEV.P(Pokemon4[[#This Row],[Hit_Points]:[Speed_Points]])</f>
        <v>29.439202887759489</v>
      </c>
      <c r="P254">
        <f>_xlfn.VAR.P(Pokemon4[[#This Row],[Hit_Points]:[Speed_Points]])</f>
        <v>866.66666666666663</v>
      </c>
    </row>
    <row r="255" spans="2:16" hidden="1" x14ac:dyDescent="0.3">
      <c r="B255" t="s">
        <v>521</v>
      </c>
      <c r="C255" t="s">
        <v>25</v>
      </c>
      <c r="D255" t="s">
        <v>55</v>
      </c>
      <c r="E255">
        <v>300</v>
      </c>
      <c r="F255">
        <v>58</v>
      </c>
      <c r="G255">
        <v>70</v>
      </c>
      <c r="H255">
        <v>45</v>
      </c>
      <c r="I255">
        <v>40</v>
      </c>
      <c r="J255">
        <v>45</v>
      </c>
      <c r="K255">
        <v>42</v>
      </c>
      <c r="L255">
        <v>4</v>
      </c>
      <c r="M255" t="b">
        <v>0</v>
      </c>
      <c r="N255" s="15">
        <f>AVERAGE(Pokemon4[[#This Row],[Hit_Points]:[Speed_Points]])</f>
        <v>50</v>
      </c>
      <c r="O255">
        <f>_xlfn.STDEV.P(Pokemon4[[#This Row],[Hit_Points]:[Speed_Points]])</f>
        <v>10.63014581273465</v>
      </c>
      <c r="P255">
        <f>_xlfn.VAR.P(Pokemon4[[#This Row],[Hit_Points]:[Speed_Points]])</f>
        <v>113</v>
      </c>
    </row>
    <row r="256" spans="2:16" hidden="1" x14ac:dyDescent="0.3">
      <c r="B256" t="s">
        <v>615</v>
      </c>
      <c r="C256" t="s">
        <v>106</v>
      </c>
      <c r="D256" t="s">
        <v>20</v>
      </c>
      <c r="E256">
        <v>515</v>
      </c>
      <c r="F256">
        <v>85</v>
      </c>
      <c r="G256">
        <v>135</v>
      </c>
      <c r="H256">
        <v>130</v>
      </c>
      <c r="I256">
        <v>60</v>
      </c>
      <c r="J256">
        <v>80</v>
      </c>
      <c r="K256">
        <v>25</v>
      </c>
      <c r="L256">
        <v>5</v>
      </c>
      <c r="M256" t="b">
        <v>0</v>
      </c>
      <c r="N256" s="15">
        <f>AVERAGE(Pokemon4[[#This Row],[Hit_Points]:[Speed_Points]])</f>
        <v>85.833333333333329</v>
      </c>
      <c r="O256">
        <f>_xlfn.STDEV.P(Pokemon4[[#This Row],[Hit_Points]:[Speed_Points]])</f>
        <v>38.233565823181543</v>
      </c>
      <c r="P256">
        <f>_xlfn.VAR.P(Pokemon4[[#This Row],[Hit_Points]:[Speed_Points]])</f>
        <v>1461.8055555555557</v>
      </c>
    </row>
    <row r="257" spans="2:16" hidden="1" x14ac:dyDescent="0.3">
      <c r="B257" t="s">
        <v>248</v>
      </c>
      <c r="C257" t="s">
        <v>41</v>
      </c>
      <c r="D257" t="s">
        <v>93</v>
      </c>
      <c r="E257">
        <v>455</v>
      </c>
      <c r="F257">
        <v>70</v>
      </c>
      <c r="G257">
        <v>80</v>
      </c>
      <c r="H257">
        <v>65</v>
      </c>
      <c r="I257">
        <v>90</v>
      </c>
      <c r="J257">
        <v>65</v>
      </c>
      <c r="K257">
        <v>85</v>
      </c>
      <c r="L257">
        <v>2</v>
      </c>
      <c r="M257" t="b">
        <v>0</v>
      </c>
      <c r="N257" s="15">
        <f>AVERAGE(Pokemon4[[#This Row],[Hit_Points]:[Speed_Points]])</f>
        <v>75.833333333333329</v>
      </c>
      <c r="O257">
        <f>_xlfn.STDEV.P(Pokemon4[[#This Row],[Hit_Points]:[Speed_Points]])</f>
        <v>9.7539165922663535</v>
      </c>
      <c r="P257">
        <f>_xlfn.VAR.P(Pokemon4[[#This Row],[Hit_Points]:[Speed_Points]])</f>
        <v>95.138888888888886</v>
      </c>
    </row>
    <row r="258" spans="2:16" x14ac:dyDescent="0.3">
      <c r="B258" s="2" t="s">
        <v>574</v>
      </c>
      <c r="C258" s="2" t="s">
        <v>128</v>
      </c>
      <c r="D258" s="2" t="s">
        <v>25</v>
      </c>
      <c r="E258" s="2">
        <v>680</v>
      </c>
      <c r="F258" s="2">
        <v>150</v>
      </c>
      <c r="G258" s="2">
        <v>100</v>
      </c>
      <c r="H258" s="2">
        <v>120</v>
      </c>
      <c r="I258" s="2">
        <v>100</v>
      </c>
      <c r="J258" s="2">
        <v>120</v>
      </c>
      <c r="K258" s="2">
        <v>90</v>
      </c>
      <c r="L258" s="2">
        <v>4</v>
      </c>
      <c r="M258" s="2" t="b">
        <v>1</v>
      </c>
      <c r="N258" s="16">
        <f>AVERAGE(Pokemon4[[#This Row],[Hit_Points]:[Speed_Points]])</f>
        <v>113.33333333333333</v>
      </c>
      <c r="O258" s="16">
        <f>_xlfn.STDEV.P(Pokemon4[[#This Row],[Hit_Points]:[Speed_Points]])</f>
        <v>19.720265943665389</v>
      </c>
      <c r="P258" s="16">
        <f>_xlfn.VAR.P(Pokemon4[[#This Row],[Hit_Points]:[Speed_Points]])</f>
        <v>388.88888888888891</v>
      </c>
    </row>
    <row r="259" spans="2:16" x14ac:dyDescent="0.3">
      <c r="B259" s="2" t="s">
        <v>575</v>
      </c>
      <c r="C259" s="2" t="s">
        <v>128</v>
      </c>
      <c r="D259" s="2" t="s">
        <v>25</v>
      </c>
      <c r="E259" s="2">
        <v>680</v>
      </c>
      <c r="F259" s="2">
        <v>150</v>
      </c>
      <c r="G259" s="2">
        <v>120</v>
      </c>
      <c r="H259" s="2">
        <v>100</v>
      </c>
      <c r="I259" s="2">
        <v>120</v>
      </c>
      <c r="J259" s="2">
        <v>100</v>
      </c>
      <c r="K259" s="2">
        <v>90</v>
      </c>
      <c r="L259" s="2">
        <v>4</v>
      </c>
      <c r="M259" s="2" t="b">
        <v>1</v>
      </c>
      <c r="N259" s="16">
        <f>AVERAGE(Pokemon4[[#This Row],[Hit_Points]:[Speed_Points]])</f>
        <v>113.33333333333333</v>
      </c>
      <c r="O259" s="16">
        <f>_xlfn.STDEV.P(Pokemon4[[#This Row],[Hit_Points]:[Speed_Points]])</f>
        <v>19.720265943665389</v>
      </c>
      <c r="P259" s="16">
        <f>_xlfn.VAR.P(Pokemon4[[#This Row],[Hit_Points]:[Speed_Points]])</f>
        <v>388.88888888888891</v>
      </c>
    </row>
    <row r="260" spans="2:16" hidden="1" x14ac:dyDescent="0.3">
      <c r="B260" t="s">
        <v>552</v>
      </c>
      <c r="C260" t="s">
        <v>122</v>
      </c>
      <c r="D260" t="s">
        <v>20</v>
      </c>
      <c r="E260">
        <v>525</v>
      </c>
      <c r="F260">
        <v>65</v>
      </c>
      <c r="G260">
        <v>60</v>
      </c>
      <c r="H260">
        <v>110</v>
      </c>
      <c r="I260">
        <v>130</v>
      </c>
      <c r="J260">
        <v>95</v>
      </c>
      <c r="K260">
        <v>65</v>
      </c>
      <c r="L260">
        <v>4</v>
      </c>
      <c r="M260" t="b">
        <v>0</v>
      </c>
      <c r="N260" s="15">
        <f>AVERAGE(Pokemon4[[#This Row],[Hit_Points]:[Speed_Points]])</f>
        <v>87.5</v>
      </c>
      <c r="O260">
        <f>_xlfn.STDEV.P(Pokemon4[[#This Row],[Hit_Points]:[Speed_Points]])</f>
        <v>26.259918760981218</v>
      </c>
      <c r="P260">
        <f>_xlfn.VAR.P(Pokemon4[[#This Row],[Hit_Points]:[Speed_Points]])</f>
        <v>689.58333333333337</v>
      </c>
    </row>
    <row r="261" spans="2:16" hidden="1" x14ac:dyDescent="0.3">
      <c r="B261" s="2" t="s">
        <v>426</v>
      </c>
      <c r="C261" s="2" t="s">
        <v>122</v>
      </c>
      <c r="D261" s="2" t="s">
        <v>20</v>
      </c>
      <c r="E261" s="2">
        <v>480</v>
      </c>
      <c r="F261" s="2">
        <v>80</v>
      </c>
      <c r="G261" s="2">
        <v>80</v>
      </c>
      <c r="H261" s="2">
        <v>80</v>
      </c>
      <c r="I261" s="2">
        <v>80</v>
      </c>
      <c r="J261" s="2">
        <v>80</v>
      </c>
      <c r="K261" s="2">
        <v>80</v>
      </c>
      <c r="L261" s="2">
        <v>3</v>
      </c>
      <c r="M261" s="2" t="b">
        <v>0</v>
      </c>
      <c r="N261" s="16">
        <f>AVERAGE(Pokemon4[[#This Row],[Hit_Points]:[Speed_Points]])</f>
        <v>80</v>
      </c>
      <c r="O261" s="16">
        <f>_xlfn.STDEV.P(Pokemon4[[#This Row],[Hit_Points]:[Speed_Points]])</f>
        <v>0</v>
      </c>
      <c r="P261" s="16">
        <f>_xlfn.VAR.P(Pokemon4[[#This Row],[Hit_Points]:[Speed_Points]])</f>
        <v>0</v>
      </c>
    </row>
    <row r="262" spans="2:16" hidden="1" x14ac:dyDescent="0.3">
      <c r="B262" s="2" t="s">
        <v>427</v>
      </c>
      <c r="C262" s="2" t="s">
        <v>122</v>
      </c>
      <c r="D262" s="2" t="s">
        <v>20</v>
      </c>
      <c r="E262" s="2">
        <v>580</v>
      </c>
      <c r="F262" s="2">
        <v>80</v>
      </c>
      <c r="G262" s="2">
        <v>120</v>
      </c>
      <c r="H262" s="2">
        <v>80</v>
      </c>
      <c r="I262" s="2">
        <v>120</v>
      </c>
      <c r="J262" s="2">
        <v>80</v>
      </c>
      <c r="K262" s="2">
        <v>100</v>
      </c>
      <c r="L262" s="2">
        <v>3</v>
      </c>
      <c r="M262" s="2" t="b">
        <v>0</v>
      </c>
      <c r="N262" s="16">
        <f>AVERAGE(Pokemon4[[#This Row],[Hit_Points]:[Speed_Points]])</f>
        <v>96.666666666666671</v>
      </c>
      <c r="O262" s="16">
        <f>_xlfn.STDEV.P(Pokemon4[[#This Row],[Hit_Points]:[Speed_Points]])</f>
        <v>17.950549357115012</v>
      </c>
      <c r="P262" s="16">
        <f>_xlfn.VAR.P(Pokemon4[[#This Row],[Hit_Points]:[Speed_Points]])</f>
        <v>322.22222222222223</v>
      </c>
    </row>
    <row r="263" spans="2:16" hidden="1" x14ac:dyDescent="0.3">
      <c r="B263" t="s">
        <v>509</v>
      </c>
      <c r="C263" t="s">
        <v>41</v>
      </c>
      <c r="D263" t="s">
        <v>20</v>
      </c>
      <c r="E263">
        <v>310</v>
      </c>
      <c r="F263">
        <v>49</v>
      </c>
      <c r="G263">
        <v>55</v>
      </c>
      <c r="H263">
        <v>42</v>
      </c>
      <c r="I263">
        <v>42</v>
      </c>
      <c r="J263">
        <v>37</v>
      </c>
      <c r="K263">
        <v>85</v>
      </c>
      <c r="L263">
        <v>4</v>
      </c>
      <c r="M263" t="b">
        <v>0</v>
      </c>
      <c r="N263" s="15">
        <f>AVERAGE(Pokemon4[[#This Row],[Hit_Points]:[Speed_Points]])</f>
        <v>51.666666666666664</v>
      </c>
      <c r="O263">
        <f>_xlfn.STDEV.P(Pokemon4[[#This Row],[Hit_Points]:[Speed_Points]])</f>
        <v>15.975675955095678</v>
      </c>
      <c r="P263">
        <f>_xlfn.VAR.P(Pokemon4[[#This Row],[Hit_Points]:[Speed_Points]])</f>
        <v>255.22222222222223</v>
      </c>
    </row>
    <row r="264" spans="2:16" hidden="1" x14ac:dyDescent="0.3">
      <c r="B264" t="s">
        <v>252</v>
      </c>
      <c r="C264" t="s">
        <v>55</v>
      </c>
      <c r="D264" t="s">
        <v>23</v>
      </c>
      <c r="E264">
        <v>430</v>
      </c>
      <c r="F264">
        <v>65</v>
      </c>
      <c r="G264">
        <v>75</v>
      </c>
      <c r="H264">
        <v>105</v>
      </c>
      <c r="I264">
        <v>35</v>
      </c>
      <c r="J264">
        <v>65</v>
      </c>
      <c r="K264">
        <v>85</v>
      </c>
      <c r="L264">
        <v>2</v>
      </c>
      <c r="M264" t="b">
        <v>0</v>
      </c>
      <c r="N264" s="15">
        <f>AVERAGE(Pokemon4[[#This Row],[Hit_Points]:[Speed_Points]])</f>
        <v>71.666666666666671</v>
      </c>
      <c r="O264">
        <f>_xlfn.STDEV.P(Pokemon4[[#This Row],[Hit_Points]:[Speed_Points]])</f>
        <v>21.343747458109494</v>
      </c>
      <c r="P264">
        <f>_xlfn.VAR.P(Pokemon4[[#This Row],[Hit_Points]:[Speed_Points]])</f>
        <v>455.55555555555554</v>
      </c>
    </row>
    <row r="265" spans="2:16" hidden="1" x14ac:dyDescent="0.3">
      <c r="B265" t="s">
        <v>553</v>
      </c>
      <c r="C265" t="s">
        <v>55</v>
      </c>
      <c r="D265" t="s">
        <v>23</v>
      </c>
      <c r="E265">
        <v>510</v>
      </c>
      <c r="F265">
        <v>75</v>
      </c>
      <c r="G265">
        <v>95</v>
      </c>
      <c r="H265">
        <v>125</v>
      </c>
      <c r="I265">
        <v>45</v>
      </c>
      <c r="J265">
        <v>75</v>
      </c>
      <c r="K265">
        <v>95</v>
      </c>
      <c r="L265">
        <v>4</v>
      </c>
      <c r="M265" t="b">
        <v>0</v>
      </c>
      <c r="N265" s="15">
        <f>AVERAGE(Pokemon4[[#This Row],[Hit_Points]:[Speed_Points]])</f>
        <v>85</v>
      </c>
      <c r="O265">
        <f>_xlfn.STDEV.P(Pokemon4[[#This Row],[Hit_Points]:[Speed_Points]])</f>
        <v>24.494897427831781</v>
      </c>
      <c r="P265">
        <f>_xlfn.VAR.P(Pokemon4[[#This Row],[Hit_Points]:[Speed_Points]])</f>
        <v>600</v>
      </c>
    </row>
    <row r="266" spans="2:16" hidden="1" x14ac:dyDescent="0.3">
      <c r="B266" t="s">
        <v>72</v>
      </c>
      <c r="C266" t="s">
        <v>13</v>
      </c>
      <c r="D266" t="s">
        <v>14</v>
      </c>
      <c r="E266">
        <v>395</v>
      </c>
      <c r="F266">
        <v>60</v>
      </c>
      <c r="G266">
        <v>65</v>
      </c>
      <c r="H266">
        <v>70</v>
      </c>
      <c r="I266">
        <v>85</v>
      </c>
      <c r="J266">
        <v>75</v>
      </c>
      <c r="K266">
        <v>40</v>
      </c>
      <c r="L266">
        <v>1</v>
      </c>
      <c r="M266" t="b">
        <v>0</v>
      </c>
      <c r="N266" s="15">
        <f>AVERAGE(Pokemon4[[#This Row],[Hit_Points]:[Speed_Points]])</f>
        <v>65.833333333333329</v>
      </c>
      <c r="O266">
        <f>_xlfn.STDEV.P(Pokemon4[[#This Row],[Hit_Points]:[Speed_Points]])</f>
        <v>13.969212178533509</v>
      </c>
      <c r="P266">
        <f>_xlfn.VAR.P(Pokemon4[[#This Row],[Hit_Points]:[Speed_Points]])</f>
        <v>195.13888888888889</v>
      </c>
    </row>
    <row r="267" spans="2:16" hidden="1" x14ac:dyDescent="0.3">
      <c r="B267" t="s">
        <v>771</v>
      </c>
      <c r="C267" t="s">
        <v>13</v>
      </c>
      <c r="D267" t="s">
        <v>20</v>
      </c>
      <c r="E267">
        <v>531</v>
      </c>
      <c r="F267">
        <v>123</v>
      </c>
      <c r="G267">
        <v>100</v>
      </c>
      <c r="H267">
        <v>62</v>
      </c>
      <c r="I267">
        <v>97</v>
      </c>
      <c r="J267">
        <v>81</v>
      </c>
      <c r="K267">
        <v>68</v>
      </c>
      <c r="L267">
        <v>6</v>
      </c>
      <c r="M267" t="b">
        <v>0</v>
      </c>
      <c r="N267" s="15">
        <f>AVERAGE(Pokemon4[[#This Row],[Hit_Points]:[Speed_Points]])</f>
        <v>88.5</v>
      </c>
      <c r="O267">
        <f>_xlfn.STDEV.P(Pokemon4[[#This Row],[Hit_Points]:[Speed_Points]])</f>
        <v>20.710303393882636</v>
      </c>
      <c r="P267">
        <f>_xlfn.VAR.P(Pokemon4[[#This Row],[Hit_Points]:[Speed_Points]])</f>
        <v>428.91666666666669</v>
      </c>
    </row>
    <row r="268" spans="2:16" hidden="1" x14ac:dyDescent="0.3">
      <c r="B268" t="s">
        <v>70</v>
      </c>
      <c r="C268" t="s">
        <v>14</v>
      </c>
      <c r="D268" t="s">
        <v>23</v>
      </c>
      <c r="E268">
        <v>455</v>
      </c>
      <c r="F268">
        <v>75</v>
      </c>
      <c r="G268">
        <v>80</v>
      </c>
      <c r="H268">
        <v>70</v>
      </c>
      <c r="I268">
        <v>65</v>
      </c>
      <c r="J268">
        <v>75</v>
      </c>
      <c r="K268">
        <v>90</v>
      </c>
      <c r="L268">
        <v>1</v>
      </c>
      <c r="M268" t="b">
        <v>0</v>
      </c>
      <c r="N268" s="15">
        <f>AVERAGE(Pokemon4[[#This Row],[Hit_Points]:[Speed_Points]])</f>
        <v>75.833333333333329</v>
      </c>
      <c r="O268">
        <f>_xlfn.STDEV.P(Pokemon4[[#This Row],[Hit_Points]:[Speed_Points]])</f>
        <v>7.8616509433805035</v>
      </c>
      <c r="P268">
        <f>_xlfn.VAR.P(Pokemon4[[#This Row],[Hit_Points]:[Speed_Points]])</f>
        <v>61.805555555555557</v>
      </c>
    </row>
    <row r="269" spans="2:16" hidden="1" x14ac:dyDescent="0.3">
      <c r="B269" t="s">
        <v>156</v>
      </c>
      <c r="C269" t="s">
        <v>28</v>
      </c>
      <c r="D269" t="s">
        <v>20</v>
      </c>
      <c r="E269">
        <v>320</v>
      </c>
      <c r="F269">
        <v>45</v>
      </c>
      <c r="G269">
        <v>67</v>
      </c>
      <c r="H269">
        <v>60</v>
      </c>
      <c r="I269">
        <v>35</v>
      </c>
      <c r="J269">
        <v>50</v>
      </c>
      <c r="K269">
        <v>63</v>
      </c>
      <c r="L269">
        <v>1</v>
      </c>
      <c r="M269" t="b">
        <v>0</v>
      </c>
      <c r="N269" s="15">
        <f>AVERAGE(Pokemon4[[#This Row],[Hit_Points]:[Speed_Points]])</f>
        <v>53.333333333333336</v>
      </c>
      <c r="O269">
        <f>_xlfn.STDEV.P(Pokemon4[[#This Row],[Hit_Points]:[Speed_Points]])</f>
        <v>11.115554667022044</v>
      </c>
      <c r="P269">
        <f>_xlfn.VAR.P(Pokemon4[[#This Row],[Hit_Points]:[Speed_Points]])</f>
        <v>123.55555555555556</v>
      </c>
    </row>
    <row r="270" spans="2:16" hidden="1" x14ac:dyDescent="0.3">
      <c r="B270" s="2" t="s">
        <v>83</v>
      </c>
      <c r="C270" s="2" t="s">
        <v>28</v>
      </c>
      <c r="D270" s="2" t="s">
        <v>20</v>
      </c>
      <c r="E270" s="2">
        <v>500</v>
      </c>
      <c r="F270" s="2">
        <v>80</v>
      </c>
      <c r="G270" s="2">
        <v>82</v>
      </c>
      <c r="H270" s="2">
        <v>78</v>
      </c>
      <c r="I270" s="2">
        <v>95</v>
      </c>
      <c r="J270" s="2">
        <v>80</v>
      </c>
      <c r="K270" s="2">
        <v>85</v>
      </c>
      <c r="L270" s="2">
        <v>1</v>
      </c>
      <c r="M270" s="2" t="b">
        <v>0</v>
      </c>
      <c r="N270" s="16">
        <f>AVERAGE(Pokemon4[[#This Row],[Hit_Points]:[Speed_Points]])</f>
        <v>83.333333333333329</v>
      </c>
      <c r="O270" s="16">
        <f>_xlfn.STDEV.P(Pokemon4[[#This Row],[Hit_Points]:[Speed_Points]])</f>
        <v>5.6470247820324717</v>
      </c>
      <c r="P270" s="16">
        <f>_xlfn.VAR.P(Pokemon4[[#This Row],[Hit_Points]:[Speed_Points]])</f>
        <v>31.888888888888889</v>
      </c>
    </row>
    <row r="271" spans="2:16" hidden="1" x14ac:dyDescent="0.3">
      <c r="B271" t="s">
        <v>108</v>
      </c>
      <c r="C271" t="s">
        <v>106</v>
      </c>
      <c r="D271" t="s">
        <v>55</v>
      </c>
      <c r="E271">
        <v>495</v>
      </c>
      <c r="F271">
        <v>80</v>
      </c>
      <c r="G271">
        <v>120</v>
      </c>
      <c r="H271">
        <v>130</v>
      </c>
      <c r="I271">
        <v>55</v>
      </c>
      <c r="J271">
        <v>65</v>
      </c>
      <c r="K271">
        <v>45</v>
      </c>
      <c r="L271">
        <v>1</v>
      </c>
      <c r="M271" t="b">
        <v>0</v>
      </c>
      <c r="N271" s="15">
        <f>AVERAGE(Pokemon4[[#This Row],[Hit_Points]:[Speed_Points]])</f>
        <v>82.5</v>
      </c>
      <c r="O271">
        <f>_xlfn.STDEV.P(Pokemon4[[#This Row],[Hit_Points]:[Speed_Points]])</f>
        <v>31.983068437325812</v>
      </c>
      <c r="P271">
        <f>_xlfn.VAR.P(Pokemon4[[#This Row],[Hit_Points]:[Speed_Points]])</f>
        <v>1022.9166666666666</v>
      </c>
    </row>
    <row r="272" spans="2:16" hidden="1" x14ac:dyDescent="0.3">
      <c r="B272" t="s">
        <v>713</v>
      </c>
      <c r="C272" t="s">
        <v>55</v>
      </c>
      <c r="D272" t="s">
        <v>128</v>
      </c>
      <c r="E272">
        <v>303</v>
      </c>
      <c r="F272">
        <v>59</v>
      </c>
      <c r="G272">
        <v>74</v>
      </c>
      <c r="H272">
        <v>50</v>
      </c>
      <c r="I272">
        <v>35</v>
      </c>
      <c r="J272">
        <v>50</v>
      </c>
      <c r="K272">
        <v>35</v>
      </c>
      <c r="L272">
        <v>5</v>
      </c>
      <c r="M272" t="b">
        <v>0</v>
      </c>
      <c r="N272" s="15">
        <f>AVERAGE(Pokemon4[[#This Row],[Hit_Points]:[Speed_Points]])</f>
        <v>50.5</v>
      </c>
      <c r="O272">
        <f>_xlfn.STDEV.P(Pokemon4[[#This Row],[Hit_Points]:[Speed_Points]])</f>
        <v>13.573871960498227</v>
      </c>
      <c r="P272">
        <f>_xlfn.VAR.P(Pokemon4[[#This Row],[Hit_Points]:[Speed_Points]])</f>
        <v>184.25</v>
      </c>
    </row>
    <row r="273" spans="2:16" hidden="1" x14ac:dyDescent="0.3">
      <c r="B273" t="s">
        <v>714</v>
      </c>
      <c r="C273" t="s">
        <v>55</v>
      </c>
      <c r="D273" t="s">
        <v>128</v>
      </c>
      <c r="E273">
        <v>483</v>
      </c>
      <c r="F273">
        <v>89</v>
      </c>
      <c r="G273">
        <v>124</v>
      </c>
      <c r="H273">
        <v>80</v>
      </c>
      <c r="I273">
        <v>55</v>
      </c>
      <c r="J273">
        <v>80</v>
      </c>
      <c r="K273">
        <v>55</v>
      </c>
      <c r="L273">
        <v>5</v>
      </c>
      <c r="M273" t="b">
        <v>0</v>
      </c>
      <c r="N273" s="15">
        <f>AVERAGE(Pokemon4[[#This Row],[Hit_Points]:[Speed_Points]])</f>
        <v>80.5</v>
      </c>
      <c r="O273">
        <f>_xlfn.STDEV.P(Pokemon4[[#This Row],[Hit_Points]:[Speed_Points]])</f>
        <v>23.32916629457641</v>
      </c>
      <c r="P273">
        <f>_xlfn.VAR.P(Pokemon4[[#This Row],[Hit_Points]:[Speed_Points]])</f>
        <v>544.25</v>
      </c>
    </row>
    <row r="274" spans="2:16" hidden="1" x14ac:dyDescent="0.3">
      <c r="B274" t="s">
        <v>806</v>
      </c>
      <c r="C274" t="s">
        <v>25</v>
      </c>
      <c r="D274" t="s">
        <v>20</v>
      </c>
      <c r="E274">
        <v>600</v>
      </c>
      <c r="F274">
        <v>90</v>
      </c>
      <c r="G274">
        <v>100</v>
      </c>
      <c r="H274">
        <v>70</v>
      </c>
      <c r="I274">
        <v>110</v>
      </c>
      <c r="J274">
        <v>150</v>
      </c>
      <c r="K274">
        <v>80</v>
      </c>
      <c r="L274">
        <v>6</v>
      </c>
      <c r="M274" t="b">
        <v>0</v>
      </c>
      <c r="N274" s="15">
        <f>AVERAGE(Pokemon4[[#This Row],[Hit_Points]:[Speed_Points]])</f>
        <v>100</v>
      </c>
      <c r="O274">
        <f>_xlfn.STDEV.P(Pokemon4[[#This Row],[Hit_Points]:[Speed_Points]])</f>
        <v>25.819888974716111</v>
      </c>
      <c r="P274">
        <f>_xlfn.VAR.P(Pokemon4[[#This Row],[Hit_Points]:[Speed_Points]])</f>
        <v>666.66666666666663</v>
      </c>
    </row>
    <row r="275" spans="2:16" hidden="1" x14ac:dyDescent="0.3">
      <c r="B275" t="s">
        <v>804</v>
      </c>
      <c r="C275" t="s">
        <v>25</v>
      </c>
      <c r="D275" t="s">
        <v>20</v>
      </c>
      <c r="E275">
        <v>300</v>
      </c>
      <c r="F275">
        <v>45</v>
      </c>
      <c r="G275">
        <v>50</v>
      </c>
      <c r="H275">
        <v>35</v>
      </c>
      <c r="I275">
        <v>55</v>
      </c>
      <c r="J275">
        <v>75</v>
      </c>
      <c r="K275">
        <v>40</v>
      </c>
      <c r="L275">
        <v>6</v>
      </c>
      <c r="M275" t="b">
        <v>0</v>
      </c>
      <c r="N275" s="15">
        <f>AVERAGE(Pokemon4[[#This Row],[Hit_Points]:[Speed_Points]])</f>
        <v>50</v>
      </c>
      <c r="O275">
        <f>_xlfn.STDEV.P(Pokemon4[[#This Row],[Hit_Points]:[Speed_Points]])</f>
        <v>12.909944487358056</v>
      </c>
      <c r="P275">
        <f>_xlfn.VAR.P(Pokemon4[[#This Row],[Hit_Points]:[Speed_Points]])</f>
        <v>166.66666666666666</v>
      </c>
    </row>
    <row r="276" spans="2:16" hidden="1" x14ac:dyDescent="0.3">
      <c r="B276" t="s">
        <v>433</v>
      </c>
      <c r="C276" t="s">
        <v>28</v>
      </c>
      <c r="D276" t="s">
        <v>20</v>
      </c>
      <c r="E276">
        <v>485</v>
      </c>
      <c r="F276">
        <v>55</v>
      </c>
      <c r="G276">
        <v>84</v>
      </c>
      <c r="H276">
        <v>105</v>
      </c>
      <c r="I276">
        <v>114</v>
      </c>
      <c r="J276">
        <v>75</v>
      </c>
      <c r="K276">
        <v>52</v>
      </c>
      <c r="L276">
        <v>3</v>
      </c>
      <c r="M276" t="b">
        <v>0</v>
      </c>
      <c r="N276" s="15">
        <f>AVERAGE(Pokemon4[[#This Row],[Hit_Points]:[Speed_Points]])</f>
        <v>80.833333333333329</v>
      </c>
      <c r="O276">
        <f>_xlfn.STDEV.P(Pokemon4[[#This Row],[Hit_Points]:[Speed_Points]])</f>
        <v>23.190635083057892</v>
      </c>
      <c r="P276">
        <f>_xlfn.VAR.P(Pokemon4[[#This Row],[Hit_Points]:[Speed_Points]])</f>
        <v>537.80555555555554</v>
      </c>
    </row>
    <row r="277" spans="2:16" hidden="1" x14ac:dyDescent="0.3">
      <c r="B277" t="s">
        <v>665</v>
      </c>
      <c r="C277" t="s">
        <v>93</v>
      </c>
      <c r="D277" t="s">
        <v>20</v>
      </c>
      <c r="E277">
        <v>290</v>
      </c>
      <c r="F277">
        <v>45</v>
      </c>
      <c r="G277">
        <v>30</v>
      </c>
      <c r="H277">
        <v>50</v>
      </c>
      <c r="I277">
        <v>55</v>
      </c>
      <c r="J277">
        <v>65</v>
      </c>
      <c r="K277">
        <v>45</v>
      </c>
      <c r="L277">
        <v>5</v>
      </c>
      <c r="M277" t="b">
        <v>0</v>
      </c>
      <c r="N277" s="15">
        <f>AVERAGE(Pokemon4[[#This Row],[Hit_Points]:[Speed_Points]])</f>
        <v>48.333333333333336</v>
      </c>
      <c r="O277">
        <f>_xlfn.STDEV.P(Pokemon4[[#This Row],[Hit_Points]:[Speed_Points]])</f>
        <v>10.671873729054747</v>
      </c>
      <c r="P277">
        <f>_xlfn.VAR.P(Pokemon4[[#This Row],[Hit_Points]:[Speed_Points]])</f>
        <v>113.88888888888889</v>
      </c>
    </row>
    <row r="278" spans="2:16" hidden="1" x14ac:dyDescent="0.3">
      <c r="B278" t="s">
        <v>667</v>
      </c>
      <c r="C278" t="s">
        <v>93</v>
      </c>
      <c r="D278" t="s">
        <v>20</v>
      </c>
      <c r="E278">
        <v>490</v>
      </c>
      <c r="F278">
        <v>70</v>
      </c>
      <c r="G278">
        <v>55</v>
      </c>
      <c r="H278">
        <v>95</v>
      </c>
      <c r="I278">
        <v>95</v>
      </c>
      <c r="J278">
        <v>110</v>
      </c>
      <c r="K278">
        <v>65</v>
      </c>
      <c r="L278">
        <v>5</v>
      </c>
      <c r="M278" t="b">
        <v>0</v>
      </c>
      <c r="N278" s="15">
        <f>AVERAGE(Pokemon4[[#This Row],[Hit_Points]:[Speed_Points]])</f>
        <v>81.666666666666671</v>
      </c>
      <c r="O278">
        <f>_xlfn.STDEV.P(Pokemon4[[#This Row],[Hit_Points]:[Speed_Points]])</f>
        <v>19.507833184532707</v>
      </c>
      <c r="P278">
        <f>_xlfn.VAR.P(Pokemon4[[#This Row],[Hit_Points]:[Speed_Points]])</f>
        <v>380.55555555555554</v>
      </c>
    </row>
    <row r="279" spans="2:16" hidden="1" x14ac:dyDescent="0.3">
      <c r="B279" t="s">
        <v>666</v>
      </c>
      <c r="C279" t="s">
        <v>93</v>
      </c>
      <c r="D279" t="s">
        <v>20</v>
      </c>
      <c r="E279">
        <v>390</v>
      </c>
      <c r="F279">
        <v>60</v>
      </c>
      <c r="G279">
        <v>45</v>
      </c>
      <c r="H279">
        <v>70</v>
      </c>
      <c r="I279">
        <v>75</v>
      </c>
      <c r="J279">
        <v>85</v>
      </c>
      <c r="K279">
        <v>55</v>
      </c>
      <c r="L279">
        <v>5</v>
      </c>
      <c r="M279" t="b">
        <v>0</v>
      </c>
      <c r="N279" s="15">
        <f>AVERAGE(Pokemon4[[#This Row],[Hit_Points]:[Speed_Points]])</f>
        <v>65</v>
      </c>
      <c r="O279">
        <f>_xlfn.STDEV.P(Pokemon4[[#This Row],[Hit_Points]:[Speed_Points]])</f>
        <v>13.228756555322953</v>
      </c>
      <c r="P279">
        <f>_xlfn.VAR.P(Pokemon4[[#This Row],[Hit_Points]:[Speed_Points]])</f>
        <v>175</v>
      </c>
    </row>
    <row r="280" spans="2:16" hidden="1" x14ac:dyDescent="0.3">
      <c r="B280" t="s">
        <v>814</v>
      </c>
      <c r="C280" t="s">
        <v>128</v>
      </c>
      <c r="D280" t="s">
        <v>13</v>
      </c>
      <c r="E280">
        <v>494</v>
      </c>
      <c r="F280">
        <v>65</v>
      </c>
      <c r="G280">
        <v>90</v>
      </c>
      <c r="H280">
        <v>122</v>
      </c>
      <c r="I280">
        <v>58</v>
      </c>
      <c r="J280">
        <v>75</v>
      </c>
      <c r="K280">
        <v>84</v>
      </c>
      <c r="L280">
        <v>6</v>
      </c>
      <c r="M280" t="b">
        <v>0</v>
      </c>
      <c r="N280" s="15">
        <f>AVERAGE(Pokemon4[[#This Row],[Hit_Points]:[Speed_Points]])</f>
        <v>82.333333333333329</v>
      </c>
      <c r="O280">
        <f>_xlfn.STDEV.P(Pokemon4[[#This Row],[Hit_Points]:[Speed_Points]])</f>
        <v>20.741798914805393</v>
      </c>
      <c r="P280">
        <f>_xlfn.VAR.P(Pokemon4[[#This Row],[Hit_Points]:[Speed_Points]])</f>
        <v>430.22222222222223</v>
      </c>
    </row>
    <row r="281" spans="2:16" hidden="1" x14ac:dyDescent="0.3">
      <c r="B281" t="s">
        <v>816</v>
      </c>
      <c r="C281" t="s">
        <v>128</v>
      </c>
      <c r="D281" t="s">
        <v>13</v>
      </c>
      <c r="E281">
        <v>494</v>
      </c>
      <c r="F281">
        <v>75</v>
      </c>
      <c r="G281">
        <v>95</v>
      </c>
      <c r="H281">
        <v>122</v>
      </c>
      <c r="I281">
        <v>58</v>
      </c>
      <c r="J281">
        <v>75</v>
      </c>
      <c r="K281">
        <v>69</v>
      </c>
      <c r="L281">
        <v>6</v>
      </c>
      <c r="M281" t="b">
        <v>0</v>
      </c>
      <c r="N281" s="15">
        <f>AVERAGE(Pokemon4[[#This Row],[Hit_Points]:[Speed_Points]])</f>
        <v>82.333333333333329</v>
      </c>
      <c r="O281">
        <f>_xlfn.STDEV.P(Pokemon4[[#This Row],[Hit_Points]:[Speed_Points]])</f>
        <v>20.861980304425135</v>
      </c>
      <c r="P281">
        <f>_xlfn.VAR.P(Pokemon4[[#This Row],[Hit_Points]:[Speed_Points]])</f>
        <v>435.22222222222223</v>
      </c>
    </row>
    <row r="282" spans="2:16" hidden="1" x14ac:dyDescent="0.3">
      <c r="B282" t="s">
        <v>815</v>
      </c>
      <c r="C282" t="s">
        <v>128</v>
      </c>
      <c r="D282" t="s">
        <v>13</v>
      </c>
      <c r="E282">
        <v>494</v>
      </c>
      <c r="F282">
        <v>55</v>
      </c>
      <c r="G282">
        <v>85</v>
      </c>
      <c r="H282">
        <v>122</v>
      </c>
      <c r="I282">
        <v>58</v>
      </c>
      <c r="J282">
        <v>75</v>
      </c>
      <c r="K282">
        <v>99</v>
      </c>
      <c r="L282">
        <v>6</v>
      </c>
      <c r="M282" t="b">
        <v>0</v>
      </c>
      <c r="N282" s="15">
        <f>AVERAGE(Pokemon4[[#This Row],[Hit_Points]:[Speed_Points]])</f>
        <v>82.333333333333329</v>
      </c>
      <c r="O282">
        <f>_xlfn.STDEV.P(Pokemon4[[#This Row],[Hit_Points]:[Speed_Points]])</f>
        <v>23.278507015891051</v>
      </c>
      <c r="P282">
        <f>_xlfn.VAR.P(Pokemon4[[#This Row],[Hit_Points]:[Speed_Points]])</f>
        <v>541.88888888888891</v>
      </c>
    </row>
    <row r="283" spans="2:16" hidden="1" x14ac:dyDescent="0.3">
      <c r="B283" t="s">
        <v>817</v>
      </c>
      <c r="C283" t="s">
        <v>128</v>
      </c>
      <c r="D283" t="s">
        <v>13</v>
      </c>
      <c r="E283">
        <v>494</v>
      </c>
      <c r="F283">
        <v>85</v>
      </c>
      <c r="G283">
        <v>100</v>
      </c>
      <c r="H283">
        <v>122</v>
      </c>
      <c r="I283">
        <v>58</v>
      </c>
      <c r="J283">
        <v>75</v>
      </c>
      <c r="K283">
        <v>54</v>
      </c>
      <c r="L283">
        <v>6</v>
      </c>
      <c r="M283" t="b">
        <v>0</v>
      </c>
      <c r="N283" s="15">
        <f>AVERAGE(Pokemon4[[#This Row],[Hit_Points]:[Speed_Points]])</f>
        <v>82.333333333333329</v>
      </c>
      <c r="O283">
        <f>_xlfn.STDEV.P(Pokemon4[[#This Row],[Hit_Points]:[Speed_Points]])</f>
        <v>23.598493360570476</v>
      </c>
      <c r="P283">
        <f>_xlfn.VAR.P(Pokemon4[[#This Row],[Hit_Points]:[Speed_Points]])</f>
        <v>556.88888888888891</v>
      </c>
    </row>
    <row r="284" spans="2:16" hidden="1" x14ac:dyDescent="0.3">
      <c r="B284" t="s">
        <v>256</v>
      </c>
      <c r="C284" t="s">
        <v>63</v>
      </c>
      <c r="D284" t="s">
        <v>20</v>
      </c>
      <c r="E284">
        <v>450</v>
      </c>
      <c r="F284">
        <v>90</v>
      </c>
      <c r="G284">
        <v>120</v>
      </c>
      <c r="H284">
        <v>75</v>
      </c>
      <c r="I284">
        <v>60</v>
      </c>
      <c r="J284">
        <v>60</v>
      </c>
      <c r="K284">
        <v>45</v>
      </c>
      <c r="L284">
        <v>2</v>
      </c>
      <c r="M284" t="b">
        <v>0</v>
      </c>
      <c r="N284" s="15">
        <f>AVERAGE(Pokemon4[[#This Row],[Hit_Points]:[Speed_Points]])</f>
        <v>75</v>
      </c>
      <c r="O284">
        <f>_xlfn.STDEV.P(Pokemon4[[#This Row],[Hit_Points]:[Speed_Points]])</f>
        <v>24.494897427831781</v>
      </c>
      <c r="P284">
        <f>_xlfn.VAR.P(Pokemon4[[#This Row],[Hit_Points]:[Speed_Points]])</f>
        <v>600</v>
      </c>
    </row>
    <row r="285" spans="2:16" hidden="1" x14ac:dyDescent="0.3">
      <c r="B285" t="s">
        <v>107</v>
      </c>
      <c r="C285" t="s">
        <v>106</v>
      </c>
      <c r="D285" t="s">
        <v>55</v>
      </c>
      <c r="E285">
        <v>390</v>
      </c>
      <c r="F285">
        <v>55</v>
      </c>
      <c r="G285">
        <v>95</v>
      </c>
      <c r="H285">
        <v>115</v>
      </c>
      <c r="I285">
        <v>45</v>
      </c>
      <c r="J285">
        <v>45</v>
      </c>
      <c r="K285">
        <v>35</v>
      </c>
      <c r="L285">
        <v>1</v>
      </c>
      <c r="M285" t="b">
        <v>0</v>
      </c>
      <c r="N285" s="15">
        <f>AVERAGE(Pokemon4[[#This Row],[Hit_Points]:[Speed_Points]])</f>
        <v>65</v>
      </c>
      <c r="O285">
        <f>_xlfn.STDEV.P(Pokemon4[[#This Row],[Hit_Points]:[Speed_Points]])</f>
        <v>29.439202887759489</v>
      </c>
      <c r="P285">
        <f>_xlfn.VAR.P(Pokemon4[[#This Row],[Hit_Points]:[Speed_Points]])</f>
        <v>866.66666666666663</v>
      </c>
    </row>
    <row r="286" spans="2:16" hidden="1" x14ac:dyDescent="0.3">
      <c r="B286" t="s">
        <v>756</v>
      </c>
      <c r="C286" t="s">
        <v>28</v>
      </c>
      <c r="D286" t="s">
        <v>171</v>
      </c>
      <c r="E286">
        <v>530</v>
      </c>
      <c r="F286">
        <v>72</v>
      </c>
      <c r="G286">
        <v>95</v>
      </c>
      <c r="H286">
        <v>67</v>
      </c>
      <c r="I286">
        <v>103</v>
      </c>
      <c r="J286">
        <v>71</v>
      </c>
      <c r="K286">
        <v>122</v>
      </c>
      <c r="L286">
        <v>6</v>
      </c>
      <c r="M286" t="b">
        <v>0</v>
      </c>
      <c r="N286" s="15">
        <f>AVERAGE(Pokemon4[[#This Row],[Hit_Points]:[Speed_Points]])</f>
        <v>88.333333333333329</v>
      </c>
      <c r="O286">
        <f>_xlfn.STDEV.P(Pokemon4[[#This Row],[Hit_Points]:[Speed_Points]])</f>
        <v>20.063787168816248</v>
      </c>
      <c r="P286">
        <f>_xlfn.VAR.P(Pokemon4[[#This Row],[Hit_Points]:[Speed_Points]])</f>
        <v>402.55555555555554</v>
      </c>
    </row>
    <row r="287" spans="2:16" hidden="1" x14ac:dyDescent="0.3">
      <c r="B287" t="s">
        <v>123</v>
      </c>
      <c r="C287" t="s">
        <v>14</v>
      </c>
      <c r="D287" t="s">
        <v>20</v>
      </c>
      <c r="E287">
        <v>325</v>
      </c>
      <c r="F287">
        <v>80</v>
      </c>
      <c r="G287">
        <v>80</v>
      </c>
      <c r="H287">
        <v>50</v>
      </c>
      <c r="I287">
        <v>40</v>
      </c>
      <c r="J287">
        <v>50</v>
      </c>
      <c r="K287">
        <v>25</v>
      </c>
      <c r="L287">
        <v>1</v>
      </c>
      <c r="M287" t="b">
        <v>0</v>
      </c>
      <c r="N287" s="15">
        <f>AVERAGE(Pokemon4[[#This Row],[Hit_Points]:[Speed_Points]])</f>
        <v>54.166666666666664</v>
      </c>
      <c r="O287">
        <f>_xlfn.STDEV.P(Pokemon4[[#This Row],[Hit_Points]:[Speed_Points]])</f>
        <v>20.086617988656585</v>
      </c>
      <c r="P287">
        <f>_xlfn.VAR.P(Pokemon4[[#This Row],[Hit_Points]:[Speed_Points]])</f>
        <v>403.47222222222223</v>
      </c>
    </row>
    <row r="288" spans="2:16" hidden="1" x14ac:dyDescent="0.3">
      <c r="B288" t="s">
        <v>463</v>
      </c>
      <c r="C288" t="s">
        <v>13</v>
      </c>
      <c r="D288" t="s">
        <v>20</v>
      </c>
      <c r="E288">
        <v>405</v>
      </c>
      <c r="F288">
        <v>75</v>
      </c>
      <c r="G288">
        <v>89</v>
      </c>
      <c r="H288">
        <v>85</v>
      </c>
      <c r="I288">
        <v>55</v>
      </c>
      <c r="J288">
        <v>65</v>
      </c>
      <c r="K288">
        <v>36</v>
      </c>
      <c r="L288">
        <v>4</v>
      </c>
      <c r="M288" t="b">
        <v>0</v>
      </c>
      <c r="N288" s="15">
        <f>AVERAGE(Pokemon4[[#This Row],[Hit_Points]:[Speed_Points]])</f>
        <v>67.5</v>
      </c>
      <c r="O288">
        <f>_xlfn.STDEV.P(Pokemon4[[#This Row],[Hit_Points]:[Speed_Points]])</f>
        <v>18.163608305253302</v>
      </c>
      <c r="P288">
        <f>_xlfn.VAR.P(Pokemon4[[#This Row],[Hit_Points]:[Speed_Points]])</f>
        <v>329.91666666666669</v>
      </c>
    </row>
    <row r="289" spans="2:16" hidden="1" x14ac:dyDescent="0.3">
      <c r="B289" s="2" t="s">
        <v>453</v>
      </c>
      <c r="C289" s="2" t="s">
        <v>55</v>
      </c>
      <c r="D289" s="2" t="s">
        <v>20</v>
      </c>
      <c r="E289" s="2">
        <v>670</v>
      </c>
      <c r="F289" s="2">
        <v>100</v>
      </c>
      <c r="G289" s="2">
        <v>150</v>
      </c>
      <c r="H289" s="2">
        <v>140</v>
      </c>
      <c r="I289" s="2">
        <v>100</v>
      </c>
      <c r="J289" s="2">
        <v>90</v>
      </c>
      <c r="K289" s="2">
        <v>90</v>
      </c>
      <c r="L289" s="2">
        <v>3</v>
      </c>
      <c r="M289" s="2" t="b">
        <v>1</v>
      </c>
      <c r="N289" s="16">
        <f>AVERAGE(Pokemon4[[#This Row],[Hit_Points]:[Speed_Points]])</f>
        <v>111.66666666666667</v>
      </c>
      <c r="O289" s="16">
        <f>_xlfn.STDEV.P(Pokemon4[[#This Row],[Hit_Points]:[Speed_Points]])</f>
        <v>24.094720491334932</v>
      </c>
      <c r="P289" s="16">
        <f>_xlfn.VAR.P(Pokemon4[[#This Row],[Hit_Points]:[Speed_Points]])</f>
        <v>580.55555555555554</v>
      </c>
    </row>
    <row r="290" spans="2:16" x14ac:dyDescent="0.3">
      <c r="B290" s="2" t="s">
        <v>454</v>
      </c>
      <c r="C290" s="2" t="s">
        <v>55</v>
      </c>
      <c r="D290" s="2" t="s">
        <v>19</v>
      </c>
      <c r="E290" s="2">
        <v>770</v>
      </c>
      <c r="F290" s="2">
        <v>100</v>
      </c>
      <c r="G290" s="2">
        <v>180</v>
      </c>
      <c r="H290" s="2">
        <v>160</v>
      </c>
      <c r="I290" s="2">
        <v>150</v>
      </c>
      <c r="J290" s="2">
        <v>90</v>
      </c>
      <c r="K290" s="2">
        <v>90</v>
      </c>
      <c r="L290" s="2">
        <v>3</v>
      </c>
      <c r="M290" s="2" t="b">
        <v>1</v>
      </c>
      <c r="N290" s="16">
        <f>AVERAGE(Pokemon4[[#This Row],[Hit_Points]:[Speed_Points]])</f>
        <v>128.33333333333334</v>
      </c>
      <c r="O290" s="16">
        <f>_xlfn.STDEV.P(Pokemon4[[#This Row],[Hit_Points]:[Speed_Points]])</f>
        <v>36.247605284885907</v>
      </c>
      <c r="P290" s="16">
        <f>_xlfn.VAR.P(Pokemon4[[#This Row],[Hit_Points]:[Speed_Points]])</f>
        <v>1313.8888888888889</v>
      </c>
    </row>
    <row r="291" spans="2:16" hidden="1" x14ac:dyDescent="0.3">
      <c r="B291" t="s">
        <v>303</v>
      </c>
      <c r="C291" t="s">
        <v>13</v>
      </c>
      <c r="D291" t="s">
        <v>20</v>
      </c>
      <c r="E291">
        <v>405</v>
      </c>
      <c r="F291">
        <v>50</v>
      </c>
      <c r="G291">
        <v>65</v>
      </c>
      <c r="H291">
        <v>45</v>
      </c>
      <c r="I291">
        <v>85</v>
      </c>
      <c r="J291">
        <v>65</v>
      </c>
      <c r="K291">
        <v>95</v>
      </c>
      <c r="L291">
        <v>3</v>
      </c>
      <c r="M291" t="b">
        <v>0</v>
      </c>
      <c r="N291" s="15">
        <f>AVERAGE(Pokemon4[[#This Row],[Hit_Points]:[Speed_Points]])</f>
        <v>67.5</v>
      </c>
      <c r="O291">
        <f>_xlfn.STDEV.P(Pokemon4[[#This Row],[Hit_Points]:[Speed_Points]])</f>
        <v>17.736497211493969</v>
      </c>
      <c r="P291">
        <f>_xlfn.VAR.P(Pokemon4[[#This Row],[Hit_Points]:[Speed_Points]])</f>
        <v>314.58333333333331</v>
      </c>
    </row>
    <row r="292" spans="2:16" hidden="1" x14ac:dyDescent="0.3">
      <c r="B292" t="s">
        <v>87</v>
      </c>
      <c r="C292" t="s">
        <v>19</v>
      </c>
      <c r="D292" t="s">
        <v>20</v>
      </c>
      <c r="E292">
        <v>350</v>
      </c>
      <c r="F292">
        <v>55</v>
      </c>
      <c r="G292">
        <v>70</v>
      </c>
      <c r="H292">
        <v>45</v>
      </c>
      <c r="I292">
        <v>70</v>
      </c>
      <c r="J292">
        <v>50</v>
      </c>
      <c r="K292">
        <v>60</v>
      </c>
      <c r="L292">
        <v>1</v>
      </c>
      <c r="M292" t="b">
        <v>0</v>
      </c>
      <c r="N292" s="15">
        <f>AVERAGE(Pokemon4[[#This Row],[Hit_Points]:[Speed_Points]])</f>
        <v>58.333333333333336</v>
      </c>
      <c r="O292">
        <f>_xlfn.STDEV.P(Pokemon4[[#This Row],[Hit_Points]:[Speed_Points]])</f>
        <v>9.428090415820634</v>
      </c>
      <c r="P292">
        <f>_xlfn.VAR.P(Pokemon4[[#This Row],[Hit_Points]:[Speed_Points]])</f>
        <v>88.888888888888886</v>
      </c>
    </row>
    <row r="293" spans="2:16" hidden="1" x14ac:dyDescent="0.3">
      <c r="B293" t="s">
        <v>387</v>
      </c>
      <c r="C293" t="s">
        <v>93</v>
      </c>
      <c r="D293" t="s">
        <v>20</v>
      </c>
      <c r="E293">
        <v>470</v>
      </c>
      <c r="F293">
        <v>80</v>
      </c>
      <c r="G293">
        <v>45</v>
      </c>
      <c r="H293">
        <v>65</v>
      </c>
      <c r="I293">
        <v>90</v>
      </c>
      <c r="J293">
        <v>110</v>
      </c>
      <c r="K293">
        <v>80</v>
      </c>
      <c r="L293">
        <v>3</v>
      </c>
      <c r="M293" t="b">
        <v>0</v>
      </c>
      <c r="N293" s="15">
        <f>AVERAGE(Pokemon4[[#This Row],[Hit_Points]:[Speed_Points]])</f>
        <v>78.333333333333329</v>
      </c>
      <c r="O293">
        <f>_xlfn.STDEV.P(Pokemon4[[#This Row],[Hit_Points]:[Speed_Points]])</f>
        <v>20.138409955990952</v>
      </c>
      <c r="P293">
        <f>_xlfn.VAR.P(Pokemon4[[#This Row],[Hit_Points]:[Speed_Points]])</f>
        <v>405.55555555555554</v>
      </c>
    </row>
    <row r="294" spans="2:16" hidden="1" x14ac:dyDescent="0.3">
      <c r="B294" t="s">
        <v>375</v>
      </c>
      <c r="C294" t="s">
        <v>14</v>
      </c>
      <c r="D294" t="s">
        <v>20</v>
      </c>
      <c r="E294">
        <v>302</v>
      </c>
      <c r="F294">
        <v>70</v>
      </c>
      <c r="G294">
        <v>43</v>
      </c>
      <c r="H294">
        <v>53</v>
      </c>
      <c r="I294">
        <v>43</v>
      </c>
      <c r="J294">
        <v>53</v>
      </c>
      <c r="K294">
        <v>40</v>
      </c>
      <c r="L294">
        <v>3</v>
      </c>
      <c r="M294" t="b">
        <v>0</v>
      </c>
      <c r="N294" s="15">
        <f>AVERAGE(Pokemon4[[#This Row],[Hit_Points]:[Speed_Points]])</f>
        <v>50.333333333333336</v>
      </c>
      <c r="O294">
        <f>_xlfn.STDEV.P(Pokemon4[[#This Row],[Hit_Points]:[Speed_Points]])</f>
        <v>10.126971687308874</v>
      </c>
      <c r="P294">
        <f>_xlfn.VAR.P(Pokemon4[[#This Row],[Hit_Points]:[Speed_Points]])</f>
        <v>102.55555555555556</v>
      </c>
    </row>
    <row r="295" spans="2:16" hidden="1" x14ac:dyDescent="0.3">
      <c r="B295" t="s">
        <v>623</v>
      </c>
      <c r="C295" t="s">
        <v>85</v>
      </c>
      <c r="D295" t="s">
        <v>20</v>
      </c>
      <c r="E295">
        <v>405</v>
      </c>
      <c r="F295">
        <v>85</v>
      </c>
      <c r="G295">
        <v>105</v>
      </c>
      <c r="H295">
        <v>85</v>
      </c>
      <c r="I295">
        <v>40</v>
      </c>
      <c r="J295">
        <v>50</v>
      </c>
      <c r="K295">
        <v>40</v>
      </c>
      <c r="L295">
        <v>5</v>
      </c>
      <c r="M295" t="b">
        <v>0</v>
      </c>
      <c r="N295" s="15">
        <f>AVERAGE(Pokemon4[[#This Row],[Hit_Points]:[Speed_Points]])</f>
        <v>67.5</v>
      </c>
      <c r="O295">
        <f>_xlfn.STDEV.P(Pokemon4[[#This Row],[Hit_Points]:[Speed_Points]])</f>
        <v>25.289984842489197</v>
      </c>
      <c r="P295">
        <f>_xlfn.VAR.P(Pokemon4[[#This Row],[Hit_Points]:[Speed_Points]])</f>
        <v>639.58333333333337</v>
      </c>
    </row>
    <row r="296" spans="2:16" hidden="1" x14ac:dyDescent="0.3">
      <c r="B296" t="s">
        <v>169</v>
      </c>
      <c r="C296" t="s">
        <v>28</v>
      </c>
      <c r="D296" t="s">
        <v>23</v>
      </c>
      <c r="E296">
        <v>540</v>
      </c>
      <c r="F296">
        <v>95</v>
      </c>
      <c r="G296">
        <v>125</v>
      </c>
      <c r="H296">
        <v>79</v>
      </c>
      <c r="I296">
        <v>60</v>
      </c>
      <c r="J296">
        <v>100</v>
      </c>
      <c r="K296">
        <v>81</v>
      </c>
      <c r="L296">
        <v>1</v>
      </c>
      <c r="M296" t="b">
        <v>0</v>
      </c>
      <c r="N296" s="15">
        <f>AVERAGE(Pokemon4[[#This Row],[Hit_Points]:[Speed_Points]])</f>
        <v>90</v>
      </c>
      <c r="O296">
        <f>_xlfn.STDEV.P(Pokemon4[[#This Row],[Hit_Points]:[Speed_Points]])</f>
        <v>20.215505600075073</v>
      </c>
      <c r="P296">
        <f>_xlfn.VAR.P(Pokemon4[[#This Row],[Hit_Points]:[Speed_Points]])</f>
        <v>408.66666666666669</v>
      </c>
    </row>
    <row r="297" spans="2:16" x14ac:dyDescent="0.3">
      <c r="B297" s="2" t="s">
        <v>170</v>
      </c>
      <c r="C297" s="2" t="s">
        <v>28</v>
      </c>
      <c r="D297" s="2" t="s">
        <v>171</v>
      </c>
      <c r="E297" s="2">
        <v>640</v>
      </c>
      <c r="F297" s="2">
        <v>95</v>
      </c>
      <c r="G297" s="2">
        <v>155</v>
      </c>
      <c r="H297" s="2">
        <v>109</v>
      </c>
      <c r="I297" s="2">
        <v>70</v>
      </c>
      <c r="J297" s="2">
        <v>130</v>
      </c>
      <c r="K297" s="2">
        <v>81</v>
      </c>
      <c r="L297" s="2">
        <v>1</v>
      </c>
      <c r="M297" s="2" t="b">
        <v>0</v>
      </c>
      <c r="N297" s="16">
        <f>AVERAGE(Pokemon4[[#This Row],[Hit_Points]:[Speed_Points]])</f>
        <v>106.66666666666667</v>
      </c>
      <c r="O297" s="16">
        <f>_xlfn.STDEV.P(Pokemon4[[#This Row],[Hit_Points]:[Speed_Points]])</f>
        <v>28.940552094864319</v>
      </c>
      <c r="P297" s="16">
        <f>_xlfn.VAR.P(Pokemon4[[#This Row],[Hit_Points]:[Speed_Points]])</f>
        <v>837.55555555555554</v>
      </c>
    </row>
    <row r="298" spans="2:16" hidden="1" x14ac:dyDescent="0.3">
      <c r="B298" t="s">
        <v>518</v>
      </c>
      <c r="C298" t="s">
        <v>41</v>
      </c>
      <c r="D298" t="s">
        <v>20</v>
      </c>
      <c r="E298">
        <v>220</v>
      </c>
      <c r="F298">
        <v>100</v>
      </c>
      <c r="G298">
        <v>5</v>
      </c>
      <c r="H298">
        <v>5</v>
      </c>
      <c r="I298">
        <v>15</v>
      </c>
      <c r="J298">
        <v>65</v>
      </c>
      <c r="K298">
        <v>30</v>
      </c>
      <c r="L298">
        <v>4</v>
      </c>
      <c r="M298" t="b">
        <v>0</v>
      </c>
      <c r="N298" s="15">
        <f>AVERAGE(Pokemon4[[#This Row],[Hit_Points]:[Speed_Points]])</f>
        <v>36.666666666666664</v>
      </c>
      <c r="O298">
        <f>_xlfn.STDEV.P(Pokemon4[[#This Row],[Hit_Points]:[Speed_Points]])</f>
        <v>34.960294939005053</v>
      </c>
      <c r="P298">
        <f>_xlfn.VAR.P(Pokemon4[[#This Row],[Hit_Points]:[Speed_Points]])</f>
        <v>1222.2222222222222</v>
      </c>
    </row>
    <row r="299" spans="2:16" hidden="1" x14ac:dyDescent="0.3">
      <c r="B299" t="s">
        <v>351</v>
      </c>
      <c r="C299" t="s">
        <v>85</v>
      </c>
      <c r="D299" t="s">
        <v>20</v>
      </c>
      <c r="E299">
        <v>474</v>
      </c>
      <c r="F299">
        <v>144</v>
      </c>
      <c r="G299">
        <v>120</v>
      </c>
      <c r="H299">
        <v>60</v>
      </c>
      <c r="I299">
        <v>40</v>
      </c>
      <c r="J299">
        <v>60</v>
      </c>
      <c r="K299">
        <v>50</v>
      </c>
      <c r="L299">
        <v>3</v>
      </c>
      <c r="M299" t="b">
        <v>0</v>
      </c>
      <c r="N299" s="15">
        <f>AVERAGE(Pokemon4[[#This Row],[Hit_Points]:[Speed_Points]])</f>
        <v>79</v>
      </c>
      <c r="O299">
        <f>_xlfn.STDEV.P(Pokemon4[[#This Row],[Hit_Points]:[Speed_Points]])</f>
        <v>38.708310907779655</v>
      </c>
      <c r="P299">
        <f>_xlfn.VAR.P(Pokemon4[[#This Row],[Hit_Points]:[Speed_Points]])</f>
        <v>1498.3333333333333</v>
      </c>
    </row>
    <row r="300" spans="2:16" hidden="1" x14ac:dyDescent="0.3">
      <c r="B300" t="s">
        <v>129</v>
      </c>
      <c r="C300" t="s">
        <v>128</v>
      </c>
      <c r="D300" t="s">
        <v>14</v>
      </c>
      <c r="E300">
        <v>405</v>
      </c>
      <c r="F300">
        <v>45</v>
      </c>
      <c r="G300">
        <v>50</v>
      </c>
      <c r="H300">
        <v>45</v>
      </c>
      <c r="I300">
        <v>115</v>
      </c>
      <c r="J300">
        <v>55</v>
      </c>
      <c r="K300">
        <v>95</v>
      </c>
      <c r="L300">
        <v>1</v>
      </c>
      <c r="M300" t="b">
        <v>0</v>
      </c>
      <c r="N300" s="15">
        <f>AVERAGE(Pokemon4[[#This Row],[Hit_Points]:[Speed_Points]])</f>
        <v>67.5</v>
      </c>
      <c r="O300">
        <f>_xlfn.STDEV.P(Pokemon4[[#This Row],[Hit_Points]:[Speed_Points]])</f>
        <v>27.348065135703234</v>
      </c>
      <c r="P300">
        <f>_xlfn.VAR.P(Pokemon4[[#This Row],[Hit_Points]:[Speed_Points]])</f>
        <v>747.91666666666663</v>
      </c>
    </row>
    <row r="301" spans="2:16" hidden="1" x14ac:dyDescent="0.3">
      <c r="B301" t="s">
        <v>801</v>
      </c>
      <c r="C301" t="s">
        <v>85</v>
      </c>
      <c r="D301" t="s">
        <v>23</v>
      </c>
      <c r="E301">
        <v>500</v>
      </c>
      <c r="F301">
        <v>78</v>
      </c>
      <c r="G301">
        <v>92</v>
      </c>
      <c r="H301">
        <v>75</v>
      </c>
      <c r="I301">
        <v>74</v>
      </c>
      <c r="J301">
        <v>63</v>
      </c>
      <c r="K301">
        <v>118</v>
      </c>
      <c r="L301">
        <v>6</v>
      </c>
      <c r="M301" t="b">
        <v>0</v>
      </c>
      <c r="N301" s="15">
        <f>AVERAGE(Pokemon4[[#This Row],[Hit_Points]:[Speed_Points]])</f>
        <v>83.333333333333329</v>
      </c>
      <c r="O301">
        <f>_xlfn.STDEV.P(Pokemon4[[#This Row],[Hit_Points]:[Speed_Points]])</f>
        <v>17.679240808234823</v>
      </c>
      <c r="P301">
        <f>_xlfn.VAR.P(Pokemon4[[#This Row],[Hit_Points]:[Speed_Points]])</f>
        <v>312.55555555555554</v>
      </c>
    </row>
    <row r="302" spans="2:16" hidden="1" x14ac:dyDescent="0.3">
      <c r="B302" t="s">
        <v>703</v>
      </c>
      <c r="C302" t="s">
        <v>25</v>
      </c>
      <c r="D302" t="s">
        <v>20</v>
      </c>
      <c r="E302">
        <v>540</v>
      </c>
      <c r="F302">
        <v>76</v>
      </c>
      <c r="G302">
        <v>147</v>
      </c>
      <c r="H302">
        <v>90</v>
      </c>
      <c r="I302">
        <v>60</v>
      </c>
      <c r="J302">
        <v>70</v>
      </c>
      <c r="K302">
        <v>97</v>
      </c>
      <c r="L302">
        <v>5</v>
      </c>
      <c r="M302" t="b">
        <v>0</v>
      </c>
      <c r="N302" s="15">
        <f>AVERAGE(Pokemon4[[#This Row],[Hit_Points]:[Speed_Points]])</f>
        <v>90</v>
      </c>
      <c r="O302">
        <f>_xlfn.STDEV.P(Pokemon4[[#This Row],[Hit_Points]:[Speed_Points]])</f>
        <v>28.26658805020514</v>
      </c>
      <c r="P302">
        <f>_xlfn.VAR.P(Pokemon4[[#This Row],[Hit_Points]:[Speed_Points]])</f>
        <v>799</v>
      </c>
    </row>
    <row r="303" spans="2:16" hidden="1" x14ac:dyDescent="0.3">
      <c r="B303" t="s">
        <v>722</v>
      </c>
      <c r="C303" t="s">
        <v>19</v>
      </c>
      <c r="D303" t="s">
        <v>20</v>
      </c>
      <c r="E303">
        <v>484</v>
      </c>
      <c r="F303">
        <v>85</v>
      </c>
      <c r="G303">
        <v>97</v>
      </c>
      <c r="H303">
        <v>66</v>
      </c>
      <c r="I303">
        <v>105</v>
      </c>
      <c r="J303">
        <v>66</v>
      </c>
      <c r="K303">
        <v>65</v>
      </c>
      <c r="L303">
        <v>5</v>
      </c>
      <c r="M303" t="b">
        <v>0</v>
      </c>
      <c r="N303" s="15">
        <f>AVERAGE(Pokemon4[[#This Row],[Hit_Points]:[Speed_Points]])</f>
        <v>80.666666666666671</v>
      </c>
      <c r="O303">
        <f>_xlfn.STDEV.P(Pokemon4[[#This Row],[Hit_Points]:[Speed_Points]])</f>
        <v>16.090024514862893</v>
      </c>
      <c r="P303">
        <f>_xlfn.VAR.P(Pokemon4[[#This Row],[Hit_Points]:[Speed_Points]])</f>
        <v>258.88888888888891</v>
      </c>
    </row>
    <row r="304" spans="2:16" x14ac:dyDescent="0.3">
      <c r="B304" s="2" t="s">
        <v>572</v>
      </c>
      <c r="C304" s="2" t="s">
        <v>19</v>
      </c>
      <c r="D304" s="2" t="s">
        <v>115</v>
      </c>
      <c r="E304" s="2">
        <v>600</v>
      </c>
      <c r="F304" s="2">
        <v>91</v>
      </c>
      <c r="G304" s="2">
        <v>90</v>
      </c>
      <c r="H304" s="2">
        <v>106</v>
      </c>
      <c r="I304" s="2">
        <v>130</v>
      </c>
      <c r="J304" s="2">
        <v>106</v>
      </c>
      <c r="K304" s="2">
        <v>77</v>
      </c>
      <c r="L304" s="2">
        <v>4</v>
      </c>
      <c r="M304" s="2" t="b">
        <v>1</v>
      </c>
      <c r="N304" s="16">
        <f>AVERAGE(Pokemon4[[#This Row],[Hit_Points]:[Speed_Points]])</f>
        <v>100</v>
      </c>
      <c r="O304" s="16">
        <f>_xlfn.STDEV.P(Pokemon4[[#This Row],[Hit_Points]:[Speed_Points]])</f>
        <v>16.743157806499145</v>
      </c>
      <c r="P304" s="16">
        <f>_xlfn.VAR.P(Pokemon4[[#This Row],[Hit_Points]:[Speed_Points]])</f>
        <v>280.33333333333331</v>
      </c>
    </row>
    <row r="305" spans="2:16" hidden="1" x14ac:dyDescent="0.3">
      <c r="B305" t="s">
        <v>795</v>
      </c>
      <c r="C305" t="s">
        <v>52</v>
      </c>
      <c r="D305" t="s">
        <v>41</v>
      </c>
      <c r="E305">
        <v>481</v>
      </c>
      <c r="F305">
        <v>62</v>
      </c>
      <c r="G305">
        <v>55</v>
      </c>
      <c r="H305">
        <v>52</v>
      </c>
      <c r="I305">
        <v>109</v>
      </c>
      <c r="J305">
        <v>94</v>
      </c>
      <c r="K305">
        <v>109</v>
      </c>
      <c r="L305">
        <v>6</v>
      </c>
      <c r="M305" t="b">
        <v>0</v>
      </c>
      <c r="N305" s="15">
        <f>AVERAGE(Pokemon4[[#This Row],[Hit_Points]:[Speed_Points]])</f>
        <v>80.166666666666671</v>
      </c>
      <c r="O305">
        <f>_xlfn.STDEV.P(Pokemon4[[#This Row],[Hit_Points]:[Speed_Points]])</f>
        <v>24.531725490791622</v>
      </c>
      <c r="P305">
        <f>_xlfn.VAR.P(Pokemon4[[#This Row],[Hit_Points]:[Speed_Points]])</f>
        <v>601.80555555555554</v>
      </c>
    </row>
    <row r="306" spans="2:16" hidden="1" x14ac:dyDescent="0.3">
      <c r="B306" t="s">
        <v>794</v>
      </c>
      <c r="C306" t="s">
        <v>52</v>
      </c>
      <c r="D306" t="s">
        <v>41</v>
      </c>
      <c r="E306">
        <v>289</v>
      </c>
      <c r="F306">
        <v>44</v>
      </c>
      <c r="G306">
        <v>38</v>
      </c>
      <c r="H306">
        <v>33</v>
      </c>
      <c r="I306">
        <v>61</v>
      </c>
      <c r="J306">
        <v>43</v>
      </c>
      <c r="K306">
        <v>70</v>
      </c>
      <c r="L306">
        <v>6</v>
      </c>
      <c r="M306" t="b">
        <v>0</v>
      </c>
      <c r="N306" s="15">
        <f>AVERAGE(Pokemon4[[#This Row],[Hit_Points]:[Speed_Points]])</f>
        <v>48.166666666666664</v>
      </c>
      <c r="O306">
        <f>_xlfn.STDEV.P(Pokemon4[[#This Row],[Hit_Points]:[Speed_Points]])</f>
        <v>13.030946072927918</v>
      </c>
      <c r="P306">
        <f>_xlfn.VAR.P(Pokemon4[[#This Row],[Hit_Points]:[Speed_Points]])</f>
        <v>169.80555555555554</v>
      </c>
    </row>
    <row r="307" spans="2:16" hidden="1" x14ac:dyDescent="0.3">
      <c r="B307" t="s">
        <v>261</v>
      </c>
      <c r="C307" t="s">
        <v>33</v>
      </c>
      <c r="D307" t="s">
        <v>85</v>
      </c>
      <c r="E307">
        <v>500</v>
      </c>
      <c r="F307">
        <v>80</v>
      </c>
      <c r="G307">
        <v>125</v>
      </c>
      <c r="H307">
        <v>75</v>
      </c>
      <c r="I307">
        <v>40</v>
      </c>
      <c r="J307">
        <v>95</v>
      </c>
      <c r="K307">
        <v>85</v>
      </c>
      <c r="L307">
        <v>2</v>
      </c>
      <c r="M307" t="b">
        <v>0</v>
      </c>
      <c r="N307" s="15">
        <f>AVERAGE(Pokemon4[[#This Row],[Hit_Points]:[Speed_Points]])</f>
        <v>83.333333333333329</v>
      </c>
      <c r="O307">
        <f>_xlfn.STDEV.P(Pokemon4[[#This Row],[Hit_Points]:[Speed_Points]])</f>
        <v>25.276251480171837</v>
      </c>
      <c r="P307">
        <f>_xlfn.VAR.P(Pokemon4[[#This Row],[Hit_Points]:[Speed_Points]])</f>
        <v>638.88888888888891</v>
      </c>
    </row>
    <row r="308" spans="2:16" hidden="1" x14ac:dyDescent="0.3">
      <c r="B308" t="s">
        <v>262</v>
      </c>
      <c r="C308" t="s">
        <v>33</v>
      </c>
      <c r="D308" t="s">
        <v>85</v>
      </c>
      <c r="E308">
        <v>600</v>
      </c>
      <c r="F308">
        <v>80</v>
      </c>
      <c r="G308">
        <v>185</v>
      </c>
      <c r="H308">
        <v>115</v>
      </c>
      <c r="I308">
        <v>40</v>
      </c>
      <c r="J308">
        <v>105</v>
      </c>
      <c r="K308">
        <v>75</v>
      </c>
      <c r="L308">
        <v>2</v>
      </c>
      <c r="M308" t="b">
        <v>0</v>
      </c>
      <c r="N308" s="15">
        <f>AVERAGE(Pokemon4[[#This Row],[Hit_Points]:[Speed_Points]])</f>
        <v>100</v>
      </c>
      <c r="O308">
        <f>_xlfn.STDEV.P(Pokemon4[[#This Row],[Hit_Points]:[Speed_Points]])</f>
        <v>44.90731195102493</v>
      </c>
      <c r="P308">
        <f>_xlfn.VAR.P(Pokemon4[[#This Row],[Hit_Points]:[Speed_Points]])</f>
        <v>2016.6666666666667</v>
      </c>
    </row>
    <row r="309" spans="2:16" hidden="1" x14ac:dyDescent="0.3">
      <c r="B309" t="s">
        <v>596</v>
      </c>
      <c r="C309" t="s">
        <v>41</v>
      </c>
      <c r="D309" t="s">
        <v>20</v>
      </c>
      <c r="E309">
        <v>370</v>
      </c>
      <c r="F309">
        <v>65</v>
      </c>
      <c r="G309">
        <v>80</v>
      </c>
      <c r="H309">
        <v>65</v>
      </c>
      <c r="I309">
        <v>35</v>
      </c>
      <c r="J309">
        <v>65</v>
      </c>
      <c r="K309">
        <v>60</v>
      </c>
      <c r="L309">
        <v>5</v>
      </c>
      <c r="M309" t="b">
        <v>0</v>
      </c>
      <c r="N309" s="15">
        <f>AVERAGE(Pokemon4[[#This Row],[Hit_Points]:[Speed_Points]])</f>
        <v>61.666666666666664</v>
      </c>
      <c r="O309">
        <f>_xlfn.STDEV.P(Pokemon4[[#This Row],[Hit_Points]:[Speed_Points]])</f>
        <v>13.437096247164249</v>
      </c>
      <c r="P309">
        <f>_xlfn.VAR.P(Pokemon4[[#This Row],[Hit_Points]:[Speed_Points]])</f>
        <v>180.55555555555554</v>
      </c>
    </row>
    <row r="310" spans="2:16" hidden="1" x14ac:dyDescent="0.3">
      <c r="B310" t="s">
        <v>529</v>
      </c>
      <c r="C310" t="s">
        <v>55</v>
      </c>
      <c r="D310" t="s">
        <v>20</v>
      </c>
      <c r="E310">
        <v>330</v>
      </c>
      <c r="F310">
        <v>68</v>
      </c>
      <c r="G310">
        <v>72</v>
      </c>
      <c r="H310">
        <v>78</v>
      </c>
      <c r="I310">
        <v>38</v>
      </c>
      <c r="J310">
        <v>42</v>
      </c>
      <c r="K310">
        <v>32</v>
      </c>
      <c r="L310">
        <v>4</v>
      </c>
      <c r="M310" t="b">
        <v>0</v>
      </c>
      <c r="N310" s="15">
        <f>AVERAGE(Pokemon4[[#This Row],[Hit_Points]:[Speed_Points]])</f>
        <v>55</v>
      </c>
      <c r="O310">
        <f>_xlfn.STDEV.P(Pokemon4[[#This Row],[Hit_Points]:[Speed_Points]])</f>
        <v>18.138357147217054</v>
      </c>
      <c r="P310">
        <f>_xlfn.VAR.P(Pokemon4[[#This Row],[Hit_Points]:[Speed_Points]])</f>
        <v>329</v>
      </c>
    </row>
    <row r="311" spans="2:16" hidden="1" x14ac:dyDescent="0.3">
      <c r="B311" t="s">
        <v>530</v>
      </c>
      <c r="C311" t="s">
        <v>55</v>
      </c>
      <c r="D311" t="s">
        <v>20</v>
      </c>
      <c r="E311">
        <v>525</v>
      </c>
      <c r="F311">
        <v>108</v>
      </c>
      <c r="G311">
        <v>112</v>
      </c>
      <c r="H311">
        <v>118</v>
      </c>
      <c r="I311">
        <v>68</v>
      </c>
      <c r="J311">
        <v>72</v>
      </c>
      <c r="K311">
        <v>47</v>
      </c>
      <c r="L311">
        <v>4</v>
      </c>
      <c r="M311" t="b">
        <v>0</v>
      </c>
      <c r="N311" s="15">
        <f>AVERAGE(Pokemon4[[#This Row],[Hit_Points]:[Speed_Points]])</f>
        <v>87.5</v>
      </c>
      <c r="O311">
        <f>_xlfn.STDEV.P(Pokemon4[[#This Row],[Hit_Points]:[Speed_Points]])</f>
        <v>26.493709945318468</v>
      </c>
      <c r="P311">
        <f>_xlfn.VAR.P(Pokemon4[[#This Row],[Hit_Points]:[Speed_Points]])</f>
        <v>701.91666666666663</v>
      </c>
    </row>
    <row r="312" spans="2:16" hidden="1" x14ac:dyDescent="0.3">
      <c r="B312" t="s">
        <v>144</v>
      </c>
      <c r="C312" t="s">
        <v>85</v>
      </c>
      <c r="D312" t="s">
        <v>20</v>
      </c>
      <c r="E312">
        <v>455</v>
      </c>
      <c r="F312">
        <v>50</v>
      </c>
      <c r="G312">
        <v>105</v>
      </c>
      <c r="H312">
        <v>79</v>
      </c>
      <c r="I312">
        <v>35</v>
      </c>
      <c r="J312">
        <v>110</v>
      </c>
      <c r="K312">
        <v>76</v>
      </c>
      <c r="L312">
        <v>1</v>
      </c>
      <c r="M312" t="b">
        <v>0</v>
      </c>
      <c r="N312" s="15">
        <f>AVERAGE(Pokemon4[[#This Row],[Hit_Points]:[Speed_Points]])</f>
        <v>75.833333333333329</v>
      </c>
      <c r="O312">
        <f>_xlfn.STDEV.P(Pokemon4[[#This Row],[Hit_Points]:[Speed_Points]])</f>
        <v>26.965512954306821</v>
      </c>
      <c r="P312">
        <f>_xlfn.VAR.P(Pokemon4[[#This Row],[Hit_Points]:[Speed_Points]])</f>
        <v>727.13888888888891</v>
      </c>
    </row>
    <row r="313" spans="2:16" hidden="1" x14ac:dyDescent="0.3">
      <c r="B313" t="s">
        <v>143</v>
      </c>
      <c r="C313" t="s">
        <v>85</v>
      </c>
      <c r="D313" t="s">
        <v>20</v>
      </c>
      <c r="E313">
        <v>455</v>
      </c>
      <c r="F313">
        <v>50</v>
      </c>
      <c r="G313">
        <v>120</v>
      </c>
      <c r="H313">
        <v>53</v>
      </c>
      <c r="I313">
        <v>35</v>
      </c>
      <c r="J313">
        <v>110</v>
      </c>
      <c r="K313">
        <v>87</v>
      </c>
      <c r="L313">
        <v>1</v>
      </c>
      <c r="M313" t="b">
        <v>0</v>
      </c>
      <c r="N313" s="15">
        <f>AVERAGE(Pokemon4[[#This Row],[Hit_Points]:[Speed_Points]])</f>
        <v>75.833333333333329</v>
      </c>
      <c r="O313">
        <f>_xlfn.STDEV.P(Pokemon4[[#This Row],[Hit_Points]:[Speed_Points]])</f>
        <v>31.882161504863848</v>
      </c>
      <c r="P313">
        <f>_xlfn.VAR.P(Pokemon4[[#This Row],[Hit_Points]:[Speed_Points]])</f>
        <v>1016.4722222222222</v>
      </c>
    </row>
    <row r="314" spans="2:16" hidden="1" x14ac:dyDescent="0.3">
      <c r="B314" t="s">
        <v>286</v>
      </c>
      <c r="C314" t="s">
        <v>85</v>
      </c>
      <c r="D314" t="s">
        <v>20</v>
      </c>
      <c r="E314">
        <v>455</v>
      </c>
      <c r="F314">
        <v>50</v>
      </c>
      <c r="G314">
        <v>95</v>
      </c>
      <c r="H314">
        <v>95</v>
      </c>
      <c r="I314">
        <v>35</v>
      </c>
      <c r="J314">
        <v>110</v>
      </c>
      <c r="K314">
        <v>70</v>
      </c>
      <c r="L314">
        <v>2</v>
      </c>
      <c r="M314" t="b">
        <v>0</v>
      </c>
      <c r="N314" s="15">
        <f>AVERAGE(Pokemon4[[#This Row],[Hit_Points]:[Speed_Points]])</f>
        <v>75.833333333333329</v>
      </c>
      <c r="O314">
        <f>_xlfn.STDEV.P(Pokemon4[[#This Row],[Hit_Points]:[Speed_Points]])</f>
        <v>26.67968432263687</v>
      </c>
      <c r="P314">
        <f>_xlfn.VAR.P(Pokemon4[[#This Row],[Hit_Points]:[Speed_Points]])</f>
        <v>711.80555555555554</v>
      </c>
    </row>
    <row r="315" spans="2:16" x14ac:dyDescent="0.3">
      <c r="B315" s="2" t="s">
        <v>300</v>
      </c>
      <c r="C315" s="2" t="s">
        <v>19</v>
      </c>
      <c r="D315" s="2" t="s">
        <v>23</v>
      </c>
      <c r="E315" s="2">
        <v>680</v>
      </c>
      <c r="F315" s="2">
        <v>106</v>
      </c>
      <c r="G315" s="2">
        <v>130</v>
      </c>
      <c r="H315" s="2">
        <v>90</v>
      </c>
      <c r="I315" s="2">
        <v>110</v>
      </c>
      <c r="J315" s="2">
        <v>154</v>
      </c>
      <c r="K315" s="2">
        <v>90</v>
      </c>
      <c r="L315" s="2">
        <v>2</v>
      </c>
      <c r="M315" s="2" t="b">
        <v>1</v>
      </c>
      <c r="N315" s="16">
        <f>AVERAGE(Pokemon4[[#This Row],[Hit_Points]:[Speed_Points]])</f>
        <v>113.33333333333333</v>
      </c>
      <c r="O315" s="16">
        <f>_xlfn.STDEV.P(Pokemon4[[#This Row],[Hit_Points]:[Speed_Points]])</f>
        <v>22.676468468926597</v>
      </c>
      <c r="P315" s="16">
        <f>_xlfn.VAR.P(Pokemon4[[#This Row],[Hit_Points]:[Speed_Points]])</f>
        <v>514.22222222222217</v>
      </c>
    </row>
    <row r="316" spans="2:16" hidden="1" x14ac:dyDescent="0.3">
      <c r="B316" t="s">
        <v>508</v>
      </c>
      <c r="C316" t="s">
        <v>171</v>
      </c>
      <c r="D316" t="s">
        <v>23</v>
      </c>
      <c r="E316">
        <v>505</v>
      </c>
      <c r="F316">
        <v>100</v>
      </c>
      <c r="G316">
        <v>125</v>
      </c>
      <c r="H316">
        <v>52</v>
      </c>
      <c r="I316">
        <v>105</v>
      </c>
      <c r="J316">
        <v>52</v>
      </c>
      <c r="K316">
        <v>71</v>
      </c>
      <c r="L316">
        <v>4</v>
      </c>
      <c r="M316" t="b">
        <v>0</v>
      </c>
      <c r="N316" s="15">
        <f>AVERAGE(Pokemon4[[#This Row],[Hit_Points]:[Speed_Points]])</f>
        <v>84.166666666666671</v>
      </c>
      <c r="O316">
        <f>_xlfn.STDEV.P(Pokemon4[[#This Row],[Hit_Points]:[Speed_Points]])</f>
        <v>27.673192001566346</v>
      </c>
      <c r="P316">
        <f>_xlfn.VAR.P(Pokemon4[[#This Row],[Hit_Points]:[Speed_Points]])</f>
        <v>765.80555555555554</v>
      </c>
    </row>
    <row r="317" spans="2:16" hidden="1" x14ac:dyDescent="0.3">
      <c r="B317" t="s">
        <v>778</v>
      </c>
      <c r="C317" t="s">
        <v>115</v>
      </c>
      <c r="D317" t="s">
        <v>128</v>
      </c>
      <c r="E317">
        <v>325</v>
      </c>
      <c r="F317">
        <v>45</v>
      </c>
      <c r="G317">
        <v>80</v>
      </c>
      <c r="H317">
        <v>100</v>
      </c>
      <c r="I317">
        <v>35</v>
      </c>
      <c r="J317">
        <v>37</v>
      </c>
      <c r="K317">
        <v>28</v>
      </c>
      <c r="L317">
        <v>6</v>
      </c>
      <c r="M317" t="b">
        <v>0</v>
      </c>
      <c r="N317" s="15">
        <f>AVERAGE(Pokemon4[[#This Row],[Hit_Points]:[Speed_Points]])</f>
        <v>54.166666666666664</v>
      </c>
      <c r="O317">
        <f>_xlfn.STDEV.P(Pokemon4[[#This Row],[Hit_Points]:[Speed_Points]])</f>
        <v>26.453838200827409</v>
      </c>
      <c r="P317">
        <f>_xlfn.VAR.P(Pokemon4[[#This Row],[Hit_Points]:[Speed_Points]])</f>
        <v>699.80555555555554</v>
      </c>
    </row>
    <row r="318" spans="2:16" hidden="1" x14ac:dyDescent="0.3">
      <c r="B318" t="s">
        <v>827</v>
      </c>
      <c r="C318" t="s">
        <v>93</v>
      </c>
      <c r="D318" t="s">
        <v>128</v>
      </c>
      <c r="E318">
        <v>600</v>
      </c>
      <c r="F318">
        <v>80</v>
      </c>
      <c r="G318">
        <v>110</v>
      </c>
      <c r="H318">
        <v>60</v>
      </c>
      <c r="I318">
        <v>150</v>
      </c>
      <c r="J318">
        <v>130</v>
      </c>
      <c r="K318">
        <v>70</v>
      </c>
      <c r="L318">
        <v>6</v>
      </c>
      <c r="M318" t="b">
        <v>1</v>
      </c>
      <c r="N318" s="15">
        <f>AVERAGE(Pokemon4[[#This Row],[Hit_Points]:[Speed_Points]])</f>
        <v>100</v>
      </c>
      <c r="O318">
        <f>_xlfn.STDEV.P(Pokemon4[[#This Row],[Hit_Points]:[Speed_Points]])</f>
        <v>32.659863237109043</v>
      </c>
      <c r="P318">
        <f>_xlfn.VAR.P(Pokemon4[[#This Row],[Hit_Points]:[Speed_Points]])</f>
        <v>1066.6666666666667</v>
      </c>
    </row>
    <row r="319" spans="2:16" hidden="1" x14ac:dyDescent="0.3">
      <c r="B319" t="s">
        <v>828</v>
      </c>
      <c r="C319" t="s">
        <v>93</v>
      </c>
      <c r="D319" t="s">
        <v>171</v>
      </c>
      <c r="E319">
        <v>680</v>
      </c>
      <c r="F319">
        <v>80</v>
      </c>
      <c r="G319">
        <v>160</v>
      </c>
      <c r="H319">
        <v>60</v>
      </c>
      <c r="I319">
        <v>170</v>
      </c>
      <c r="J319">
        <v>130</v>
      </c>
      <c r="K319">
        <v>80</v>
      </c>
      <c r="L319">
        <v>6</v>
      </c>
      <c r="M319" t="b">
        <v>1</v>
      </c>
      <c r="N319" s="15">
        <f>AVERAGE(Pokemon4[[#This Row],[Hit_Points]:[Speed_Points]])</f>
        <v>113.33333333333333</v>
      </c>
      <c r="O319">
        <f>_xlfn.STDEV.P(Pokemon4[[#This Row],[Hit_Points]:[Speed_Points]])</f>
        <v>42.295258468165066</v>
      </c>
      <c r="P319">
        <f>_xlfn.VAR.P(Pokemon4[[#This Row],[Hit_Points]:[Speed_Points]])</f>
        <v>1788.8888888888889</v>
      </c>
    </row>
    <row r="320" spans="2:16" hidden="1" x14ac:dyDescent="0.3">
      <c r="B320" t="s">
        <v>207</v>
      </c>
      <c r="C320" t="s">
        <v>41</v>
      </c>
      <c r="D320" t="s">
        <v>23</v>
      </c>
      <c r="E320">
        <v>262</v>
      </c>
      <c r="F320">
        <v>60</v>
      </c>
      <c r="G320">
        <v>30</v>
      </c>
      <c r="H320">
        <v>30</v>
      </c>
      <c r="I320">
        <v>36</v>
      </c>
      <c r="J320">
        <v>56</v>
      </c>
      <c r="K320">
        <v>50</v>
      </c>
      <c r="L320">
        <v>2</v>
      </c>
      <c r="M320" t="b">
        <v>0</v>
      </c>
      <c r="N320" s="15">
        <f>AVERAGE(Pokemon4[[#This Row],[Hit_Points]:[Speed_Points]])</f>
        <v>43.666666666666664</v>
      </c>
      <c r="O320">
        <f>_xlfn.STDEV.P(Pokemon4[[#This Row],[Hit_Points]:[Speed_Points]])</f>
        <v>12.188336865854813</v>
      </c>
      <c r="P320">
        <f>_xlfn.VAR.P(Pokemon4[[#This Row],[Hit_Points]:[Speed_Points]])</f>
        <v>148.55555555555554</v>
      </c>
    </row>
    <row r="321" spans="2:16" hidden="1" x14ac:dyDescent="0.3">
      <c r="B321" t="s">
        <v>232</v>
      </c>
      <c r="C321" t="s">
        <v>13</v>
      </c>
      <c r="D321" t="s">
        <v>23</v>
      </c>
      <c r="E321">
        <v>250</v>
      </c>
      <c r="F321">
        <v>35</v>
      </c>
      <c r="G321">
        <v>35</v>
      </c>
      <c r="H321">
        <v>40</v>
      </c>
      <c r="I321">
        <v>35</v>
      </c>
      <c r="J321">
        <v>55</v>
      </c>
      <c r="K321">
        <v>50</v>
      </c>
      <c r="L321">
        <v>2</v>
      </c>
      <c r="M321" t="b">
        <v>0</v>
      </c>
      <c r="N321" s="15">
        <f>AVERAGE(Pokemon4[[#This Row],[Hit_Points]:[Speed_Points]])</f>
        <v>41.666666666666664</v>
      </c>
      <c r="O321">
        <f>_xlfn.STDEV.P(Pokemon4[[#This Row],[Hit_Points]:[Speed_Points]])</f>
        <v>7.9930525388545322</v>
      </c>
      <c r="P321">
        <f>_xlfn.VAR.P(Pokemon4[[#This Row],[Hit_Points]:[Speed_Points]])</f>
        <v>63.888888888888886</v>
      </c>
    </row>
    <row r="322" spans="2:16" hidden="1" x14ac:dyDescent="0.3">
      <c r="B322" t="s">
        <v>154</v>
      </c>
      <c r="C322" t="s">
        <v>28</v>
      </c>
      <c r="D322" t="s">
        <v>20</v>
      </c>
      <c r="E322">
        <v>295</v>
      </c>
      <c r="F322">
        <v>30</v>
      </c>
      <c r="G322">
        <v>40</v>
      </c>
      <c r="H322">
        <v>70</v>
      </c>
      <c r="I322">
        <v>70</v>
      </c>
      <c r="J322">
        <v>25</v>
      </c>
      <c r="K322">
        <v>60</v>
      </c>
      <c r="L322">
        <v>1</v>
      </c>
      <c r="M322" t="b">
        <v>0</v>
      </c>
      <c r="N322" s="15">
        <f>AVERAGE(Pokemon4[[#This Row],[Hit_Points]:[Speed_Points]])</f>
        <v>49.166666666666664</v>
      </c>
      <c r="O322">
        <f>_xlfn.STDEV.P(Pokemon4[[#This Row],[Hit_Points]:[Speed_Points]])</f>
        <v>18.352262954621033</v>
      </c>
      <c r="P322">
        <f>_xlfn.VAR.P(Pokemon4[[#This Row],[Hit_Points]:[Speed_Points]])</f>
        <v>336.80555555555554</v>
      </c>
    </row>
    <row r="323" spans="2:16" hidden="1" x14ac:dyDescent="0.3">
      <c r="B323" t="s">
        <v>277</v>
      </c>
      <c r="C323" t="s">
        <v>171</v>
      </c>
      <c r="D323" t="s">
        <v>19</v>
      </c>
      <c r="E323">
        <v>500</v>
      </c>
      <c r="F323">
        <v>75</v>
      </c>
      <c r="G323">
        <v>90</v>
      </c>
      <c r="H323">
        <v>50</v>
      </c>
      <c r="I323">
        <v>110</v>
      </c>
      <c r="J323">
        <v>80</v>
      </c>
      <c r="K323">
        <v>95</v>
      </c>
      <c r="L323">
        <v>2</v>
      </c>
      <c r="M323" t="b">
        <v>0</v>
      </c>
      <c r="N323" s="15">
        <f>AVERAGE(Pokemon4[[#This Row],[Hit_Points]:[Speed_Points]])</f>
        <v>83.333333333333329</v>
      </c>
      <c r="O323">
        <f>_xlfn.STDEV.P(Pokemon4[[#This Row],[Hit_Points]:[Speed_Points]])</f>
        <v>18.633899812498246</v>
      </c>
      <c r="P323">
        <f>_xlfn.VAR.P(Pokemon4[[#This Row],[Hit_Points]:[Speed_Points]])</f>
        <v>347.22222222222223</v>
      </c>
    </row>
    <row r="324" spans="2:16" x14ac:dyDescent="0.3">
      <c r="B324" s="2" t="s">
        <v>278</v>
      </c>
      <c r="C324" s="2" t="s">
        <v>171</v>
      </c>
      <c r="D324" s="2" t="s">
        <v>19</v>
      </c>
      <c r="E324" s="2">
        <v>600</v>
      </c>
      <c r="F324" s="2">
        <v>75</v>
      </c>
      <c r="G324" s="2">
        <v>90</v>
      </c>
      <c r="H324" s="2">
        <v>90</v>
      </c>
      <c r="I324" s="2">
        <v>140</v>
      </c>
      <c r="J324" s="2">
        <v>90</v>
      </c>
      <c r="K324" s="2">
        <v>115</v>
      </c>
      <c r="L324" s="2">
        <v>2</v>
      </c>
      <c r="M324" s="2" t="b">
        <v>0</v>
      </c>
      <c r="N324" s="16">
        <f>AVERAGE(Pokemon4[[#This Row],[Hit_Points]:[Speed_Points]])</f>
        <v>100</v>
      </c>
      <c r="O324" s="16">
        <f>_xlfn.STDEV.P(Pokemon4[[#This Row],[Hit_Points]:[Speed_Points]])</f>
        <v>21.40872096444188</v>
      </c>
      <c r="P324" s="16">
        <f>_xlfn.VAR.P(Pokemon4[[#This Row],[Hit_Points]:[Speed_Points]])</f>
        <v>458.33333333333331</v>
      </c>
    </row>
    <row r="325" spans="2:16" hidden="1" x14ac:dyDescent="0.3">
      <c r="B325" t="s">
        <v>276</v>
      </c>
      <c r="C325" t="s">
        <v>171</v>
      </c>
      <c r="D325" t="s">
        <v>19</v>
      </c>
      <c r="E325">
        <v>330</v>
      </c>
      <c r="F325">
        <v>45</v>
      </c>
      <c r="G325">
        <v>60</v>
      </c>
      <c r="H325">
        <v>30</v>
      </c>
      <c r="I325">
        <v>80</v>
      </c>
      <c r="J325">
        <v>50</v>
      </c>
      <c r="K325">
        <v>65</v>
      </c>
      <c r="L325">
        <v>2</v>
      </c>
      <c r="M325" t="b">
        <v>0</v>
      </c>
      <c r="N325" s="15">
        <f>AVERAGE(Pokemon4[[#This Row],[Hit_Points]:[Speed_Points]])</f>
        <v>55</v>
      </c>
      <c r="O325">
        <f>_xlfn.STDEV.P(Pokemon4[[#This Row],[Hit_Points]:[Speed_Points]])</f>
        <v>15.811388300841896</v>
      </c>
      <c r="P325">
        <f>_xlfn.VAR.P(Pokemon4[[#This Row],[Hit_Points]:[Speed_Points]])</f>
        <v>250</v>
      </c>
    </row>
    <row r="326" spans="2:16" hidden="1" x14ac:dyDescent="0.3">
      <c r="B326" t="s">
        <v>432</v>
      </c>
      <c r="C326" t="s">
        <v>28</v>
      </c>
      <c r="D326" t="s">
        <v>20</v>
      </c>
      <c r="E326">
        <v>485</v>
      </c>
      <c r="F326">
        <v>55</v>
      </c>
      <c r="G326">
        <v>104</v>
      </c>
      <c r="H326">
        <v>105</v>
      </c>
      <c r="I326">
        <v>94</v>
      </c>
      <c r="J326">
        <v>75</v>
      </c>
      <c r="K326">
        <v>52</v>
      </c>
      <c r="L326">
        <v>3</v>
      </c>
      <c r="M326" t="b">
        <v>0</v>
      </c>
      <c r="N326" s="15">
        <f>AVERAGE(Pokemon4[[#This Row],[Hit_Points]:[Speed_Points]])</f>
        <v>80.833333333333329</v>
      </c>
      <c r="O326">
        <f>_xlfn.STDEV.P(Pokemon4[[#This Row],[Hit_Points]:[Speed_Points]])</f>
        <v>21.705734009447571</v>
      </c>
      <c r="P326">
        <f>_xlfn.VAR.P(Pokemon4[[#This Row],[Hit_Points]:[Speed_Points]])</f>
        <v>471.13888888888891</v>
      </c>
    </row>
    <row r="327" spans="2:16" x14ac:dyDescent="0.3">
      <c r="B327" s="2" t="s">
        <v>726</v>
      </c>
      <c r="C327" s="2" t="s">
        <v>171</v>
      </c>
      <c r="D327" s="2" t="s">
        <v>25</v>
      </c>
      <c r="E327" s="2">
        <v>600</v>
      </c>
      <c r="F327" s="2">
        <v>92</v>
      </c>
      <c r="G327" s="2">
        <v>105</v>
      </c>
      <c r="H327" s="2">
        <v>90</v>
      </c>
      <c r="I327" s="2">
        <v>125</v>
      </c>
      <c r="J327" s="2">
        <v>90</v>
      </c>
      <c r="K327" s="2">
        <v>98</v>
      </c>
      <c r="L327" s="2">
        <v>5</v>
      </c>
      <c r="M327" s="2" t="b">
        <v>0</v>
      </c>
      <c r="N327" s="16">
        <f>AVERAGE(Pokemon4[[#This Row],[Hit_Points]:[Speed_Points]])</f>
        <v>100</v>
      </c>
      <c r="O327" s="16">
        <f>_xlfn.STDEV.P(Pokemon4[[#This Row],[Hit_Points]:[Speed_Points]])</f>
        <v>12.369316876852981</v>
      </c>
      <c r="P327" s="16">
        <f>_xlfn.VAR.P(Pokemon4[[#This Row],[Hit_Points]:[Speed_Points]])</f>
        <v>153</v>
      </c>
    </row>
    <row r="328" spans="2:16" hidden="1" x14ac:dyDescent="0.3">
      <c r="B328" t="s">
        <v>134</v>
      </c>
      <c r="C328" t="s">
        <v>93</v>
      </c>
      <c r="D328" t="s">
        <v>20</v>
      </c>
      <c r="E328">
        <v>483</v>
      </c>
      <c r="F328">
        <v>85</v>
      </c>
      <c r="G328">
        <v>73</v>
      </c>
      <c r="H328">
        <v>70</v>
      </c>
      <c r="I328">
        <v>73</v>
      </c>
      <c r="J328">
        <v>115</v>
      </c>
      <c r="K328">
        <v>67</v>
      </c>
      <c r="L328">
        <v>1</v>
      </c>
      <c r="M328" t="b">
        <v>0</v>
      </c>
      <c r="N328" s="15">
        <f>AVERAGE(Pokemon4[[#This Row],[Hit_Points]:[Speed_Points]])</f>
        <v>80.5</v>
      </c>
      <c r="O328">
        <f>_xlfn.STDEV.P(Pokemon4[[#This Row],[Hit_Points]:[Speed_Points]])</f>
        <v>16.408839081421938</v>
      </c>
      <c r="P328">
        <f>_xlfn.VAR.P(Pokemon4[[#This Row],[Hit_Points]:[Speed_Points]])</f>
        <v>269.25</v>
      </c>
    </row>
    <row r="329" spans="2:16" hidden="1" x14ac:dyDescent="0.3">
      <c r="B329" t="s">
        <v>218</v>
      </c>
      <c r="C329" t="s">
        <v>41</v>
      </c>
      <c r="D329" t="s">
        <v>63</v>
      </c>
      <c r="E329">
        <v>210</v>
      </c>
      <c r="F329">
        <v>90</v>
      </c>
      <c r="G329">
        <v>30</v>
      </c>
      <c r="H329">
        <v>15</v>
      </c>
      <c r="I329">
        <v>40</v>
      </c>
      <c r="J329">
        <v>20</v>
      </c>
      <c r="K329">
        <v>15</v>
      </c>
      <c r="L329">
        <v>2</v>
      </c>
      <c r="M329" t="b">
        <v>0</v>
      </c>
      <c r="N329" s="15">
        <f>AVERAGE(Pokemon4[[#This Row],[Hit_Points]:[Speed_Points]])</f>
        <v>35</v>
      </c>
      <c r="O329">
        <f>_xlfn.STDEV.P(Pokemon4[[#This Row],[Hit_Points]:[Speed_Points]])</f>
        <v>26.140645235596871</v>
      </c>
      <c r="P329">
        <f>_xlfn.VAR.P(Pokemon4[[#This Row],[Hit_Points]:[Speed_Points]])</f>
        <v>683.33333333333337</v>
      </c>
    </row>
    <row r="330" spans="2:16" hidden="1" x14ac:dyDescent="0.3">
      <c r="B330" t="s">
        <v>373</v>
      </c>
      <c r="C330" t="s">
        <v>33</v>
      </c>
      <c r="D330" t="s">
        <v>20</v>
      </c>
      <c r="E330">
        <v>400</v>
      </c>
      <c r="F330">
        <v>65</v>
      </c>
      <c r="G330">
        <v>47</v>
      </c>
      <c r="H330">
        <v>55</v>
      </c>
      <c r="I330">
        <v>73</v>
      </c>
      <c r="J330">
        <v>75</v>
      </c>
      <c r="K330">
        <v>85</v>
      </c>
      <c r="L330">
        <v>3</v>
      </c>
      <c r="M330" t="b">
        <v>0</v>
      </c>
      <c r="N330" s="15">
        <f>AVERAGE(Pokemon4[[#This Row],[Hit_Points]:[Speed_Points]])</f>
        <v>66.666666666666671</v>
      </c>
      <c r="O330">
        <f>_xlfn.STDEV.P(Pokemon4[[#This Row],[Hit_Points]:[Speed_Points]])</f>
        <v>12.723556455994876</v>
      </c>
      <c r="P330">
        <f>_xlfn.VAR.P(Pokemon4[[#This Row],[Hit_Points]:[Speed_Points]])</f>
        <v>161.88888888888889</v>
      </c>
    </row>
    <row r="331" spans="2:16" hidden="1" x14ac:dyDescent="0.3">
      <c r="B331" t="s">
        <v>467</v>
      </c>
      <c r="C331" t="s">
        <v>19</v>
      </c>
      <c r="D331" t="s">
        <v>85</v>
      </c>
      <c r="E331">
        <v>534</v>
      </c>
      <c r="F331">
        <v>76</v>
      </c>
      <c r="G331">
        <v>104</v>
      </c>
      <c r="H331">
        <v>71</v>
      </c>
      <c r="I331">
        <v>104</v>
      </c>
      <c r="J331">
        <v>71</v>
      </c>
      <c r="K331">
        <v>108</v>
      </c>
      <c r="L331">
        <v>4</v>
      </c>
      <c r="M331" t="b">
        <v>0</v>
      </c>
      <c r="N331" s="15">
        <f>AVERAGE(Pokemon4[[#This Row],[Hit_Points]:[Speed_Points]])</f>
        <v>89</v>
      </c>
      <c r="O331">
        <f>_xlfn.STDEV.P(Pokemon4[[#This Row],[Hit_Points]:[Speed_Points]])</f>
        <v>16.472198800807782</v>
      </c>
      <c r="P331">
        <f>_xlfn.VAR.P(Pokemon4[[#This Row],[Hit_Points]:[Speed_Points]])</f>
        <v>271.33333333333331</v>
      </c>
    </row>
    <row r="332" spans="2:16" hidden="1" x14ac:dyDescent="0.3">
      <c r="B332" t="s">
        <v>786</v>
      </c>
      <c r="C332" t="s">
        <v>171</v>
      </c>
      <c r="D332" t="s">
        <v>93</v>
      </c>
      <c r="E332">
        <v>288</v>
      </c>
      <c r="F332">
        <v>53</v>
      </c>
      <c r="G332">
        <v>54</v>
      </c>
      <c r="H332">
        <v>53</v>
      </c>
      <c r="I332">
        <v>37</v>
      </c>
      <c r="J332">
        <v>46</v>
      </c>
      <c r="K332">
        <v>45</v>
      </c>
      <c r="L332">
        <v>6</v>
      </c>
      <c r="M332" t="b">
        <v>0</v>
      </c>
      <c r="N332" s="15">
        <f>AVERAGE(Pokemon4[[#This Row],[Hit_Points]:[Speed_Points]])</f>
        <v>48</v>
      </c>
      <c r="O332">
        <f>_xlfn.STDEV.P(Pokemon4[[#This Row],[Hit_Points]:[Speed_Points]])</f>
        <v>6.0553007081949835</v>
      </c>
      <c r="P332">
        <f>_xlfn.VAR.P(Pokemon4[[#This Row],[Hit_Points]:[Speed_Points]])</f>
        <v>36.666666666666664</v>
      </c>
    </row>
    <row r="333" spans="2:16" hidden="1" x14ac:dyDescent="0.3">
      <c r="B333" t="s">
        <v>15</v>
      </c>
      <c r="C333" t="s">
        <v>13</v>
      </c>
      <c r="D333" t="s">
        <v>14</v>
      </c>
      <c r="E333">
        <v>405</v>
      </c>
      <c r="F333">
        <v>60</v>
      </c>
      <c r="G333">
        <v>62</v>
      </c>
      <c r="H333">
        <v>63</v>
      </c>
      <c r="I333">
        <v>80</v>
      </c>
      <c r="J333">
        <v>80</v>
      </c>
      <c r="K333">
        <v>60</v>
      </c>
      <c r="L333">
        <v>1</v>
      </c>
      <c r="M333" t="b">
        <v>0</v>
      </c>
      <c r="N333" s="15">
        <f>AVERAGE(Pokemon4[[#This Row],[Hit_Points]:[Speed_Points]])</f>
        <v>67.5</v>
      </c>
      <c r="O333">
        <f>_xlfn.STDEV.P(Pokemon4[[#This Row],[Hit_Points]:[Speed_Points]])</f>
        <v>8.9022469073824286</v>
      </c>
      <c r="P333">
        <f>_xlfn.VAR.P(Pokemon4[[#This Row],[Hit_Points]:[Speed_Points]])</f>
        <v>79.25</v>
      </c>
    </row>
    <row r="334" spans="2:16" hidden="1" x14ac:dyDescent="0.3">
      <c r="B334" t="s">
        <v>684</v>
      </c>
      <c r="C334" t="s">
        <v>28</v>
      </c>
      <c r="D334" t="s">
        <v>128</v>
      </c>
      <c r="E334">
        <v>480</v>
      </c>
      <c r="F334">
        <v>100</v>
      </c>
      <c r="G334">
        <v>60</v>
      </c>
      <c r="H334">
        <v>70</v>
      </c>
      <c r="I334">
        <v>85</v>
      </c>
      <c r="J334">
        <v>105</v>
      </c>
      <c r="K334">
        <v>60</v>
      </c>
      <c r="L334">
        <v>5</v>
      </c>
      <c r="M334" t="b">
        <v>0</v>
      </c>
      <c r="N334" s="15">
        <f>AVERAGE(Pokemon4[[#This Row],[Hit_Points]:[Speed_Points]])</f>
        <v>80</v>
      </c>
      <c r="O334">
        <f>_xlfn.STDEV.P(Pokemon4[[#This Row],[Hit_Points]:[Speed_Points]])</f>
        <v>18.027756377319946</v>
      </c>
      <c r="P334">
        <f>_xlfn.VAR.P(Pokemon4[[#This Row],[Hit_Points]:[Speed_Points]])</f>
        <v>325</v>
      </c>
    </row>
    <row r="335" spans="2:16" hidden="1" x14ac:dyDescent="0.3">
      <c r="B335" t="s">
        <v>67</v>
      </c>
      <c r="C335" t="s">
        <v>41</v>
      </c>
      <c r="D335" t="s">
        <v>63</v>
      </c>
      <c r="E335">
        <v>270</v>
      </c>
      <c r="F335">
        <v>115</v>
      </c>
      <c r="G335">
        <v>45</v>
      </c>
      <c r="H335">
        <v>20</v>
      </c>
      <c r="I335">
        <v>45</v>
      </c>
      <c r="J335">
        <v>25</v>
      </c>
      <c r="K335">
        <v>20</v>
      </c>
      <c r="L335">
        <v>1</v>
      </c>
      <c r="M335" t="b">
        <v>0</v>
      </c>
      <c r="N335" s="15">
        <f>AVERAGE(Pokemon4[[#This Row],[Hit_Points]:[Speed_Points]])</f>
        <v>45</v>
      </c>
      <c r="O335">
        <f>_xlfn.STDEV.P(Pokemon4[[#This Row],[Hit_Points]:[Speed_Points]])</f>
        <v>33.040379335998352</v>
      </c>
      <c r="P335">
        <f>_xlfn.VAR.P(Pokemon4[[#This Row],[Hit_Points]:[Speed_Points]])</f>
        <v>1091.6666666666667</v>
      </c>
    </row>
    <row r="336" spans="2:16" x14ac:dyDescent="0.3">
      <c r="B336" s="2" t="s">
        <v>457</v>
      </c>
      <c r="C336" s="2" t="s">
        <v>115</v>
      </c>
      <c r="D336" s="2" t="s">
        <v>93</v>
      </c>
      <c r="E336" s="2">
        <v>600</v>
      </c>
      <c r="F336" s="2">
        <v>100</v>
      </c>
      <c r="G336" s="2">
        <v>100</v>
      </c>
      <c r="H336" s="2">
        <v>100</v>
      </c>
      <c r="I336" s="2">
        <v>100</v>
      </c>
      <c r="J336" s="2">
        <v>100</v>
      </c>
      <c r="K336" s="2">
        <v>100</v>
      </c>
      <c r="L336" s="2">
        <v>3</v>
      </c>
      <c r="M336" s="2" t="b">
        <v>1</v>
      </c>
      <c r="N336" s="16">
        <f>AVERAGE(Pokemon4[[#This Row],[Hit_Points]:[Speed_Points]])</f>
        <v>100</v>
      </c>
      <c r="O336" s="16">
        <f>_xlfn.STDEV.P(Pokemon4[[#This Row],[Hit_Points]:[Speed_Points]])</f>
        <v>0</v>
      </c>
      <c r="P336" s="16">
        <f>_xlfn.VAR.P(Pokemon4[[#This Row],[Hit_Points]:[Speed_Points]])</f>
        <v>0</v>
      </c>
    </row>
    <row r="337" spans="2:16" hidden="1" x14ac:dyDescent="0.3">
      <c r="B337" t="s">
        <v>176</v>
      </c>
      <c r="C337" t="s">
        <v>52</v>
      </c>
      <c r="D337" t="s">
        <v>20</v>
      </c>
      <c r="E337">
        <v>525</v>
      </c>
      <c r="F337">
        <v>65</v>
      </c>
      <c r="G337">
        <v>65</v>
      </c>
      <c r="H337">
        <v>60</v>
      </c>
      <c r="I337">
        <v>110</v>
      </c>
      <c r="J337">
        <v>95</v>
      </c>
      <c r="K337">
        <v>130</v>
      </c>
      <c r="L337">
        <v>1</v>
      </c>
      <c r="M337" t="b">
        <v>0</v>
      </c>
      <c r="N337" s="15">
        <f>AVERAGE(Pokemon4[[#This Row],[Hit_Points]:[Speed_Points]])</f>
        <v>87.5</v>
      </c>
      <c r="O337">
        <f>_xlfn.STDEV.P(Pokemon4[[#This Row],[Hit_Points]:[Speed_Points]])</f>
        <v>26.259918760981218</v>
      </c>
      <c r="P337">
        <f>_xlfn.VAR.P(Pokemon4[[#This Row],[Hit_Points]:[Speed_Points]])</f>
        <v>689.58333333333337</v>
      </c>
    </row>
    <row r="338" spans="2:16" hidden="1" x14ac:dyDescent="0.3">
      <c r="B338" t="s">
        <v>686</v>
      </c>
      <c r="C338" t="s">
        <v>33</v>
      </c>
      <c r="D338" t="s">
        <v>52</v>
      </c>
      <c r="E338">
        <v>319</v>
      </c>
      <c r="F338">
        <v>50</v>
      </c>
      <c r="G338">
        <v>47</v>
      </c>
      <c r="H338">
        <v>50</v>
      </c>
      <c r="I338">
        <v>57</v>
      </c>
      <c r="J338">
        <v>50</v>
      </c>
      <c r="K338">
        <v>65</v>
      </c>
      <c r="L338">
        <v>5</v>
      </c>
      <c r="M338" t="b">
        <v>0</v>
      </c>
      <c r="N338" s="15">
        <f>AVERAGE(Pokemon4[[#This Row],[Hit_Points]:[Speed_Points]])</f>
        <v>53.166666666666664</v>
      </c>
      <c r="O338">
        <f>_xlfn.STDEV.P(Pokemon4[[#This Row],[Hit_Points]:[Speed_Points]])</f>
        <v>6.0941684329274066</v>
      </c>
      <c r="P338">
        <f>_xlfn.VAR.P(Pokemon4[[#This Row],[Hit_Points]:[Speed_Points]])</f>
        <v>37.138888888888886</v>
      </c>
    </row>
    <row r="339" spans="2:16" hidden="1" x14ac:dyDescent="0.3">
      <c r="B339" t="s">
        <v>234</v>
      </c>
      <c r="C339" t="s">
        <v>13</v>
      </c>
      <c r="D339" t="s">
        <v>23</v>
      </c>
      <c r="E339">
        <v>460</v>
      </c>
      <c r="F339">
        <v>75</v>
      </c>
      <c r="G339">
        <v>55</v>
      </c>
      <c r="H339">
        <v>70</v>
      </c>
      <c r="I339">
        <v>55</v>
      </c>
      <c r="J339">
        <v>95</v>
      </c>
      <c r="K339">
        <v>110</v>
      </c>
      <c r="L339">
        <v>2</v>
      </c>
      <c r="M339" t="b">
        <v>0</v>
      </c>
      <c r="N339" s="15">
        <f>AVERAGE(Pokemon4[[#This Row],[Hit_Points]:[Speed_Points]])</f>
        <v>76.666666666666671</v>
      </c>
      <c r="O339">
        <f>_xlfn.STDEV.P(Pokemon4[[#This Row],[Hit_Points]:[Speed_Points]])</f>
        <v>20.138409955990952</v>
      </c>
      <c r="P339">
        <f>_xlfn.VAR.P(Pokemon4[[#This Row],[Hit_Points]:[Speed_Points]])</f>
        <v>405.55555555555554</v>
      </c>
    </row>
    <row r="340" spans="2:16" hidden="1" x14ac:dyDescent="0.3">
      <c r="B340" t="s">
        <v>162</v>
      </c>
      <c r="C340" t="s">
        <v>122</v>
      </c>
      <c r="D340" t="s">
        <v>93</v>
      </c>
      <c r="E340">
        <v>455</v>
      </c>
      <c r="F340">
        <v>65</v>
      </c>
      <c r="G340">
        <v>50</v>
      </c>
      <c r="H340">
        <v>35</v>
      </c>
      <c r="I340">
        <v>115</v>
      </c>
      <c r="J340">
        <v>95</v>
      </c>
      <c r="K340">
        <v>95</v>
      </c>
      <c r="L340">
        <v>1</v>
      </c>
      <c r="M340" t="b">
        <v>0</v>
      </c>
      <c r="N340" s="15">
        <f>AVERAGE(Pokemon4[[#This Row],[Hit_Points]:[Speed_Points]])</f>
        <v>75.833333333333329</v>
      </c>
      <c r="O340">
        <f>_xlfn.STDEV.P(Pokemon4[[#This Row],[Hit_Points]:[Speed_Points]])</f>
        <v>28.050054466178057</v>
      </c>
      <c r="P340">
        <f>_xlfn.VAR.P(Pokemon4[[#This Row],[Hit_Points]:[Speed_Points]])</f>
        <v>786.80555555555554</v>
      </c>
    </row>
    <row r="341" spans="2:16" hidden="1" x14ac:dyDescent="0.3">
      <c r="B341" t="s">
        <v>181</v>
      </c>
      <c r="C341" t="s">
        <v>106</v>
      </c>
      <c r="D341" t="s">
        <v>28</v>
      </c>
      <c r="E341">
        <v>355</v>
      </c>
      <c r="F341">
        <v>30</v>
      </c>
      <c r="G341">
        <v>80</v>
      </c>
      <c r="H341">
        <v>90</v>
      </c>
      <c r="I341">
        <v>55</v>
      </c>
      <c r="J341">
        <v>45</v>
      </c>
      <c r="K341">
        <v>55</v>
      </c>
      <c r="L341">
        <v>1</v>
      </c>
      <c r="M341" t="b">
        <v>0</v>
      </c>
      <c r="N341" s="15">
        <f>AVERAGE(Pokemon4[[#This Row],[Hit_Points]:[Speed_Points]])</f>
        <v>59.166666666666664</v>
      </c>
      <c r="O341">
        <f>_xlfn.STDEV.P(Pokemon4[[#This Row],[Hit_Points]:[Speed_Points]])</f>
        <v>20.292992769809867</v>
      </c>
      <c r="P341">
        <f>_xlfn.VAR.P(Pokemon4[[#This Row],[Hit_Points]:[Speed_Points]])</f>
        <v>411.80555555555554</v>
      </c>
    </row>
    <row r="342" spans="2:16" hidden="1" x14ac:dyDescent="0.3">
      <c r="B342" t="s">
        <v>182</v>
      </c>
      <c r="C342" t="s">
        <v>106</v>
      </c>
      <c r="D342" t="s">
        <v>28</v>
      </c>
      <c r="E342">
        <v>495</v>
      </c>
      <c r="F342">
        <v>60</v>
      </c>
      <c r="G342">
        <v>115</v>
      </c>
      <c r="H342">
        <v>105</v>
      </c>
      <c r="I342">
        <v>65</v>
      </c>
      <c r="J342">
        <v>70</v>
      </c>
      <c r="K342">
        <v>80</v>
      </c>
      <c r="L342">
        <v>1</v>
      </c>
      <c r="M342" t="b">
        <v>0</v>
      </c>
      <c r="N342" s="15">
        <f>AVERAGE(Pokemon4[[#This Row],[Hit_Points]:[Speed_Points]])</f>
        <v>82.5</v>
      </c>
      <c r="O342">
        <f>_xlfn.STDEV.P(Pokemon4[[#This Row],[Hit_Points]:[Speed_Points]])</f>
        <v>20.564937798755111</v>
      </c>
      <c r="P342">
        <f>_xlfn.VAR.P(Pokemon4[[#This Row],[Hit_Points]:[Speed_Points]])</f>
        <v>422.91666666666669</v>
      </c>
    </row>
    <row r="343" spans="2:16" hidden="1" x14ac:dyDescent="0.3">
      <c r="B343" t="s">
        <v>94</v>
      </c>
      <c r="C343" t="s">
        <v>93</v>
      </c>
      <c r="D343" t="s">
        <v>20</v>
      </c>
      <c r="E343">
        <v>400</v>
      </c>
      <c r="F343">
        <v>40</v>
      </c>
      <c r="G343">
        <v>35</v>
      </c>
      <c r="H343">
        <v>30</v>
      </c>
      <c r="I343">
        <v>120</v>
      </c>
      <c r="J343">
        <v>70</v>
      </c>
      <c r="K343">
        <v>105</v>
      </c>
      <c r="L343">
        <v>1</v>
      </c>
      <c r="M343" t="b">
        <v>0</v>
      </c>
      <c r="N343" s="15">
        <f>AVERAGE(Pokemon4[[#This Row],[Hit_Points]:[Speed_Points]])</f>
        <v>66.666666666666671</v>
      </c>
      <c r="O343">
        <f>_xlfn.STDEV.P(Pokemon4[[#This Row],[Hit_Points]:[Speed_Points]])</f>
        <v>35.079275299748652</v>
      </c>
      <c r="P343">
        <f>_xlfn.VAR.P(Pokemon4[[#This Row],[Hit_Points]:[Speed_Points]])</f>
        <v>1230.5555555555557</v>
      </c>
    </row>
    <row r="344" spans="2:16" hidden="1" x14ac:dyDescent="0.3">
      <c r="B344" t="s">
        <v>37</v>
      </c>
      <c r="C344" t="s">
        <v>33</v>
      </c>
      <c r="D344" t="s">
        <v>14</v>
      </c>
      <c r="E344">
        <v>205</v>
      </c>
      <c r="F344">
        <v>45</v>
      </c>
      <c r="G344">
        <v>25</v>
      </c>
      <c r="H344">
        <v>50</v>
      </c>
      <c r="I344">
        <v>25</v>
      </c>
      <c r="J344">
        <v>25</v>
      </c>
      <c r="K344">
        <v>35</v>
      </c>
      <c r="L344">
        <v>1</v>
      </c>
      <c r="M344" t="b">
        <v>0</v>
      </c>
      <c r="N344" s="15">
        <f>AVERAGE(Pokemon4[[#This Row],[Hit_Points]:[Speed_Points]])</f>
        <v>34.166666666666664</v>
      </c>
      <c r="O344">
        <f>_xlfn.STDEV.P(Pokemon4[[#This Row],[Hit_Points]:[Speed_Points]])</f>
        <v>10.172129679778086</v>
      </c>
      <c r="P344">
        <f>_xlfn.VAR.P(Pokemon4[[#This Row],[Hit_Points]:[Speed_Points]])</f>
        <v>103.47222222222223</v>
      </c>
    </row>
    <row r="345" spans="2:16" hidden="1" x14ac:dyDescent="0.3">
      <c r="B345" t="s">
        <v>152</v>
      </c>
      <c r="C345" t="s">
        <v>41</v>
      </c>
      <c r="D345" t="s">
        <v>20</v>
      </c>
      <c r="E345">
        <v>490</v>
      </c>
      <c r="F345">
        <v>105</v>
      </c>
      <c r="G345">
        <v>95</v>
      </c>
      <c r="H345">
        <v>80</v>
      </c>
      <c r="I345">
        <v>40</v>
      </c>
      <c r="J345">
        <v>80</v>
      </c>
      <c r="K345">
        <v>90</v>
      </c>
      <c r="L345">
        <v>1</v>
      </c>
      <c r="M345" t="b">
        <v>0</v>
      </c>
      <c r="N345" s="15">
        <f>AVERAGE(Pokemon4[[#This Row],[Hit_Points]:[Speed_Points]])</f>
        <v>81.666666666666671</v>
      </c>
      <c r="O345">
        <f>_xlfn.STDEV.P(Pokemon4[[#This Row],[Hit_Points]:[Speed_Points]])</f>
        <v>20.548046676563256</v>
      </c>
      <c r="P345">
        <f>_xlfn.VAR.P(Pokemon4[[#This Row],[Hit_Points]:[Speed_Points]])</f>
        <v>422.22222222222223</v>
      </c>
    </row>
    <row r="346" spans="2:16" hidden="1" x14ac:dyDescent="0.3">
      <c r="B346" t="s">
        <v>153</v>
      </c>
      <c r="C346" t="s">
        <v>41</v>
      </c>
      <c r="D346" t="s">
        <v>20</v>
      </c>
      <c r="E346">
        <v>590</v>
      </c>
      <c r="F346">
        <v>105</v>
      </c>
      <c r="G346">
        <v>125</v>
      </c>
      <c r="H346">
        <v>100</v>
      </c>
      <c r="I346">
        <v>60</v>
      </c>
      <c r="J346">
        <v>100</v>
      </c>
      <c r="K346">
        <v>100</v>
      </c>
      <c r="L346">
        <v>1</v>
      </c>
      <c r="M346" t="b">
        <v>0</v>
      </c>
      <c r="N346" s="15">
        <f>AVERAGE(Pokemon4[[#This Row],[Hit_Points]:[Speed_Points]])</f>
        <v>98.333333333333329</v>
      </c>
      <c r="O346">
        <f>_xlfn.STDEV.P(Pokemon4[[#This Row],[Hit_Points]:[Speed_Points]])</f>
        <v>19.293061504650375</v>
      </c>
      <c r="P346">
        <f>_xlfn.VAR.P(Pokemon4[[#This Row],[Hit_Points]:[Speed_Points]])</f>
        <v>372.22222222222223</v>
      </c>
    </row>
    <row r="347" spans="2:16" hidden="1" x14ac:dyDescent="0.3">
      <c r="B347" t="s">
        <v>679</v>
      </c>
      <c r="C347" t="s">
        <v>33</v>
      </c>
      <c r="D347" t="s">
        <v>20</v>
      </c>
      <c r="E347">
        <v>315</v>
      </c>
      <c r="F347">
        <v>50</v>
      </c>
      <c r="G347">
        <v>75</v>
      </c>
      <c r="H347">
        <v>45</v>
      </c>
      <c r="I347">
        <v>40</v>
      </c>
      <c r="J347">
        <v>45</v>
      </c>
      <c r="K347">
        <v>60</v>
      </c>
      <c r="L347">
        <v>5</v>
      </c>
      <c r="M347" t="b">
        <v>0</v>
      </c>
      <c r="N347" s="15">
        <f>AVERAGE(Pokemon4[[#This Row],[Hit_Points]:[Speed_Points]])</f>
        <v>52.5</v>
      </c>
      <c r="O347">
        <f>_xlfn.STDEV.P(Pokemon4[[#This Row],[Hit_Points]:[Speed_Points]])</f>
        <v>11.814539065631521</v>
      </c>
      <c r="P347">
        <f>_xlfn.VAR.P(Pokemon4[[#This Row],[Hit_Points]:[Speed_Points]])</f>
        <v>139.58333333333334</v>
      </c>
    </row>
    <row r="348" spans="2:16" hidden="1" x14ac:dyDescent="0.3">
      <c r="B348" t="s">
        <v>414</v>
      </c>
      <c r="C348" t="s">
        <v>41</v>
      </c>
      <c r="D348" t="s">
        <v>20</v>
      </c>
      <c r="E348">
        <v>440</v>
      </c>
      <c r="F348">
        <v>60</v>
      </c>
      <c r="G348">
        <v>90</v>
      </c>
      <c r="H348">
        <v>70</v>
      </c>
      <c r="I348">
        <v>60</v>
      </c>
      <c r="J348">
        <v>120</v>
      </c>
      <c r="K348">
        <v>40</v>
      </c>
      <c r="L348">
        <v>3</v>
      </c>
      <c r="M348" t="b">
        <v>0</v>
      </c>
      <c r="N348" s="15">
        <f>AVERAGE(Pokemon4[[#This Row],[Hit_Points]:[Speed_Points]])</f>
        <v>73.333333333333329</v>
      </c>
      <c r="O348">
        <f>_xlfn.STDEV.P(Pokemon4[[#This Row],[Hit_Points]:[Speed_Points]])</f>
        <v>25.603819159562025</v>
      </c>
      <c r="P348">
        <f>_xlfn.VAR.P(Pokemon4[[#This Row],[Hit_Points]:[Speed_Points]])</f>
        <v>655.55555555555554</v>
      </c>
    </row>
    <row r="349" spans="2:16" hidden="1" x14ac:dyDescent="0.3">
      <c r="B349" t="s">
        <v>743</v>
      </c>
      <c r="C349" t="s">
        <v>28</v>
      </c>
      <c r="D349" t="s">
        <v>85</v>
      </c>
      <c r="E349">
        <v>580</v>
      </c>
      <c r="F349">
        <v>91</v>
      </c>
      <c r="G349">
        <v>72</v>
      </c>
      <c r="H349">
        <v>90</v>
      </c>
      <c r="I349">
        <v>129</v>
      </c>
      <c r="J349">
        <v>90</v>
      </c>
      <c r="K349">
        <v>108</v>
      </c>
      <c r="L349">
        <v>5</v>
      </c>
      <c r="M349" t="b">
        <v>0</v>
      </c>
      <c r="N349" s="15">
        <f>AVERAGE(Pokemon4[[#This Row],[Hit_Points]:[Speed_Points]])</f>
        <v>96.666666666666671</v>
      </c>
      <c r="O349">
        <f>_xlfn.STDEV.P(Pokemon4[[#This Row],[Hit_Points]:[Speed_Points]])</f>
        <v>17.810733343190062</v>
      </c>
      <c r="P349">
        <f>_xlfn.VAR.P(Pokemon4[[#This Row],[Hit_Points]:[Speed_Points]])</f>
        <v>317.22222222222223</v>
      </c>
    </row>
    <row r="350" spans="2:16" hidden="1" x14ac:dyDescent="0.3">
      <c r="B350" t="s">
        <v>744</v>
      </c>
      <c r="C350" t="s">
        <v>28</v>
      </c>
      <c r="D350" t="s">
        <v>85</v>
      </c>
      <c r="E350">
        <v>580</v>
      </c>
      <c r="F350">
        <v>91</v>
      </c>
      <c r="G350">
        <v>72</v>
      </c>
      <c r="H350">
        <v>90</v>
      </c>
      <c r="I350">
        <v>129</v>
      </c>
      <c r="J350">
        <v>90</v>
      </c>
      <c r="K350">
        <v>108</v>
      </c>
      <c r="L350">
        <v>5</v>
      </c>
      <c r="M350" t="b">
        <v>0</v>
      </c>
      <c r="N350" s="15">
        <f>AVERAGE(Pokemon4[[#This Row],[Hit_Points]:[Speed_Points]])</f>
        <v>96.666666666666671</v>
      </c>
      <c r="O350">
        <f>_xlfn.STDEV.P(Pokemon4[[#This Row],[Hit_Points]:[Speed_Points]])</f>
        <v>17.810733343190062</v>
      </c>
      <c r="P350">
        <f>_xlfn.VAR.P(Pokemon4[[#This Row],[Hit_Points]:[Speed_Points]])</f>
        <v>317.22222222222223</v>
      </c>
    </row>
    <row r="351" spans="2:16" x14ac:dyDescent="0.3">
      <c r="B351" s="2" t="s">
        <v>279</v>
      </c>
      <c r="C351" s="2" t="s">
        <v>28</v>
      </c>
      <c r="D351" s="2" t="s">
        <v>25</v>
      </c>
      <c r="E351" s="2">
        <v>540</v>
      </c>
      <c r="F351" s="2">
        <v>75</v>
      </c>
      <c r="G351" s="2">
        <v>95</v>
      </c>
      <c r="H351" s="2">
        <v>95</v>
      </c>
      <c r="I351" s="2">
        <v>95</v>
      </c>
      <c r="J351" s="2">
        <v>95</v>
      </c>
      <c r="K351" s="2">
        <v>85</v>
      </c>
      <c r="L351" s="2">
        <v>2</v>
      </c>
      <c r="M351" s="2" t="b">
        <v>0</v>
      </c>
      <c r="N351" s="16">
        <f>AVERAGE(Pokemon4[[#This Row],[Hit_Points]:[Speed_Points]])</f>
        <v>90</v>
      </c>
      <c r="O351" s="16">
        <f>_xlfn.STDEV.P(Pokemon4[[#This Row],[Hit_Points]:[Speed_Points]])</f>
        <v>7.6376261582597333</v>
      </c>
      <c r="P351" s="16">
        <f>_xlfn.VAR.P(Pokemon4[[#This Row],[Hit_Points]:[Speed_Points]])</f>
        <v>58.333333333333336</v>
      </c>
    </row>
    <row r="352" spans="2:16" hidden="1" x14ac:dyDescent="0.3">
      <c r="B352" t="s">
        <v>136</v>
      </c>
      <c r="C352" t="s">
        <v>28</v>
      </c>
      <c r="D352" t="s">
        <v>20</v>
      </c>
      <c r="E352">
        <v>475</v>
      </c>
      <c r="F352">
        <v>55</v>
      </c>
      <c r="G352">
        <v>130</v>
      </c>
      <c r="H352">
        <v>115</v>
      </c>
      <c r="I352">
        <v>50</v>
      </c>
      <c r="J352">
        <v>50</v>
      </c>
      <c r="K352">
        <v>75</v>
      </c>
      <c r="L352">
        <v>1</v>
      </c>
      <c r="M352" t="b">
        <v>0</v>
      </c>
      <c r="N352" s="15">
        <f>AVERAGE(Pokemon4[[#This Row],[Hit_Points]:[Speed_Points]])</f>
        <v>79.166666666666671</v>
      </c>
      <c r="O352">
        <f>_xlfn.STDEV.P(Pokemon4[[#This Row],[Hit_Points]:[Speed_Points]])</f>
        <v>32.069802341489762</v>
      </c>
      <c r="P352">
        <f>_xlfn.VAR.P(Pokemon4[[#This Row],[Hit_Points]:[Speed_Points]])</f>
        <v>1028.4722222222222</v>
      </c>
    </row>
    <row r="353" spans="2:16" hidden="1" x14ac:dyDescent="0.3">
      <c r="B353" t="s">
        <v>334</v>
      </c>
      <c r="C353" t="s">
        <v>93</v>
      </c>
      <c r="D353" t="s">
        <v>63</v>
      </c>
      <c r="E353">
        <v>278</v>
      </c>
      <c r="F353">
        <v>38</v>
      </c>
      <c r="G353">
        <v>35</v>
      </c>
      <c r="H353">
        <v>35</v>
      </c>
      <c r="I353">
        <v>65</v>
      </c>
      <c r="J353">
        <v>55</v>
      </c>
      <c r="K353">
        <v>50</v>
      </c>
      <c r="L353">
        <v>3</v>
      </c>
      <c r="M353" t="b">
        <v>0</v>
      </c>
      <c r="N353" s="15">
        <f>AVERAGE(Pokemon4[[#This Row],[Hit_Points]:[Speed_Points]])</f>
        <v>46.333333333333336</v>
      </c>
      <c r="O353">
        <f>_xlfn.STDEV.P(Pokemon4[[#This Row],[Hit_Points]:[Speed_Points]])</f>
        <v>11.279282877125754</v>
      </c>
      <c r="P353">
        <f>_xlfn.VAR.P(Pokemon4[[#This Row],[Hit_Points]:[Speed_Points]])</f>
        <v>127.22222222222223</v>
      </c>
    </row>
    <row r="354" spans="2:16" hidden="1" x14ac:dyDescent="0.3">
      <c r="B354" t="s">
        <v>691</v>
      </c>
      <c r="C354" t="s">
        <v>115</v>
      </c>
      <c r="D354" t="s">
        <v>20</v>
      </c>
      <c r="E354">
        <v>440</v>
      </c>
      <c r="F354">
        <v>60</v>
      </c>
      <c r="G354">
        <v>80</v>
      </c>
      <c r="H354">
        <v>95</v>
      </c>
      <c r="I354">
        <v>70</v>
      </c>
      <c r="J354">
        <v>85</v>
      </c>
      <c r="K354">
        <v>50</v>
      </c>
      <c r="L354">
        <v>5</v>
      </c>
      <c r="M354" t="b">
        <v>0</v>
      </c>
      <c r="N354" s="15">
        <f>AVERAGE(Pokemon4[[#This Row],[Hit_Points]:[Speed_Points]])</f>
        <v>73.333333333333329</v>
      </c>
      <c r="O354">
        <f>_xlfn.STDEV.P(Pokemon4[[#This Row],[Hit_Points]:[Speed_Points]])</f>
        <v>15.184055965240498</v>
      </c>
      <c r="P354">
        <f>_xlfn.VAR.P(Pokemon4[[#This Row],[Hit_Points]:[Speed_Points]])</f>
        <v>230.55555555555554</v>
      </c>
    </row>
    <row r="355" spans="2:16" hidden="1" x14ac:dyDescent="0.3">
      <c r="B355" t="s">
        <v>807</v>
      </c>
      <c r="C355" t="s">
        <v>115</v>
      </c>
      <c r="D355" t="s">
        <v>63</v>
      </c>
      <c r="E355">
        <v>470</v>
      </c>
      <c r="F355">
        <v>57</v>
      </c>
      <c r="G355">
        <v>80</v>
      </c>
      <c r="H355">
        <v>91</v>
      </c>
      <c r="I355">
        <v>80</v>
      </c>
      <c r="J355">
        <v>87</v>
      </c>
      <c r="K355">
        <v>75</v>
      </c>
      <c r="L355">
        <v>6</v>
      </c>
      <c r="M355" t="b">
        <v>0</v>
      </c>
      <c r="N355" s="15">
        <f>AVERAGE(Pokemon4[[#This Row],[Hit_Points]:[Speed_Points]])</f>
        <v>78.333333333333329</v>
      </c>
      <c r="O355">
        <f>_xlfn.STDEV.P(Pokemon4[[#This Row],[Hit_Points]:[Speed_Points]])</f>
        <v>10.85766498326822</v>
      </c>
      <c r="P355">
        <f>_xlfn.VAR.P(Pokemon4[[#This Row],[Hit_Points]:[Speed_Points]])</f>
        <v>117.88888888888889</v>
      </c>
    </row>
    <row r="356" spans="2:16" hidden="1" x14ac:dyDescent="0.3">
      <c r="B356" t="s">
        <v>690</v>
      </c>
      <c r="C356" t="s">
        <v>115</v>
      </c>
      <c r="D356" t="s">
        <v>20</v>
      </c>
      <c r="E356">
        <v>300</v>
      </c>
      <c r="F356">
        <v>40</v>
      </c>
      <c r="G356">
        <v>55</v>
      </c>
      <c r="H356">
        <v>70</v>
      </c>
      <c r="I356">
        <v>45</v>
      </c>
      <c r="J356">
        <v>60</v>
      </c>
      <c r="K356">
        <v>30</v>
      </c>
      <c r="L356">
        <v>5</v>
      </c>
      <c r="M356" t="b">
        <v>0</v>
      </c>
      <c r="N356" s="15">
        <f>AVERAGE(Pokemon4[[#This Row],[Hit_Points]:[Speed_Points]])</f>
        <v>50</v>
      </c>
      <c r="O356">
        <f>_xlfn.STDEV.P(Pokemon4[[#This Row],[Hit_Points]:[Speed_Points]])</f>
        <v>13.228756555322953</v>
      </c>
      <c r="P356">
        <f>_xlfn.VAR.P(Pokemon4[[#This Row],[Hit_Points]:[Speed_Points]])</f>
        <v>175</v>
      </c>
    </row>
    <row r="357" spans="2:16" hidden="1" x14ac:dyDescent="0.3">
      <c r="B357" t="s">
        <v>692</v>
      </c>
      <c r="C357" t="s">
        <v>115</v>
      </c>
      <c r="D357" t="s">
        <v>20</v>
      </c>
      <c r="E357">
        <v>520</v>
      </c>
      <c r="F357">
        <v>60</v>
      </c>
      <c r="G357">
        <v>100</v>
      </c>
      <c r="H357">
        <v>115</v>
      </c>
      <c r="I357">
        <v>70</v>
      </c>
      <c r="J357">
        <v>85</v>
      </c>
      <c r="K357">
        <v>90</v>
      </c>
      <c r="L357">
        <v>5</v>
      </c>
      <c r="M357" t="b">
        <v>0</v>
      </c>
      <c r="N357" s="15">
        <f>AVERAGE(Pokemon4[[#This Row],[Hit_Points]:[Speed_Points]])</f>
        <v>86.666666666666671</v>
      </c>
      <c r="O357">
        <f>_xlfn.STDEV.P(Pokemon4[[#This Row],[Hit_Points]:[Speed_Points]])</f>
        <v>18.181186857726189</v>
      </c>
      <c r="P357">
        <f>_xlfn.VAR.P(Pokemon4[[#This Row],[Hit_Points]:[Speed_Points]])</f>
        <v>330.55555555555554</v>
      </c>
    </row>
    <row r="358" spans="2:16" hidden="1" x14ac:dyDescent="0.3">
      <c r="B358" t="s">
        <v>146</v>
      </c>
      <c r="C358" t="s">
        <v>14</v>
      </c>
      <c r="D358" t="s">
        <v>20</v>
      </c>
      <c r="E358">
        <v>340</v>
      </c>
      <c r="F358">
        <v>40</v>
      </c>
      <c r="G358">
        <v>65</v>
      </c>
      <c r="H358">
        <v>95</v>
      </c>
      <c r="I358">
        <v>60</v>
      </c>
      <c r="J358">
        <v>45</v>
      </c>
      <c r="K358">
        <v>35</v>
      </c>
      <c r="L358">
        <v>1</v>
      </c>
      <c r="M358" t="b">
        <v>0</v>
      </c>
      <c r="N358" s="15">
        <f>AVERAGE(Pokemon4[[#This Row],[Hit_Points]:[Speed_Points]])</f>
        <v>56.666666666666664</v>
      </c>
      <c r="O358">
        <f>_xlfn.STDEV.P(Pokemon4[[#This Row],[Hit_Points]:[Speed_Points]])</f>
        <v>20.138409955990952</v>
      </c>
      <c r="P358">
        <f>_xlfn.VAR.P(Pokemon4[[#This Row],[Hit_Points]:[Speed_Points]])</f>
        <v>405.55555555555554</v>
      </c>
    </row>
    <row r="359" spans="2:16" hidden="1" x14ac:dyDescent="0.3">
      <c r="B359" t="s">
        <v>135</v>
      </c>
      <c r="C359" t="s">
        <v>28</v>
      </c>
      <c r="D359" t="s">
        <v>20</v>
      </c>
      <c r="E359">
        <v>325</v>
      </c>
      <c r="F359">
        <v>30</v>
      </c>
      <c r="G359">
        <v>105</v>
      </c>
      <c r="H359">
        <v>90</v>
      </c>
      <c r="I359">
        <v>25</v>
      </c>
      <c r="J359">
        <v>25</v>
      </c>
      <c r="K359">
        <v>50</v>
      </c>
      <c r="L359">
        <v>1</v>
      </c>
      <c r="M359" t="b">
        <v>0</v>
      </c>
      <c r="N359" s="15">
        <f>AVERAGE(Pokemon4[[#This Row],[Hit_Points]:[Speed_Points]])</f>
        <v>54.166666666666664</v>
      </c>
      <c r="O359">
        <f>_xlfn.STDEV.P(Pokemon4[[#This Row],[Hit_Points]:[Speed_Points]])</f>
        <v>32.069802341489762</v>
      </c>
      <c r="P359">
        <f>_xlfn.VAR.P(Pokemon4[[#This Row],[Hit_Points]:[Speed_Points]])</f>
        <v>1028.4722222222222</v>
      </c>
    </row>
    <row r="360" spans="2:16" hidden="1" x14ac:dyDescent="0.3">
      <c r="B360" t="s">
        <v>476</v>
      </c>
      <c r="C360" t="s">
        <v>33</v>
      </c>
      <c r="D360" t="s">
        <v>20</v>
      </c>
      <c r="E360">
        <v>194</v>
      </c>
      <c r="F360">
        <v>37</v>
      </c>
      <c r="G360">
        <v>25</v>
      </c>
      <c r="H360">
        <v>41</v>
      </c>
      <c r="I360">
        <v>25</v>
      </c>
      <c r="J360">
        <v>41</v>
      </c>
      <c r="K360">
        <v>25</v>
      </c>
      <c r="L360">
        <v>4</v>
      </c>
      <c r="M360" t="b">
        <v>0</v>
      </c>
      <c r="N360" s="15">
        <f>AVERAGE(Pokemon4[[#This Row],[Hit_Points]:[Speed_Points]])</f>
        <v>32.333333333333336</v>
      </c>
      <c r="O360">
        <f>_xlfn.STDEV.P(Pokemon4[[#This Row],[Hit_Points]:[Speed_Points]])</f>
        <v>7.4535599249992988</v>
      </c>
      <c r="P360">
        <f>_xlfn.VAR.P(Pokemon4[[#This Row],[Hit_Points]:[Speed_Points]])</f>
        <v>55.555555555555557</v>
      </c>
    </row>
    <row r="361" spans="2:16" hidden="1" x14ac:dyDescent="0.3">
      <c r="B361" t="s">
        <v>477</v>
      </c>
      <c r="C361" t="s">
        <v>33</v>
      </c>
      <c r="D361" t="s">
        <v>20</v>
      </c>
      <c r="E361">
        <v>384</v>
      </c>
      <c r="F361">
        <v>77</v>
      </c>
      <c r="G361">
        <v>85</v>
      </c>
      <c r="H361">
        <v>51</v>
      </c>
      <c r="I361">
        <v>55</v>
      </c>
      <c r="J361">
        <v>51</v>
      </c>
      <c r="K361">
        <v>65</v>
      </c>
      <c r="L361">
        <v>4</v>
      </c>
      <c r="M361" t="b">
        <v>0</v>
      </c>
      <c r="N361" s="15">
        <f>AVERAGE(Pokemon4[[#This Row],[Hit_Points]:[Speed_Points]])</f>
        <v>64</v>
      </c>
      <c r="O361">
        <f>_xlfn.STDEV.P(Pokemon4[[#This Row],[Hit_Points]:[Speed_Points]])</f>
        <v>13.102162671355696</v>
      </c>
      <c r="P361">
        <f>_xlfn.VAR.P(Pokemon4[[#This Row],[Hit_Points]:[Speed_Points]])</f>
        <v>171.66666666666666</v>
      </c>
    </row>
    <row r="362" spans="2:16" hidden="1" x14ac:dyDescent="0.3">
      <c r="B362" t="s">
        <v>642</v>
      </c>
      <c r="C362" t="s">
        <v>55</v>
      </c>
      <c r="D362" t="s">
        <v>171</v>
      </c>
      <c r="E362">
        <v>351</v>
      </c>
      <c r="F362">
        <v>60</v>
      </c>
      <c r="G362">
        <v>82</v>
      </c>
      <c r="H362">
        <v>45</v>
      </c>
      <c r="I362">
        <v>45</v>
      </c>
      <c r="J362">
        <v>45</v>
      </c>
      <c r="K362">
        <v>74</v>
      </c>
      <c r="L362">
        <v>5</v>
      </c>
      <c r="M362" t="b">
        <v>0</v>
      </c>
      <c r="N362" s="15">
        <f>AVERAGE(Pokemon4[[#This Row],[Hit_Points]:[Speed_Points]])</f>
        <v>58.5</v>
      </c>
      <c r="O362">
        <f>_xlfn.STDEV.P(Pokemon4[[#This Row],[Hit_Points]:[Speed_Points]])</f>
        <v>14.952703211571256</v>
      </c>
      <c r="P362">
        <f>_xlfn.VAR.P(Pokemon4[[#This Row],[Hit_Points]:[Speed_Points]])</f>
        <v>223.58333333333334</v>
      </c>
    </row>
    <row r="363" spans="2:16" hidden="1" x14ac:dyDescent="0.3">
      <c r="B363" t="s">
        <v>643</v>
      </c>
      <c r="C363" t="s">
        <v>55</v>
      </c>
      <c r="D363" t="s">
        <v>171</v>
      </c>
      <c r="E363">
        <v>519</v>
      </c>
      <c r="F363">
        <v>95</v>
      </c>
      <c r="G363">
        <v>117</v>
      </c>
      <c r="H363">
        <v>80</v>
      </c>
      <c r="I363">
        <v>65</v>
      </c>
      <c r="J363">
        <v>70</v>
      </c>
      <c r="K363">
        <v>92</v>
      </c>
      <c r="L363">
        <v>5</v>
      </c>
      <c r="M363" t="b">
        <v>0</v>
      </c>
      <c r="N363" s="15">
        <f>AVERAGE(Pokemon4[[#This Row],[Hit_Points]:[Speed_Points]])</f>
        <v>86.5</v>
      </c>
      <c r="O363">
        <f>_xlfn.STDEV.P(Pokemon4[[#This Row],[Hit_Points]:[Speed_Points]])</f>
        <v>17.366154822911529</v>
      </c>
      <c r="P363">
        <f>_xlfn.VAR.P(Pokemon4[[#This Row],[Hit_Points]:[Speed_Points]])</f>
        <v>301.58333333333331</v>
      </c>
    </row>
    <row r="364" spans="2:16" hidden="1" x14ac:dyDescent="0.3">
      <c r="B364" s="2" t="s">
        <v>451</v>
      </c>
      <c r="C364" s="2" t="s">
        <v>28</v>
      </c>
      <c r="D364" s="2" t="s">
        <v>20</v>
      </c>
      <c r="E364" s="2">
        <v>670</v>
      </c>
      <c r="F364" s="2">
        <v>100</v>
      </c>
      <c r="G364" s="2">
        <v>100</v>
      </c>
      <c r="H364" s="2">
        <v>90</v>
      </c>
      <c r="I364" s="2">
        <v>150</v>
      </c>
      <c r="J364" s="2">
        <v>140</v>
      </c>
      <c r="K364" s="2">
        <v>90</v>
      </c>
      <c r="L364" s="2">
        <v>3</v>
      </c>
      <c r="M364" s="2" t="b">
        <v>1</v>
      </c>
      <c r="N364" s="16">
        <f>AVERAGE(Pokemon4[[#This Row],[Hit_Points]:[Speed_Points]])</f>
        <v>111.66666666666667</v>
      </c>
      <c r="O364" s="16">
        <f>_xlfn.STDEV.P(Pokemon4[[#This Row],[Hit_Points]:[Speed_Points]])</f>
        <v>24.094720491334932</v>
      </c>
      <c r="P364" s="16">
        <f>_xlfn.VAR.P(Pokemon4[[#This Row],[Hit_Points]:[Speed_Points]])</f>
        <v>580.55555555555554</v>
      </c>
    </row>
    <row r="365" spans="2:16" hidden="1" x14ac:dyDescent="0.3">
      <c r="B365" s="2" t="s">
        <v>452</v>
      </c>
      <c r="C365" s="2" t="s">
        <v>28</v>
      </c>
      <c r="D365" s="2" t="s">
        <v>20</v>
      </c>
      <c r="E365" s="2">
        <v>770</v>
      </c>
      <c r="F365" s="2">
        <v>100</v>
      </c>
      <c r="G365" s="2">
        <v>150</v>
      </c>
      <c r="H365" s="2">
        <v>90</v>
      </c>
      <c r="I365" s="2">
        <v>180</v>
      </c>
      <c r="J365" s="2">
        <v>160</v>
      </c>
      <c r="K365" s="2">
        <v>90</v>
      </c>
      <c r="L365" s="2">
        <v>3</v>
      </c>
      <c r="M365" s="2" t="b">
        <v>1</v>
      </c>
      <c r="N365" s="16">
        <f>AVERAGE(Pokemon4[[#This Row],[Hit_Points]:[Speed_Points]])</f>
        <v>128.33333333333334</v>
      </c>
      <c r="O365" s="16">
        <f>_xlfn.STDEV.P(Pokemon4[[#This Row],[Hit_Points]:[Speed_Points]])</f>
        <v>36.247605284885907</v>
      </c>
      <c r="P365" s="16">
        <f>_xlfn.VAR.P(Pokemon4[[#This Row],[Hit_Points]:[Speed_Points]])</f>
        <v>1313.8888888888889</v>
      </c>
    </row>
    <row r="366" spans="2:16" x14ac:dyDescent="0.3">
      <c r="B366" s="2" t="s">
        <v>740</v>
      </c>
      <c r="C366" s="2" t="s">
        <v>25</v>
      </c>
      <c r="D366" s="2" t="s">
        <v>122</v>
      </c>
      <c r="E366" s="2">
        <v>660</v>
      </c>
      <c r="F366" s="2">
        <v>125</v>
      </c>
      <c r="G366" s="2">
        <v>130</v>
      </c>
      <c r="H366" s="2">
        <v>90</v>
      </c>
      <c r="I366" s="2">
        <v>130</v>
      </c>
      <c r="J366" s="2">
        <v>90</v>
      </c>
      <c r="K366" s="2">
        <v>95</v>
      </c>
      <c r="L366" s="2">
        <v>5</v>
      </c>
      <c r="M366" s="2" t="b">
        <v>1</v>
      </c>
      <c r="N366" s="16">
        <f>AVERAGE(Pokemon4[[#This Row],[Hit_Points]:[Speed_Points]])</f>
        <v>110</v>
      </c>
      <c r="O366" s="16">
        <f>_xlfn.STDEV.P(Pokemon4[[#This Row],[Hit_Points]:[Speed_Points]])</f>
        <v>18.484227510682363</v>
      </c>
      <c r="P366" s="16">
        <f>_xlfn.VAR.P(Pokemon4[[#This Row],[Hit_Points]:[Speed_Points]])</f>
        <v>341.66666666666669</v>
      </c>
    </row>
    <row r="367" spans="2:16" x14ac:dyDescent="0.3">
      <c r="B367" s="2" t="s">
        <v>741</v>
      </c>
      <c r="C367" s="2" t="s">
        <v>25</v>
      </c>
      <c r="D367" s="2" t="s">
        <v>122</v>
      </c>
      <c r="E367" s="2">
        <v>700</v>
      </c>
      <c r="F367" s="2">
        <v>125</v>
      </c>
      <c r="G367" s="2">
        <v>170</v>
      </c>
      <c r="H367" s="2">
        <v>100</v>
      </c>
      <c r="I367" s="2">
        <v>120</v>
      </c>
      <c r="J367" s="2">
        <v>90</v>
      </c>
      <c r="K367" s="2">
        <v>95</v>
      </c>
      <c r="L367" s="2">
        <v>5</v>
      </c>
      <c r="M367" s="2" t="b">
        <v>1</v>
      </c>
      <c r="N367" s="16">
        <f>AVERAGE(Pokemon4[[#This Row],[Hit_Points]:[Speed_Points]])</f>
        <v>116.66666666666667</v>
      </c>
      <c r="O367" s="16">
        <f>_xlfn.STDEV.P(Pokemon4[[#This Row],[Hit_Points]:[Speed_Points]])</f>
        <v>27.028791233711424</v>
      </c>
      <c r="P367" s="16">
        <f>_xlfn.VAR.P(Pokemon4[[#This Row],[Hit_Points]:[Speed_Points]])</f>
        <v>730.55555555555554</v>
      </c>
    </row>
    <row r="368" spans="2:16" x14ac:dyDescent="0.3">
      <c r="B368" s="2" t="s">
        <v>742</v>
      </c>
      <c r="C368" s="2" t="s">
        <v>25</v>
      </c>
      <c r="D368" s="2" t="s">
        <v>122</v>
      </c>
      <c r="E368" s="2">
        <v>700</v>
      </c>
      <c r="F368" s="2">
        <v>125</v>
      </c>
      <c r="G368" s="2">
        <v>120</v>
      </c>
      <c r="H368" s="2">
        <v>90</v>
      </c>
      <c r="I368" s="2">
        <v>170</v>
      </c>
      <c r="J368" s="2">
        <v>100</v>
      </c>
      <c r="K368" s="2">
        <v>95</v>
      </c>
      <c r="L368" s="2">
        <v>5</v>
      </c>
      <c r="M368" s="2" t="b">
        <v>1</v>
      </c>
      <c r="N368" s="16">
        <f>AVERAGE(Pokemon4[[#This Row],[Hit_Points]:[Speed_Points]])</f>
        <v>116.66666666666667</v>
      </c>
      <c r="O368" s="16">
        <f>_xlfn.STDEV.P(Pokemon4[[#This Row],[Hit_Points]:[Speed_Points]])</f>
        <v>27.028791233711424</v>
      </c>
      <c r="P368" s="16">
        <f>_xlfn.VAR.P(Pokemon4[[#This Row],[Hit_Points]:[Speed_Points]])</f>
        <v>730.55555555555554</v>
      </c>
    </row>
    <row r="369" spans="2:16" hidden="1" x14ac:dyDescent="0.3">
      <c r="B369" t="s">
        <v>361</v>
      </c>
      <c r="C369" t="s">
        <v>115</v>
      </c>
      <c r="D369" t="s">
        <v>106</v>
      </c>
      <c r="E369">
        <v>430</v>
      </c>
      <c r="F369">
        <v>60</v>
      </c>
      <c r="G369">
        <v>90</v>
      </c>
      <c r="H369">
        <v>140</v>
      </c>
      <c r="I369">
        <v>50</v>
      </c>
      <c r="J369">
        <v>50</v>
      </c>
      <c r="K369">
        <v>40</v>
      </c>
      <c r="L369">
        <v>3</v>
      </c>
      <c r="M369" t="b">
        <v>0</v>
      </c>
      <c r="N369" s="15">
        <f>AVERAGE(Pokemon4[[#This Row],[Hit_Points]:[Speed_Points]])</f>
        <v>71.666666666666671</v>
      </c>
      <c r="O369">
        <f>_xlfn.STDEV.P(Pokemon4[[#This Row],[Hit_Points]:[Speed_Points]])</f>
        <v>34.359213546813841</v>
      </c>
      <c r="P369">
        <f>_xlfn.VAR.P(Pokemon4[[#This Row],[Hit_Points]:[Speed_Points]])</f>
        <v>1180.5555555555557</v>
      </c>
    </row>
    <row r="370" spans="2:16" hidden="1" x14ac:dyDescent="0.3">
      <c r="B370" t="s">
        <v>699</v>
      </c>
      <c r="C370" t="s">
        <v>128</v>
      </c>
      <c r="D370" t="s">
        <v>19</v>
      </c>
      <c r="E370">
        <v>370</v>
      </c>
      <c r="F370">
        <v>60</v>
      </c>
      <c r="G370">
        <v>40</v>
      </c>
      <c r="H370">
        <v>60</v>
      </c>
      <c r="I370">
        <v>95</v>
      </c>
      <c r="J370">
        <v>60</v>
      </c>
      <c r="K370">
        <v>55</v>
      </c>
      <c r="L370">
        <v>5</v>
      </c>
      <c r="M370" t="b">
        <v>0</v>
      </c>
      <c r="N370" s="15">
        <f>AVERAGE(Pokemon4[[#This Row],[Hit_Points]:[Speed_Points]])</f>
        <v>61.666666666666664</v>
      </c>
      <c r="O370">
        <f>_xlfn.STDEV.P(Pokemon4[[#This Row],[Hit_Points]:[Speed_Points]])</f>
        <v>16.49915822768611</v>
      </c>
      <c r="P370">
        <f>_xlfn.VAR.P(Pokemon4[[#This Row],[Hit_Points]:[Speed_Points]])</f>
        <v>272.22222222222223</v>
      </c>
    </row>
    <row r="371" spans="2:16" x14ac:dyDescent="0.3">
      <c r="B371" s="2" t="s">
        <v>738</v>
      </c>
      <c r="C371" s="2" t="s">
        <v>55</v>
      </c>
      <c r="D371" s="2" t="s">
        <v>23</v>
      </c>
      <c r="E371" s="2">
        <v>600</v>
      </c>
      <c r="F371" s="2">
        <v>89</v>
      </c>
      <c r="G371" s="2">
        <v>125</v>
      </c>
      <c r="H371" s="2">
        <v>90</v>
      </c>
      <c r="I371" s="2">
        <v>115</v>
      </c>
      <c r="J371" s="2">
        <v>80</v>
      </c>
      <c r="K371" s="2">
        <v>101</v>
      </c>
      <c r="L371" s="2">
        <v>5</v>
      </c>
      <c r="M371" s="2" t="b">
        <v>1</v>
      </c>
      <c r="N371" s="16">
        <f>AVERAGE(Pokemon4[[#This Row],[Hit_Points]:[Speed_Points]])</f>
        <v>100</v>
      </c>
      <c r="O371" s="16">
        <f>_xlfn.STDEV.P(Pokemon4[[#This Row],[Hit_Points]:[Speed_Points]])</f>
        <v>15.663120165960974</v>
      </c>
      <c r="P371" s="16">
        <f>_xlfn.VAR.P(Pokemon4[[#This Row],[Hit_Points]:[Speed_Points]])</f>
        <v>245.33333333333334</v>
      </c>
    </row>
    <row r="372" spans="2:16" x14ac:dyDescent="0.3">
      <c r="B372" s="2" t="s">
        <v>739</v>
      </c>
      <c r="C372" s="2" t="s">
        <v>55</v>
      </c>
      <c r="D372" s="2" t="s">
        <v>23</v>
      </c>
      <c r="E372" s="2">
        <v>600</v>
      </c>
      <c r="F372" s="2">
        <v>89</v>
      </c>
      <c r="G372" s="2">
        <v>145</v>
      </c>
      <c r="H372" s="2">
        <v>90</v>
      </c>
      <c r="I372" s="2">
        <v>105</v>
      </c>
      <c r="J372" s="2">
        <v>80</v>
      </c>
      <c r="K372" s="2">
        <v>91</v>
      </c>
      <c r="L372" s="2">
        <v>5</v>
      </c>
      <c r="M372" s="2" t="b">
        <v>1</v>
      </c>
      <c r="N372" s="16">
        <f>AVERAGE(Pokemon4[[#This Row],[Hit_Points]:[Speed_Points]])</f>
        <v>100</v>
      </c>
      <c r="O372" s="16">
        <f>_xlfn.STDEV.P(Pokemon4[[#This Row],[Hit_Points]:[Speed_Points]])</f>
        <v>21.416504538945347</v>
      </c>
      <c r="P372" s="16">
        <f>_xlfn.VAR.P(Pokemon4[[#This Row],[Hit_Points]:[Speed_Points]])</f>
        <v>458.66666666666669</v>
      </c>
    </row>
    <row r="373" spans="2:16" hidden="1" x14ac:dyDescent="0.3">
      <c r="B373" t="s">
        <v>215</v>
      </c>
      <c r="C373" t="s">
        <v>28</v>
      </c>
      <c r="D373" t="s">
        <v>52</v>
      </c>
      <c r="E373">
        <v>460</v>
      </c>
      <c r="F373">
        <v>125</v>
      </c>
      <c r="G373">
        <v>58</v>
      </c>
      <c r="H373">
        <v>58</v>
      </c>
      <c r="I373">
        <v>76</v>
      </c>
      <c r="J373">
        <v>76</v>
      </c>
      <c r="K373">
        <v>67</v>
      </c>
      <c r="L373">
        <v>2</v>
      </c>
      <c r="M373" t="b">
        <v>0</v>
      </c>
      <c r="N373" s="15">
        <f>AVERAGE(Pokemon4[[#This Row],[Hit_Points]:[Speed_Points]])</f>
        <v>76.666666666666671</v>
      </c>
      <c r="O373">
        <f>_xlfn.STDEV.P(Pokemon4[[#This Row],[Hit_Points]:[Speed_Points]])</f>
        <v>22.830291768223685</v>
      </c>
      <c r="P373">
        <f>_xlfn.VAR.P(Pokemon4[[#This Row],[Hit_Points]:[Speed_Points]])</f>
        <v>521.22222222222217</v>
      </c>
    </row>
    <row r="374" spans="2:16" hidden="1" x14ac:dyDescent="0.3">
      <c r="B374" t="s">
        <v>172</v>
      </c>
      <c r="C374" t="s">
        <v>28</v>
      </c>
      <c r="D374" t="s">
        <v>122</v>
      </c>
      <c r="E374">
        <v>535</v>
      </c>
      <c r="F374">
        <v>130</v>
      </c>
      <c r="G374">
        <v>85</v>
      </c>
      <c r="H374">
        <v>80</v>
      </c>
      <c r="I374">
        <v>85</v>
      </c>
      <c r="J374">
        <v>95</v>
      </c>
      <c r="K374">
        <v>60</v>
      </c>
      <c r="L374">
        <v>1</v>
      </c>
      <c r="M374" t="b">
        <v>0</v>
      </c>
      <c r="N374" s="15">
        <f>AVERAGE(Pokemon4[[#This Row],[Hit_Points]:[Speed_Points]])</f>
        <v>89.166666666666671</v>
      </c>
      <c r="O374">
        <f>_xlfn.STDEV.P(Pokemon4[[#This Row],[Hit_Points]:[Speed_Points]])</f>
        <v>21.098314835286939</v>
      </c>
      <c r="P374">
        <f>_xlfn.VAR.P(Pokemon4[[#This Row],[Hit_Points]:[Speed_Points]])</f>
        <v>445.13888888888891</v>
      </c>
    </row>
    <row r="375" spans="2:16" hidden="1" x14ac:dyDescent="0.3">
      <c r="B375" t="s">
        <v>727</v>
      </c>
      <c r="C375" t="s">
        <v>33</v>
      </c>
      <c r="D375" t="s">
        <v>19</v>
      </c>
      <c r="E375">
        <v>360</v>
      </c>
      <c r="F375">
        <v>55</v>
      </c>
      <c r="G375">
        <v>85</v>
      </c>
      <c r="H375">
        <v>55</v>
      </c>
      <c r="I375">
        <v>50</v>
      </c>
      <c r="J375">
        <v>55</v>
      </c>
      <c r="K375">
        <v>60</v>
      </c>
      <c r="L375">
        <v>5</v>
      </c>
      <c r="M375" t="b">
        <v>0</v>
      </c>
      <c r="N375" s="15">
        <f>AVERAGE(Pokemon4[[#This Row],[Hit_Points]:[Speed_Points]])</f>
        <v>60</v>
      </c>
      <c r="O375">
        <f>_xlfn.STDEV.P(Pokemon4[[#This Row],[Hit_Points]:[Speed_Points]])</f>
        <v>11.547005383792516</v>
      </c>
      <c r="P375">
        <f>_xlfn.VAR.P(Pokemon4[[#This Row],[Hit_Points]:[Speed_Points]])</f>
        <v>133.33333333333334</v>
      </c>
    </row>
    <row r="376" spans="2:16" hidden="1" x14ac:dyDescent="0.3">
      <c r="B376" t="s">
        <v>295</v>
      </c>
      <c r="C376" t="s">
        <v>106</v>
      </c>
      <c r="D376" t="s">
        <v>55</v>
      </c>
      <c r="E376">
        <v>300</v>
      </c>
      <c r="F376">
        <v>50</v>
      </c>
      <c r="G376">
        <v>64</v>
      </c>
      <c r="H376">
        <v>50</v>
      </c>
      <c r="I376">
        <v>45</v>
      </c>
      <c r="J376">
        <v>50</v>
      </c>
      <c r="K376">
        <v>41</v>
      </c>
      <c r="L376">
        <v>2</v>
      </c>
      <c r="M376" t="b">
        <v>0</v>
      </c>
      <c r="N376" s="15">
        <f>AVERAGE(Pokemon4[[#This Row],[Hit_Points]:[Speed_Points]])</f>
        <v>50</v>
      </c>
      <c r="O376">
        <f>_xlfn.STDEV.P(Pokemon4[[#This Row],[Hit_Points]:[Speed_Points]])</f>
        <v>7.0945988845975876</v>
      </c>
      <c r="P376">
        <f>_xlfn.VAR.P(Pokemon4[[#This Row],[Hit_Points]:[Speed_Points]])</f>
        <v>50.333333333333336</v>
      </c>
    </row>
    <row r="377" spans="2:16" x14ac:dyDescent="0.3">
      <c r="B377" s="2" t="s">
        <v>447</v>
      </c>
      <c r="C377" s="2" t="s">
        <v>25</v>
      </c>
      <c r="D377" s="2" t="s">
        <v>93</v>
      </c>
      <c r="E377" s="2">
        <v>600</v>
      </c>
      <c r="F377" s="2">
        <v>80</v>
      </c>
      <c r="G377" s="2">
        <v>80</v>
      </c>
      <c r="H377" s="2">
        <v>90</v>
      </c>
      <c r="I377" s="2">
        <v>110</v>
      </c>
      <c r="J377" s="2">
        <v>130</v>
      </c>
      <c r="K377" s="2">
        <v>110</v>
      </c>
      <c r="L377" s="2">
        <v>3</v>
      </c>
      <c r="M377" s="2" t="b">
        <v>1</v>
      </c>
      <c r="N377" s="16">
        <f>AVERAGE(Pokemon4[[#This Row],[Hit_Points]:[Speed_Points]])</f>
        <v>100</v>
      </c>
      <c r="O377" s="16">
        <f>_xlfn.STDEV.P(Pokemon4[[#This Row],[Hit_Points]:[Speed_Points]])</f>
        <v>18.257418583505537</v>
      </c>
      <c r="P377" s="16">
        <f>_xlfn.VAR.P(Pokemon4[[#This Row],[Hit_Points]:[Speed_Points]])</f>
        <v>333.33333333333331</v>
      </c>
    </row>
    <row r="378" spans="2:16" x14ac:dyDescent="0.3">
      <c r="B378" s="2" t="s">
        <v>448</v>
      </c>
      <c r="C378" s="2" t="s">
        <v>25</v>
      </c>
      <c r="D378" s="2" t="s">
        <v>93</v>
      </c>
      <c r="E378" s="2">
        <v>700</v>
      </c>
      <c r="F378" s="2">
        <v>80</v>
      </c>
      <c r="G378" s="2">
        <v>100</v>
      </c>
      <c r="H378" s="2">
        <v>120</v>
      </c>
      <c r="I378" s="2">
        <v>140</v>
      </c>
      <c r="J378" s="2">
        <v>150</v>
      </c>
      <c r="K378" s="2">
        <v>110</v>
      </c>
      <c r="L378" s="2">
        <v>3</v>
      </c>
      <c r="M378" s="2" t="b">
        <v>1</v>
      </c>
      <c r="N378" s="16">
        <f>AVERAGE(Pokemon4[[#This Row],[Hit_Points]:[Speed_Points]])</f>
        <v>116.66666666666667</v>
      </c>
      <c r="O378" s="16">
        <f>_xlfn.STDEV.P(Pokemon4[[#This Row],[Hit_Points]:[Speed_Points]])</f>
        <v>23.570226039551585</v>
      </c>
      <c r="P378" s="16">
        <f>_xlfn.VAR.P(Pokemon4[[#This Row],[Hit_Points]:[Speed_Points]])</f>
        <v>555.55555555555554</v>
      </c>
    </row>
    <row r="379" spans="2:16" x14ac:dyDescent="0.3">
      <c r="B379" s="2" t="s">
        <v>449</v>
      </c>
      <c r="C379" s="2" t="s">
        <v>25</v>
      </c>
      <c r="D379" s="2" t="s">
        <v>93</v>
      </c>
      <c r="E379" s="2">
        <v>600</v>
      </c>
      <c r="F379" s="2">
        <v>80</v>
      </c>
      <c r="G379" s="2">
        <v>90</v>
      </c>
      <c r="H379" s="2">
        <v>80</v>
      </c>
      <c r="I379" s="2">
        <v>130</v>
      </c>
      <c r="J379" s="2">
        <v>110</v>
      </c>
      <c r="K379" s="2">
        <v>110</v>
      </c>
      <c r="L379" s="2">
        <v>3</v>
      </c>
      <c r="M379" s="2" t="b">
        <v>1</v>
      </c>
      <c r="N379" s="16">
        <f>AVERAGE(Pokemon4[[#This Row],[Hit_Points]:[Speed_Points]])</f>
        <v>100</v>
      </c>
      <c r="O379" s="16">
        <f>_xlfn.STDEV.P(Pokemon4[[#This Row],[Hit_Points]:[Speed_Points]])</f>
        <v>18.257418583505537</v>
      </c>
      <c r="P379" s="16">
        <f>_xlfn.VAR.P(Pokemon4[[#This Row],[Hit_Points]:[Speed_Points]])</f>
        <v>333.33333333333331</v>
      </c>
    </row>
    <row r="380" spans="2:16" x14ac:dyDescent="0.3">
      <c r="B380" s="2" t="s">
        <v>450</v>
      </c>
      <c r="C380" s="2" t="s">
        <v>25</v>
      </c>
      <c r="D380" s="2" t="s">
        <v>93</v>
      </c>
      <c r="E380" s="2">
        <v>700</v>
      </c>
      <c r="F380" s="2">
        <v>80</v>
      </c>
      <c r="G380" s="2">
        <v>130</v>
      </c>
      <c r="H380" s="2">
        <v>100</v>
      </c>
      <c r="I380" s="2">
        <v>160</v>
      </c>
      <c r="J380" s="2">
        <v>120</v>
      </c>
      <c r="K380" s="2">
        <v>110</v>
      </c>
      <c r="L380" s="2">
        <v>3</v>
      </c>
      <c r="M380" s="2" t="b">
        <v>1</v>
      </c>
      <c r="N380" s="16">
        <f>AVERAGE(Pokemon4[[#This Row],[Hit_Points]:[Speed_Points]])</f>
        <v>116.66666666666667</v>
      </c>
      <c r="O380" s="16">
        <f>_xlfn.STDEV.P(Pokemon4[[#This Row],[Hit_Points]:[Speed_Points]])</f>
        <v>24.944382578492942</v>
      </c>
      <c r="P380" s="16">
        <f>_xlfn.VAR.P(Pokemon4[[#This Row],[Hit_Points]:[Speed_Points]])</f>
        <v>622.22222222222217</v>
      </c>
    </row>
    <row r="381" spans="2:16" hidden="1" x14ac:dyDescent="0.3">
      <c r="B381" t="s">
        <v>551</v>
      </c>
      <c r="C381" t="s">
        <v>13</v>
      </c>
      <c r="D381" t="s">
        <v>20</v>
      </c>
      <c r="E381">
        <v>525</v>
      </c>
      <c r="F381">
        <v>65</v>
      </c>
      <c r="G381">
        <v>110</v>
      </c>
      <c r="H381">
        <v>130</v>
      </c>
      <c r="I381">
        <v>60</v>
      </c>
      <c r="J381">
        <v>65</v>
      </c>
      <c r="K381">
        <v>95</v>
      </c>
      <c r="L381">
        <v>4</v>
      </c>
      <c r="M381" t="b">
        <v>0</v>
      </c>
      <c r="N381" s="15">
        <f>AVERAGE(Pokemon4[[#This Row],[Hit_Points]:[Speed_Points]])</f>
        <v>87.5</v>
      </c>
      <c r="O381">
        <f>_xlfn.STDEV.P(Pokemon4[[#This Row],[Hit_Points]:[Speed_Points]])</f>
        <v>26.259918760981218</v>
      </c>
      <c r="P381">
        <f>_xlfn.VAR.P(Pokemon4[[#This Row],[Hit_Points]:[Speed_Points]])</f>
        <v>689.58333333333337</v>
      </c>
    </row>
    <row r="382" spans="2:16" x14ac:dyDescent="0.3">
      <c r="B382" s="2" t="s">
        <v>632</v>
      </c>
      <c r="C382" s="2" t="s">
        <v>33</v>
      </c>
      <c r="D382" s="2" t="s">
        <v>13</v>
      </c>
      <c r="E382" s="2">
        <v>500</v>
      </c>
      <c r="F382" s="2">
        <v>75</v>
      </c>
      <c r="G382" s="2">
        <v>103</v>
      </c>
      <c r="H382" s="2">
        <v>80</v>
      </c>
      <c r="I382" s="2">
        <v>70</v>
      </c>
      <c r="J382" s="2">
        <v>80</v>
      </c>
      <c r="K382" s="2">
        <v>92</v>
      </c>
      <c r="L382" s="2">
        <v>5</v>
      </c>
      <c r="M382" s="2" t="b">
        <v>0</v>
      </c>
      <c r="N382" s="16">
        <f>AVERAGE(Pokemon4[[#This Row],[Hit_Points]:[Speed_Points]])</f>
        <v>83.333333333333329</v>
      </c>
      <c r="O382" s="16">
        <f>_xlfn.STDEV.P(Pokemon4[[#This Row],[Hit_Points]:[Speed_Points]])</f>
        <v>11.040330107786129</v>
      </c>
      <c r="P382" s="16">
        <f>_xlfn.VAR.P(Pokemon4[[#This Row],[Hit_Points]:[Speed_Points]])</f>
        <v>121.88888888888889</v>
      </c>
    </row>
    <row r="383" spans="2:16" hidden="1" x14ac:dyDescent="0.3">
      <c r="B383" t="s">
        <v>210</v>
      </c>
      <c r="C383" t="s">
        <v>33</v>
      </c>
      <c r="D383" t="s">
        <v>23</v>
      </c>
      <c r="E383">
        <v>390</v>
      </c>
      <c r="F383">
        <v>55</v>
      </c>
      <c r="G383">
        <v>35</v>
      </c>
      <c r="H383">
        <v>50</v>
      </c>
      <c r="I383">
        <v>55</v>
      </c>
      <c r="J383">
        <v>110</v>
      </c>
      <c r="K383">
        <v>85</v>
      </c>
      <c r="L383">
        <v>2</v>
      </c>
      <c r="M383" t="b">
        <v>0</v>
      </c>
      <c r="N383" s="15">
        <f>AVERAGE(Pokemon4[[#This Row],[Hit_Points]:[Speed_Points]])</f>
        <v>65</v>
      </c>
      <c r="O383">
        <f>_xlfn.STDEV.P(Pokemon4[[#This Row],[Hit_Points]:[Speed_Points]])</f>
        <v>25</v>
      </c>
      <c r="P383">
        <f>_xlfn.VAR.P(Pokemon4[[#This Row],[Hit_Points]:[Speed_Points]])</f>
        <v>625</v>
      </c>
    </row>
    <row r="384" spans="2:16" hidden="1" x14ac:dyDescent="0.3">
      <c r="B384" t="s">
        <v>209</v>
      </c>
      <c r="C384" t="s">
        <v>33</v>
      </c>
      <c r="D384" t="s">
        <v>23</v>
      </c>
      <c r="E384">
        <v>265</v>
      </c>
      <c r="F384">
        <v>40</v>
      </c>
      <c r="G384">
        <v>20</v>
      </c>
      <c r="H384">
        <v>30</v>
      </c>
      <c r="I384">
        <v>40</v>
      </c>
      <c r="J384">
        <v>80</v>
      </c>
      <c r="K384">
        <v>55</v>
      </c>
      <c r="L384">
        <v>2</v>
      </c>
      <c r="M384" t="b">
        <v>0</v>
      </c>
      <c r="N384" s="15">
        <f>AVERAGE(Pokemon4[[#This Row],[Hit_Points]:[Speed_Points]])</f>
        <v>44.166666666666664</v>
      </c>
      <c r="O384">
        <f>_xlfn.STDEV.P(Pokemon4[[#This Row],[Hit_Points]:[Speed_Points]])</f>
        <v>19.238993967691993</v>
      </c>
      <c r="P384">
        <f>_xlfn.VAR.P(Pokemon4[[#This Row],[Hit_Points]:[Speed_Points]])</f>
        <v>370.13888888888891</v>
      </c>
    </row>
    <row r="385" spans="2:16" hidden="1" x14ac:dyDescent="0.3">
      <c r="B385" t="s">
        <v>544</v>
      </c>
      <c r="C385" t="s">
        <v>41</v>
      </c>
      <c r="D385" t="s">
        <v>20</v>
      </c>
      <c r="E385">
        <v>515</v>
      </c>
      <c r="F385">
        <v>110</v>
      </c>
      <c r="G385">
        <v>85</v>
      </c>
      <c r="H385">
        <v>95</v>
      </c>
      <c r="I385">
        <v>80</v>
      </c>
      <c r="J385">
        <v>95</v>
      </c>
      <c r="K385">
        <v>50</v>
      </c>
      <c r="L385">
        <v>4</v>
      </c>
      <c r="M385" t="b">
        <v>0</v>
      </c>
      <c r="N385" s="15">
        <f>AVERAGE(Pokemon4[[#This Row],[Hit_Points]:[Speed_Points]])</f>
        <v>85.833333333333329</v>
      </c>
      <c r="O385">
        <f>_xlfn.STDEV.P(Pokemon4[[#This Row],[Hit_Points]:[Speed_Points]])</f>
        <v>18.57791400800663</v>
      </c>
      <c r="P385">
        <f>_xlfn.VAR.P(Pokemon4[[#This Row],[Hit_Points]:[Speed_Points]])</f>
        <v>345.13888888888891</v>
      </c>
    </row>
    <row r="386" spans="2:16" hidden="1" x14ac:dyDescent="0.3">
      <c r="B386" t="s">
        <v>145</v>
      </c>
      <c r="C386" t="s">
        <v>41</v>
      </c>
      <c r="D386" t="s">
        <v>20</v>
      </c>
      <c r="E386">
        <v>385</v>
      </c>
      <c r="F386">
        <v>90</v>
      </c>
      <c r="G386">
        <v>55</v>
      </c>
      <c r="H386">
        <v>75</v>
      </c>
      <c r="I386">
        <v>60</v>
      </c>
      <c r="J386">
        <v>75</v>
      </c>
      <c r="K386">
        <v>30</v>
      </c>
      <c r="L386">
        <v>1</v>
      </c>
      <c r="M386" t="b">
        <v>0</v>
      </c>
      <c r="N386" s="15">
        <f>AVERAGE(Pokemon4[[#This Row],[Hit_Points]:[Speed_Points]])</f>
        <v>64.166666666666671</v>
      </c>
      <c r="O386">
        <f>_xlfn.STDEV.P(Pokemon4[[#This Row],[Hit_Points]:[Speed_Points]])</f>
        <v>19.021187017522212</v>
      </c>
      <c r="P386">
        <f>_xlfn.VAR.P(Pokemon4[[#This Row],[Hit_Points]:[Speed_Points]])</f>
        <v>361.80555555555554</v>
      </c>
    </row>
    <row r="387" spans="2:16" hidden="1" x14ac:dyDescent="0.3">
      <c r="B387" t="s">
        <v>599</v>
      </c>
      <c r="C387" t="s">
        <v>171</v>
      </c>
      <c r="D387" t="s">
        <v>20</v>
      </c>
      <c r="E387">
        <v>446</v>
      </c>
      <c r="F387">
        <v>64</v>
      </c>
      <c r="G387">
        <v>88</v>
      </c>
      <c r="H387">
        <v>50</v>
      </c>
      <c r="I387">
        <v>88</v>
      </c>
      <c r="J387">
        <v>50</v>
      </c>
      <c r="K387">
        <v>106</v>
      </c>
      <c r="L387">
        <v>5</v>
      </c>
      <c r="M387" t="b">
        <v>0</v>
      </c>
      <c r="N387" s="15">
        <f>AVERAGE(Pokemon4[[#This Row],[Hit_Points]:[Speed_Points]])</f>
        <v>74.333333333333329</v>
      </c>
      <c r="O387">
        <f>_xlfn.STDEV.P(Pokemon4[[#This Row],[Hit_Points]:[Speed_Points]])</f>
        <v>21.084486134491293</v>
      </c>
      <c r="P387">
        <f>_xlfn.VAR.P(Pokemon4[[#This Row],[Hit_Points]:[Speed_Points]])</f>
        <v>444.55555555555554</v>
      </c>
    </row>
    <row r="388" spans="2:16" hidden="1" x14ac:dyDescent="0.3">
      <c r="B388" t="s">
        <v>407</v>
      </c>
      <c r="C388" t="s">
        <v>106</v>
      </c>
      <c r="D388" t="s">
        <v>13</v>
      </c>
      <c r="E388">
        <v>355</v>
      </c>
      <c r="F388">
        <v>66</v>
      </c>
      <c r="G388">
        <v>41</v>
      </c>
      <c r="H388">
        <v>77</v>
      </c>
      <c r="I388">
        <v>61</v>
      </c>
      <c r="J388">
        <v>87</v>
      </c>
      <c r="K388">
        <v>23</v>
      </c>
      <c r="L388">
        <v>3</v>
      </c>
      <c r="M388" t="b">
        <v>0</v>
      </c>
      <c r="N388" s="15">
        <f>AVERAGE(Pokemon4[[#This Row],[Hit_Points]:[Speed_Points]])</f>
        <v>59.166666666666664</v>
      </c>
      <c r="O388">
        <f>_xlfn.STDEV.P(Pokemon4[[#This Row],[Hit_Points]:[Speed_Points]])</f>
        <v>21.528405008783679</v>
      </c>
      <c r="P388">
        <f>_xlfn.VAR.P(Pokemon4[[#This Row],[Hit_Points]:[Speed_Points]])</f>
        <v>463.47222222222223</v>
      </c>
    </row>
    <row r="389" spans="2:16" hidden="1" x14ac:dyDescent="0.3">
      <c r="B389" t="s">
        <v>639</v>
      </c>
      <c r="C389" t="s">
        <v>13</v>
      </c>
      <c r="D389" t="s">
        <v>20</v>
      </c>
      <c r="E389">
        <v>480</v>
      </c>
      <c r="F389">
        <v>70</v>
      </c>
      <c r="G389">
        <v>60</v>
      </c>
      <c r="H389">
        <v>75</v>
      </c>
      <c r="I389">
        <v>110</v>
      </c>
      <c r="J389">
        <v>75</v>
      </c>
      <c r="K389">
        <v>90</v>
      </c>
      <c r="L389">
        <v>5</v>
      </c>
      <c r="M389" t="b">
        <v>0</v>
      </c>
      <c r="N389" s="15">
        <f>AVERAGE(Pokemon4[[#This Row],[Hit_Points]:[Speed_Points]])</f>
        <v>80</v>
      </c>
      <c r="O389">
        <f>_xlfn.STDEV.P(Pokemon4[[#This Row],[Hit_Points]:[Speed_Points]])</f>
        <v>16.072751268321593</v>
      </c>
      <c r="P389">
        <f>_xlfn.VAR.P(Pokemon4[[#This Row],[Hit_Points]:[Speed_Points]])</f>
        <v>258.33333333333331</v>
      </c>
    </row>
    <row r="390" spans="2:16" hidden="1" x14ac:dyDescent="0.3">
      <c r="B390" t="s">
        <v>595</v>
      </c>
      <c r="C390" t="s">
        <v>41</v>
      </c>
      <c r="D390" t="s">
        <v>20</v>
      </c>
      <c r="E390">
        <v>275</v>
      </c>
      <c r="F390">
        <v>45</v>
      </c>
      <c r="G390">
        <v>60</v>
      </c>
      <c r="H390">
        <v>45</v>
      </c>
      <c r="I390">
        <v>25</v>
      </c>
      <c r="J390">
        <v>45</v>
      </c>
      <c r="K390">
        <v>55</v>
      </c>
      <c r="L390">
        <v>5</v>
      </c>
      <c r="M390" t="b">
        <v>0</v>
      </c>
      <c r="N390" s="15">
        <f>AVERAGE(Pokemon4[[#This Row],[Hit_Points]:[Speed_Points]])</f>
        <v>45.833333333333336</v>
      </c>
      <c r="O390">
        <f>_xlfn.STDEV.P(Pokemon4[[#This Row],[Hit_Points]:[Speed_Points]])</f>
        <v>10.960788698304921</v>
      </c>
      <c r="P390">
        <f>_xlfn.VAR.P(Pokemon4[[#This Row],[Hit_Points]:[Speed_Points]])</f>
        <v>120.13888888888889</v>
      </c>
    </row>
    <row r="391" spans="2:16" hidden="1" x14ac:dyDescent="0.3">
      <c r="B391" t="s">
        <v>317</v>
      </c>
      <c r="C391" t="s">
        <v>41</v>
      </c>
      <c r="D391" t="s">
        <v>20</v>
      </c>
      <c r="E391">
        <v>420</v>
      </c>
      <c r="F391">
        <v>78</v>
      </c>
      <c r="G391">
        <v>70</v>
      </c>
      <c r="H391">
        <v>61</v>
      </c>
      <c r="I391">
        <v>50</v>
      </c>
      <c r="J391">
        <v>61</v>
      </c>
      <c r="K391">
        <v>100</v>
      </c>
      <c r="L391">
        <v>3</v>
      </c>
      <c r="M391" t="b">
        <v>0</v>
      </c>
      <c r="N391" s="15">
        <f>AVERAGE(Pokemon4[[#This Row],[Hit_Points]:[Speed_Points]])</f>
        <v>70</v>
      </c>
      <c r="O391">
        <f>_xlfn.STDEV.P(Pokemon4[[#This Row],[Hit_Points]:[Speed_Points]])</f>
        <v>15.947831618540915</v>
      </c>
      <c r="P391">
        <f>_xlfn.VAR.P(Pokemon4[[#This Row],[Hit_Points]:[Speed_Points]])</f>
        <v>254.33333333333334</v>
      </c>
    </row>
    <row r="392" spans="2:16" hidden="1" x14ac:dyDescent="0.3">
      <c r="B392" t="s">
        <v>765</v>
      </c>
      <c r="C392" t="s">
        <v>19</v>
      </c>
      <c r="D392" t="s">
        <v>41</v>
      </c>
      <c r="E392">
        <v>369</v>
      </c>
      <c r="F392">
        <v>62</v>
      </c>
      <c r="G392">
        <v>50</v>
      </c>
      <c r="H392">
        <v>58</v>
      </c>
      <c r="I392">
        <v>73</v>
      </c>
      <c r="J392">
        <v>54</v>
      </c>
      <c r="K392">
        <v>72</v>
      </c>
      <c r="L392">
        <v>6</v>
      </c>
      <c r="M392" t="b">
        <v>0</v>
      </c>
      <c r="N392" s="15">
        <f>AVERAGE(Pokemon4[[#This Row],[Hit_Points]:[Speed_Points]])</f>
        <v>61.5</v>
      </c>
      <c r="O392">
        <f>_xlfn.STDEV.P(Pokemon4[[#This Row],[Hit_Points]:[Speed_Points]])</f>
        <v>8.597480251019288</v>
      </c>
      <c r="P392">
        <f>_xlfn.VAR.P(Pokemon4[[#This Row],[Hit_Points]:[Speed_Points]])</f>
        <v>73.916666666666671</v>
      </c>
    </row>
    <row r="393" spans="2:16" hidden="1" x14ac:dyDescent="0.3">
      <c r="B393" t="s">
        <v>698</v>
      </c>
      <c r="C393" t="s">
        <v>128</v>
      </c>
      <c r="D393" t="s">
        <v>19</v>
      </c>
      <c r="E393">
        <v>275</v>
      </c>
      <c r="F393">
        <v>50</v>
      </c>
      <c r="G393">
        <v>30</v>
      </c>
      <c r="H393">
        <v>55</v>
      </c>
      <c r="I393">
        <v>65</v>
      </c>
      <c r="J393">
        <v>55</v>
      </c>
      <c r="K393">
        <v>20</v>
      </c>
      <c r="L393">
        <v>5</v>
      </c>
      <c r="M393" t="b">
        <v>0</v>
      </c>
      <c r="N393" s="15">
        <f>AVERAGE(Pokemon4[[#This Row],[Hit_Points]:[Speed_Points]])</f>
        <v>45.833333333333336</v>
      </c>
      <c r="O393">
        <f>_xlfn.STDEV.P(Pokemon4[[#This Row],[Hit_Points]:[Speed_Points]])</f>
        <v>15.656911856713281</v>
      </c>
      <c r="P393">
        <f>_xlfn.VAR.P(Pokemon4[[#This Row],[Hit_Points]:[Speed_Points]])</f>
        <v>245.13888888888889</v>
      </c>
    </row>
    <row r="394" spans="2:16" hidden="1" x14ac:dyDescent="0.3">
      <c r="B394" t="s">
        <v>324</v>
      </c>
      <c r="C394" t="s">
        <v>28</v>
      </c>
      <c r="D394" t="s">
        <v>13</v>
      </c>
      <c r="E394">
        <v>340</v>
      </c>
      <c r="F394">
        <v>60</v>
      </c>
      <c r="G394">
        <v>50</v>
      </c>
      <c r="H394">
        <v>50</v>
      </c>
      <c r="I394">
        <v>60</v>
      </c>
      <c r="J394">
        <v>70</v>
      </c>
      <c r="K394">
        <v>50</v>
      </c>
      <c r="L394">
        <v>3</v>
      </c>
      <c r="M394" t="b">
        <v>0</v>
      </c>
      <c r="N394" s="15">
        <f>AVERAGE(Pokemon4[[#This Row],[Hit_Points]:[Speed_Points]])</f>
        <v>56.666666666666664</v>
      </c>
      <c r="O394">
        <f>_xlfn.STDEV.P(Pokemon4[[#This Row],[Hit_Points]:[Speed_Points]])</f>
        <v>7.4535599249992988</v>
      </c>
      <c r="P394">
        <f>_xlfn.VAR.P(Pokemon4[[#This Row],[Hit_Points]:[Speed_Points]])</f>
        <v>55.555555555555557</v>
      </c>
    </row>
    <row r="395" spans="2:16" hidden="1" x14ac:dyDescent="0.3">
      <c r="B395" t="s">
        <v>505</v>
      </c>
      <c r="C395" t="s">
        <v>41</v>
      </c>
      <c r="D395" t="s">
        <v>20</v>
      </c>
      <c r="E395">
        <v>480</v>
      </c>
      <c r="F395">
        <v>65</v>
      </c>
      <c r="G395">
        <v>76</v>
      </c>
      <c r="H395">
        <v>84</v>
      </c>
      <c r="I395">
        <v>54</v>
      </c>
      <c r="J395">
        <v>96</v>
      </c>
      <c r="K395">
        <v>105</v>
      </c>
      <c r="L395">
        <v>4</v>
      </c>
      <c r="M395" t="b">
        <v>0</v>
      </c>
      <c r="N395" s="15">
        <f>AVERAGE(Pokemon4[[#This Row],[Hit_Points]:[Speed_Points]])</f>
        <v>80</v>
      </c>
      <c r="O395">
        <f>_xlfn.STDEV.P(Pokemon4[[#This Row],[Hit_Points]:[Speed_Points]])</f>
        <v>17.3877351409933</v>
      </c>
      <c r="P395">
        <f>_xlfn.VAR.P(Pokemon4[[#This Row],[Hit_Points]:[Speed_Points]])</f>
        <v>302.33333333333331</v>
      </c>
    </row>
    <row r="396" spans="2:16" hidden="1" x14ac:dyDescent="0.3">
      <c r="B396" t="s">
        <v>506</v>
      </c>
      <c r="C396" t="s">
        <v>41</v>
      </c>
      <c r="D396" t="s">
        <v>85</v>
      </c>
      <c r="E396">
        <v>580</v>
      </c>
      <c r="F396">
        <v>65</v>
      </c>
      <c r="G396">
        <v>136</v>
      </c>
      <c r="H396">
        <v>94</v>
      </c>
      <c r="I396">
        <v>54</v>
      </c>
      <c r="J396">
        <v>96</v>
      </c>
      <c r="K396">
        <v>135</v>
      </c>
      <c r="L396">
        <v>4</v>
      </c>
      <c r="M396" t="b">
        <v>0</v>
      </c>
      <c r="N396" s="15">
        <f>AVERAGE(Pokemon4[[#This Row],[Hit_Points]:[Speed_Points]])</f>
        <v>96.666666666666671</v>
      </c>
      <c r="O396">
        <f>_xlfn.STDEV.P(Pokemon4[[#This Row],[Hit_Points]:[Speed_Points]])</f>
        <v>31.217872373939187</v>
      </c>
      <c r="P396">
        <f>_xlfn.VAR.P(Pokemon4[[#This Row],[Hit_Points]:[Speed_Points]])</f>
        <v>974.55555555555554</v>
      </c>
    </row>
    <row r="397" spans="2:16" hidden="1" x14ac:dyDescent="0.3">
      <c r="B397" t="s">
        <v>323</v>
      </c>
      <c r="C397" t="s">
        <v>28</v>
      </c>
      <c r="D397" t="s">
        <v>13</v>
      </c>
      <c r="E397">
        <v>220</v>
      </c>
      <c r="F397">
        <v>40</v>
      </c>
      <c r="G397">
        <v>30</v>
      </c>
      <c r="H397">
        <v>30</v>
      </c>
      <c r="I397">
        <v>40</v>
      </c>
      <c r="J397">
        <v>50</v>
      </c>
      <c r="K397">
        <v>30</v>
      </c>
      <c r="L397">
        <v>3</v>
      </c>
      <c r="M397" t="b">
        <v>0</v>
      </c>
      <c r="N397" s="15">
        <f>AVERAGE(Pokemon4[[#This Row],[Hit_Points]:[Speed_Points]])</f>
        <v>36.666666666666664</v>
      </c>
      <c r="O397">
        <f>_xlfn.STDEV.P(Pokemon4[[#This Row],[Hit_Points]:[Speed_Points]])</f>
        <v>7.4535599249992988</v>
      </c>
      <c r="P397">
        <f>_xlfn.VAR.P(Pokemon4[[#This Row],[Hit_Points]:[Speed_Points]])</f>
        <v>55.555555555555557</v>
      </c>
    </row>
    <row r="398" spans="2:16" hidden="1" x14ac:dyDescent="0.3">
      <c r="B398" t="s">
        <v>348</v>
      </c>
      <c r="C398" t="s">
        <v>41</v>
      </c>
      <c r="D398" t="s">
        <v>20</v>
      </c>
      <c r="E398">
        <v>360</v>
      </c>
      <c r="F398">
        <v>84</v>
      </c>
      <c r="G398">
        <v>71</v>
      </c>
      <c r="H398">
        <v>43</v>
      </c>
      <c r="I398">
        <v>71</v>
      </c>
      <c r="J398">
        <v>43</v>
      </c>
      <c r="K398">
        <v>48</v>
      </c>
      <c r="L398">
        <v>3</v>
      </c>
      <c r="M398" t="b">
        <v>0</v>
      </c>
      <c r="N398" s="15">
        <f>AVERAGE(Pokemon4[[#This Row],[Hit_Points]:[Speed_Points]])</f>
        <v>60</v>
      </c>
      <c r="O398">
        <f>_xlfn.STDEV.P(Pokemon4[[#This Row],[Hit_Points]:[Speed_Points]])</f>
        <v>16.020819787597222</v>
      </c>
      <c r="P398">
        <f>_xlfn.VAR.P(Pokemon4[[#This Row],[Hit_Points]:[Speed_Points]])</f>
        <v>256.66666666666669</v>
      </c>
    </row>
    <row r="399" spans="2:16" hidden="1" x14ac:dyDescent="0.3">
      <c r="B399" t="s">
        <v>527</v>
      </c>
      <c r="C399" t="s">
        <v>85</v>
      </c>
      <c r="D399" t="s">
        <v>115</v>
      </c>
      <c r="E399">
        <v>525</v>
      </c>
      <c r="F399">
        <v>70</v>
      </c>
      <c r="G399">
        <v>110</v>
      </c>
      <c r="H399">
        <v>70</v>
      </c>
      <c r="I399">
        <v>115</v>
      </c>
      <c r="J399">
        <v>70</v>
      </c>
      <c r="K399">
        <v>90</v>
      </c>
      <c r="L399">
        <v>4</v>
      </c>
      <c r="M399" t="b">
        <v>0</v>
      </c>
      <c r="N399" s="15">
        <f>AVERAGE(Pokemon4[[#This Row],[Hit_Points]:[Speed_Points]])</f>
        <v>87.5</v>
      </c>
      <c r="O399">
        <f>_xlfn.STDEV.P(Pokemon4[[#This Row],[Hit_Points]:[Speed_Points]])</f>
        <v>19.094065395649334</v>
      </c>
      <c r="P399">
        <f>_xlfn.VAR.P(Pokemon4[[#This Row],[Hit_Points]:[Speed_Points]])</f>
        <v>364.58333333333331</v>
      </c>
    </row>
    <row r="400" spans="2:16" x14ac:dyDescent="0.3">
      <c r="B400" s="2" t="s">
        <v>528</v>
      </c>
      <c r="C400" s="2" t="s">
        <v>85</v>
      </c>
      <c r="D400" s="2" t="s">
        <v>115</v>
      </c>
      <c r="E400" s="2">
        <v>625</v>
      </c>
      <c r="F400" s="2">
        <v>70</v>
      </c>
      <c r="G400" s="2">
        <v>145</v>
      </c>
      <c r="H400" s="2">
        <v>88</v>
      </c>
      <c r="I400" s="2">
        <v>140</v>
      </c>
      <c r="J400" s="2">
        <v>70</v>
      </c>
      <c r="K400" s="2">
        <v>112</v>
      </c>
      <c r="L400" s="2">
        <v>4</v>
      </c>
      <c r="M400" s="2" t="b">
        <v>0</v>
      </c>
      <c r="N400" s="16">
        <f>AVERAGE(Pokemon4[[#This Row],[Hit_Points]:[Speed_Points]])</f>
        <v>104.16666666666667</v>
      </c>
      <c r="O400" s="16">
        <f>_xlfn.STDEV.P(Pokemon4[[#This Row],[Hit_Points]:[Speed_Points]])</f>
        <v>30.574590030866407</v>
      </c>
      <c r="P400" s="16">
        <f>_xlfn.VAR.P(Pokemon4[[#This Row],[Hit_Points]:[Speed_Points]])</f>
        <v>934.80555555555554</v>
      </c>
    </row>
    <row r="401" spans="2:16" hidden="1" x14ac:dyDescent="0.3">
      <c r="B401" t="s">
        <v>325</v>
      </c>
      <c r="C401" t="s">
        <v>28</v>
      </c>
      <c r="D401" t="s">
        <v>13</v>
      </c>
      <c r="E401">
        <v>480</v>
      </c>
      <c r="F401">
        <v>80</v>
      </c>
      <c r="G401">
        <v>70</v>
      </c>
      <c r="H401">
        <v>70</v>
      </c>
      <c r="I401">
        <v>90</v>
      </c>
      <c r="J401">
        <v>100</v>
      </c>
      <c r="K401">
        <v>70</v>
      </c>
      <c r="L401">
        <v>3</v>
      </c>
      <c r="M401" t="b">
        <v>0</v>
      </c>
      <c r="N401" s="15">
        <f>AVERAGE(Pokemon4[[#This Row],[Hit_Points]:[Speed_Points]])</f>
        <v>80</v>
      </c>
      <c r="O401">
        <f>_xlfn.STDEV.P(Pokemon4[[#This Row],[Hit_Points]:[Speed_Points]])</f>
        <v>11.547005383792516</v>
      </c>
      <c r="P401">
        <f>_xlfn.VAR.P(Pokemon4[[#This Row],[Hit_Points]:[Speed_Points]])</f>
        <v>133.33333333333334</v>
      </c>
    </row>
    <row r="402" spans="2:16" x14ac:dyDescent="0.3">
      <c r="B402" s="2" t="s">
        <v>299</v>
      </c>
      <c r="C402" s="2" t="s">
        <v>93</v>
      </c>
      <c r="D402" s="2" t="s">
        <v>23</v>
      </c>
      <c r="E402" s="2">
        <v>680</v>
      </c>
      <c r="F402" s="2">
        <v>106</v>
      </c>
      <c r="G402" s="2">
        <v>90</v>
      </c>
      <c r="H402" s="2">
        <v>130</v>
      </c>
      <c r="I402" s="2">
        <v>90</v>
      </c>
      <c r="J402" s="2">
        <v>154</v>
      </c>
      <c r="K402" s="2">
        <v>110</v>
      </c>
      <c r="L402" s="2">
        <v>2</v>
      </c>
      <c r="M402" s="2" t="b">
        <v>1</v>
      </c>
      <c r="N402" s="16">
        <f>AVERAGE(Pokemon4[[#This Row],[Hit_Points]:[Speed_Points]])</f>
        <v>113.33333333333333</v>
      </c>
      <c r="O402" s="16">
        <f>_xlfn.STDEV.P(Pokemon4[[#This Row],[Hit_Points]:[Speed_Points]])</f>
        <v>22.676468468926597</v>
      </c>
      <c r="P402" s="16">
        <f>_xlfn.VAR.P(Pokemon4[[#This Row],[Hit_Points]:[Speed_Points]])</f>
        <v>514.22222222222217</v>
      </c>
    </row>
    <row r="403" spans="2:16" hidden="1" x14ac:dyDescent="0.3">
      <c r="B403" t="s">
        <v>537</v>
      </c>
      <c r="C403" t="s">
        <v>28</v>
      </c>
      <c r="D403" t="s">
        <v>20</v>
      </c>
      <c r="E403">
        <v>460</v>
      </c>
      <c r="F403">
        <v>69</v>
      </c>
      <c r="G403">
        <v>69</v>
      </c>
      <c r="H403">
        <v>76</v>
      </c>
      <c r="I403">
        <v>69</v>
      </c>
      <c r="J403">
        <v>86</v>
      </c>
      <c r="K403">
        <v>91</v>
      </c>
      <c r="L403">
        <v>4</v>
      </c>
      <c r="M403" t="b">
        <v>0</v>
      </c>
      <c r="N403" s="15">
        <f>AVERAGE(Pokemon4[[#This Row],[Hit_Points]:[Speed_Points]])</f>
        <v>76.666666666666671</v>
      </c>
      <c r="O403">
        <f>_xlfn.STDEV.P(Pokemon4[[#This Row],[Hit_Points]:[Speed_Points]])</f>
        <v>8.8443327742810673</v>
      </c>
      <c r="P403">
        <f>_xlfn.VAR.P(Pokemon4[[#This Row],[Hit_Points]:[Speed_Points]])</f>
        <v>78.222222222222229</v>
      </c>
    </row>
    <row r="404" spans="2:16" hidden="1" x14ac:dyDescent="0.3">
      <c r="B404" t="s">
        <v>399</v>
      </c>
      <c r="C404" t="s">
        <v>106</v>
      </c>
      <c r="D404" t="s">
        <v>93</v>
      </c>
      <c r="E404">
        <v>440</v>
      </c>
      <c r="F404">
        <v>70</v>
      </c>
      <c r="G404">
        <v>55</v>
      </c>
      <c r="H404">
        <v>65</v>
      </c>
      <c r="I404">
        <v>95</v>
      </c>
      <c r="J404">
        <v>85</v>
      </c>
      <c r="K404">
        <v>70</v>
      </c>
      <c r="L404">
        <v>3</v>
      </c>
      <c r="M404" t="b">
        <v>0</v>
      </c>
      <c r="N404" s="15">
        <f>AVERAGE(Pokemon4[[#This Row],[Hit_Points]:[Speed_Points]])</f>
        <v>73.333333333333329</v>
      </c>
      <c r="O404">
        <f>_xlfn.STDEV.P(Pokemon4[[#This Row],[Hit_Points]:[Speed_Points]])</f>
        <v>13.123346456686352</v>
      </c>
      <c r="P404">
        <f>_xlfn.VAR.P(Pokemon4[[#This Row],[Hit_Points]:[Speed_Points]])</f>
        <v>172.22222222222223</v>
      </c>
    </row>
    <row r="405" spans="2:16" hidden="1" x14ac:dyDescent="0.3">
      <c r="B405" t="s">
        <v>435</v>
      </c>
      <c r="C405" t="s">
        <v>28</v>
      </c>
      <c r="D405" t="s">
        <v>20</v>
      </c>
      <c r="E405">
        <v>330</v>
      </c>
      <c r="F405">
        <v>43</v>
      </c>
      <c r="G405">
        <v>30</v>
      </c>
      <c r="H405">
        <v>55</v>
      </c>
      <c r="I405">
        <v>40</v>
      </c>
      <c r="J405">
        <v>65</v>
      </c>
      <c r="K405">
        <v>97</v>
      </c>
      <c r="L405">
        <v>3</v>
      </c>
      <c r="M405" t="b">
        <v>0</v>
      </c>
      <c r="N405" s="15">
        <f>AVERAGE(Pokemon4[[#This Row],[Hit_Points]:[Speed_Points]])</f>
        <v>55</v>
      </c>
      <c r="O405">
        <f>_xlfn.STDEV.P(Pokemon4[[#This Row],[Hit_Points]:[Speed_Points]])</f>
        <v>21.82506204649447</v>
      </c>
      <c r="P405">
        <f>_xlfn.VAR.P(Pokemon4[[#This Row],[Hit_Points]:[Speed_Points]])</f>
        <v>476.33333333333331</v>
      </c>
    </row>
    <row r="406" spans="2:16" hidden="1" x14ac:dyDescent="0.3">
      <c r="B406" t="s">
        <v>479</v>
      </c>
      <c r="C406" t="s">
        <v>52</v>
      </c>
      <c r="D406" t="s">
        <v>20</v>
      </c>
      <c r="E406">
        <v>363</v>
      </c>
      <c r="F406">
        <v>60</v>
      </c>
      <c r="G406">
        <v>85</v>
      </c>
      <c r="H406">
        <v>49</v>
      </c>
      <c r="I406">
        <v>60</v>
      </c>
      <c r="J406">
        <v>49</v>
      </c>
      <c r="K406">
        <v>60</v>
      </c>
      <c r="L406">
        <v>4</v>
      </c>
      <c r="M406" t="b">
        <v>0</v>
      </c>
      <c r="N406" s="15">
        <f>AVERAGE(Pokemon4[[#This Row],[Hit_Points]:[Speed_Points]])</f>
        <v>60.5</v>
      </c>
      <c r="O406">
        <f>_xlfn.STDEV.P(Pokemon4[[#This Row],[Hit_Points]:[Speed_Points]])</f>
        <v>12.010412149464313</v>
      </c>
      <c r="P406">
        <f>_xlfn.VAR.P(Pokemon4[[#This Row],[Hit_Points]:[Speed_Points]])</f>
        <v>144.25</v>
      </c>
    </row>
    <row r="407" spans="2:16" hidden="1" x14ac:dyDescent="0.3">
      <c r="B407" s="2" t="s">
        <v>480</v>
      </c>
      <c r="C407" s="2" t="s">
        <v>52</v>
      </c>
      <c r="D407" s="2" t="s">
        <v>20</v>
      </c>
      <c r="E407" s="2">
        <v>523</v>
      </c>
      <c r="F407" s="2">
        <v>80</v>
      </c>
      <c r="G407" s="2">
        <v>120</v>
      </c>
      <c r="H407" s="2">
        <v>79</v>
      </c>
      <c r="I407" s="2">
        <v>95</v>
      </c>
      <c r="J407" s="2">
        <v>79</v>
      </c>
      <c r="K407" s="2">
        <v>70</v>
      </c>
      <c r="L407" s="2">
        <v>4</v>
      </c>
      <c r="M407" s="2" t="b">
        <v>0</v>
      </c>
      <c r="N407" s="16">
        <f>AVERAGE(Pokemon4[[#This Row],[Hit_Points]:[Speed_Points]])</f>
        <v>87.166666666666671</v>
      </c>
      <c r="O407" s="16">
        <f>_xlfn.STDEV.P(Pokemon4[[#This Row],[Hit_Points]:[Speed_Points]])</f>
        <v>16.425758903489225</v>
      </c>
      <c r="P407" s="16">
        <f>_xlfn.VAR.P(Pokemon4[[#This Row],[Hit_Points]:[Speed_Points]])</f>
        <v>269.80555555555554</v>
      </c>
    </row>
    <row r="408" spans="2:16" hidden="1" x14ac:dyDescent="0.3">
      <c r="B408" t="s">
        <v>99</v>
      </c>
      <c r="C408" t="s">
        <v>85</v>
      </c>
      <c r="D408" t="s">
        <v>20</v>
      </c>
      <c r="E408">
        <v>505</v>
      </c>
      <c r="F408">
        <v>90</v>
      </c>
      <c r="G408">
        <v>130</v>
      </c>
      <c r="H408">
        <v>80</v>
      </c>
      <c r="I408">
        <v>65</v>
      </c>
      <c r="J408">
        <v>85</v>
      </c>
      <c r="K408">
        <v>55</v>
      </c>
      <c r="L408">
        <v>1</v>
      </c>
      <c r="M408" t="b">
        <v>0</v>
      </c>
      <c r="N408" s="15">
        <f>AVERAGE(Pokemon4[[#This Row],[Hit_Points]:[Speed_Points]])</f>
        <v>84.166666666666671</v>
      </c>
      <c r="O408">
        <f>_xlfn.STDEV.P(Pokemon4[[#This Row],[Hit_Points]:[Speed_Points]])</f>
        <v>23.702437755546487</v>
      </c>
      <c r="P408">
        <f>_xlfn.VAR.P(Pokemon4[[#This Row],[Hit_Points]:[Speed_Points]])</f>
        <v>561.80555555555554</v>
      </c>
    </row>
    <row r="409" spans="2:16" hidden="1" x14ac:dyDescent="0.3">
      <c r="B409" t="s">
        <v>98</v>
      </c>
      <c r="C409" t="s">
        <v>85</v>
      </c>
      <c r="D409" t="s">
        <v>20</v>
      </c>
      <c r="E409">
        <v>405</v>
      </c>
      <c r="F409">
        <v>80</v>
      </c>
      <c r="G409">
        <v>100</v>
      </c>
      <c r="H409">
        <v>70</v>
      </c>
      <c r="I409">
        <v>50</v>
      </c>
      <c r="J409">
        <v>60</v>
      </c>
      <c r="K409">
        <v>45</v>
      </c>
      <c r="L409">
        <v>1</v>
      </c>
      <c r="M409" t="b">
        <v>0</v>
      </c>
      <c r="N409" s="15">
        <f>AVERAGE(Pokemon4[[#This Row],[Hit_Points]:[Speed_Points]])</f>
        <v>67.5</v>
      </c>
      <c r="O409">
        <f>_xlfn.STDEV.P(Pokemon4[[#This Row],[Hit_Points]:[Speed_Points]])</f>
        <v>18.65252440466616</v>
      </c>
      <c r="P409">
        <f>_xlfn.VAR.P(Pokemon4[[#This Row],[Hit_Points]:[Speed_Points]])</f>
        <v>347.91666666666669</v>
      </c>
    </row>
    <row r="410" spans="2:16" hidden="1" x14ac:dyDescent="0.3">
      <c r="B410" t="s">
        <v>97</v>
      </c>
      <c r="C410" t="s">
        <v>85</v>
      </c>
      <c r="D410" t="s">
        <v>20</v>
      </c>
      <c r="E410">
        <v>305</v>
      </c>
      <c r="F410">
        <v>70</v>
      </c>
      <c r="G410">
        <v>80</v>
      </c>
      <c r="H410">
        <v>50</v>
      </c>
      <c r="I410">
        <v>35</v>
      </c>
      <c r="J410">
        <v>35</v>
      </c>
      <c r="K410">
        <v>35</v>
      </c>
      <c r="L410">
        <v>1</v>
      </c>
      <c r="M410" t="b">
        <v>0</v>
      </c>
      <c r="N410" s="15">
        <f>AVERAGE(Pokemon4[[#This Row],[Hit_Points]:[Speed_Points]])</f>
        <v>50.833333333333336</v>
      </c>
      <c r="O410">
        <f>_xlfn.STDEV.P(Pokemon4[[#This Row],[Hit_Points]:[Speed_Points]])</f>
        <v>18.123802642442953</v>
      </c>
      <c r="P410">
        <f>_xlfn.VAR.P(Pokemon4[[#This Row],[Hit_Points]:[Speed_Points]])</f>
        <v>328.47222222222223</v>
      </c>
    </row>
    <row r="411" spans="2:16" hidden="1" x14ac:dyDescent="0.3">
      <c r="B411" t="s">
        <v>289</v>
      </c>
      <c r="C411" t="s">
        <v>19</v>
      </c>
      <c r="D411" t="s">
        <v>20</v>
      </c>
      <c r="E411">
        <v>365</v>
      </c>
      <c r="F411">
        <v>45</v>
      </c>
      <c r="G411">
        <v>75</v>
      </c>
      <c r="H411">
        <v>37</v>
      </c>
      <c r="I411">
        <v>70</v>
      </c>
      <c r="J411">
        <v>55</v>
      </c>
      <c r="K411">
        <v>83</v>
      </c>
      <c r="L411">
        <v>2</v>
      </c>
      <c r="M411" t="b">
        <v>0</v>
      </c>
      <c r="N411" s="15">
        <f>AVERAGE(Pokemon4[[#This Row],[Hit_Points]:[Speed_Points]])</f>
        <v>60.833333333333336</v>
      </c>
      <c r="O411">
        <f>_xlfn.STDEV.P(Pokemon4[[#This Row],[Hit_Points]:[Speed_Points]])</f>
        <v>16.476414119043689</v>
      </c>
      <c r="P411">
        <f>_xlfn.VAR.P(Pokemon4[[#This Row],[Hit_Points]:[Speed_Points]])</f>
        <v>271.47222222222223</v>
      </c>
    </row>
    <row r="412" spans="2:16" hidden="1" x14ac:dyDescent="0.3">
      <c r="B412" t="s">
        <v>267</v>
      </c>
      <c r="C412" t="s">
        <v>19</v>
      </c>
      <c r="D412" t="s">
        <v>106</v>
      </c>
      <c r="E412">
        <v>410</v>
      </c>
      <c r="F412">
        <v>50</v>
      </c>
      <c r="G412">
        <v>50</v>
      </c>
      <c r="H412">
        <v>120</v>
      </c>
      <c r="I412">
        <v>80</v>
      </c>
      <c r="J412">
        <v>80</v>
      </c>
      <c r="K412">
        <v>30</v>
      </c>
      <c r="L412">
        <v>2</v>
      </c>
      <c r="M412" t="b">
        <v>0</v>
      </c>
      <c r="N412" s="15">
        <f>AVERAGE(Pokemon4[[#This Row],[Hit_Points]:[Speed_Points]])</f>
        <v>68.333333333333329</v>
      </c>
      <c r="O412">
        <f>_xlfn.STDEV.P(Pokemon4[[#This Row],[Hit_Points]:[Speed_Points]])</f>
        <v>29.107081994288301</v>
      </c>
      <c r="P412">
        <f>_xlfn.VAR.P(Pokemon4[[#This Row],[Hit_Points]:[Speed_Points]])</f>
        <v>847.22222222222217</v>
      </c>
    </row>
    <row r="413" spans="2:16" hidden="1" x14ac:dyDescent="0.3">
      <c r="B413" t="s">
        <v>168</v>
      </c>
      <c r="C413" t="s">
        <v>28</v>
      </c>
      <c r="D413" t="s">
        <v>20</v>
      </c>
      <c r="E413">
        <v>200</v>
      </c>
      <c r="F413">
        <v>20</v>
      </c>
      <c r="G413">
        <v>10</v>
      </c>
      <c r="H413">
        <v>55</v>
      </c>
      <c r="I413">
        <v>15</v>
      </c>
      <c r="J413">
        <v>20</v>
      </c>
      <c r="K413">
        <v>80</v>
      </c>
      <c r="L413">
        <v>1</v>
      </c>
      <c r="M413" t="b">
        <v>0</v>
      </c>
      <c r="N413" s="15">
        <f>AVERAGE(Pokemon4[[#This Row],[Hit_Points]:[Speed_Points]])</f>
        <v>33.333333333333336</v>
      </c>
      <c r="O413">
        <f>_xlfn.STDEV.P(Pokemon4[[#This Row],[Hit_Points]:[Speed_Points]])</f>
        <v>25.440562537456245</v>
      </c>
      <c r="P413">
        <f>_xlfn.VAR.P(Pokemon4[[#This Row],[Hit_Points]:[Speed_Points]])</f>
        <v>647.22222222222217</v>
      </c>
    </row>
    <row r="414" spans="2:16" hidden="1" x14ac:dyDescent="0.3">
      <c r="B414" t="s">
        <v>164</v>
      </c>
      <c r="C414" t="s">
        <v>19</v>
      </c>
      <c r="D414" t="s">
        <v>20</v>
      </c>
      <c r="E414">
        <v>495</v>
      </c>
      <c r="F414">
        <v>65</v>
      </c>
      <c r="G414">
        <v>95</v>
      </c>
      <c r="H414">
        <v>57</v>
      </c>
      <c r="I414">
        <v>100</v>
      </c>
      <c r="J414">
        <v>85</v>
      </c>
      <c r="K414">
        <v>93</v>
      </c>
      <c r="L414">
        <v>1</v>
      </c>
      <c r="M414" t="b">
        <v>0</v>
      </c>
      <c r="N414" s="15">
        <f>AVERAGE(Pokemon4[[#This Row],[Hit_Points]:[Speed_Points]])</f>
        <v>82.5</v>
      </c>
      <c r="O414">
        <f>_xlfn.STDEV.P(Pokemon4[[#This Row],[Hit_Points]:[Speed_Points]])</f>
        <v>15.997395621371206</v>
      </c>
      <c r="P414">
        <f>_xlfn.VAR.P(Pokemon4[[#This Row],[Hit_Points]:[Speed_Points]])</f>
        <v>255.91666666666666</v>
      </c>
    </row>
    <row r="415" spans="2:16" hidden="1" x14ac:dyDescent="0.3">
      <c r="B415" t="s">
        <v>548</v>
      </c>
      <c r="C415" t="s">
        <v>19</v>
      </c>
      <c r="D415" t="s">
        <v>20</v>
      </c>
      <c r="E415">
        <v>540</v>
      </c>
      <c r="F415">
        <v>75</v>
      </c>
      <c r="G415">
        <v>95</v>
      </c>
      <c r="H415">
        <v>67</v>
      </c>
      <c r="I415">
        <v>125</v>
      </c>
      <c r="J415">
        <v>95</v>
      </c>
      <c r="K415">
        <v>83</v>
      </c>
      <c r="L415">
        <v>4</v>
      </c>
      <c r="M415" t="b">
        <v>0</v>
      </c>
      <c r="N415" s="15">
        <f>AVERAGE(Pokemon4[[#This Row],[Hit_Points]:[Speed_Points]])</f>
        <v>90</v>
      </c>
      <c r="O415">
        <f>_xlfn.STDEV.P(Pokemon4[[#This Row],[Hit_Points]:[Speed_Points]])</f>
        <v>18.610033136277146</v>
      </c>
      <c r="P415">
        <f>_xlfn.VAR.P(Pokemon4[[#This Row],[Hit_Points]:[Speed_Points]])</f>
        <v>346.33333333333331</v>
      </c>
    </row>
    <row r="416" spans="2:16" hidden="1" x14ac:dyDescent="0.3">
      <c r="B416" t="s">
        <v>114</v>
      </c>
      <c r="C416" t="s">
        <v>52</v>
      </c>
      <c r="D416" t="s">
        <v>115</v>
      </c>
      <c r="E416">
        <v>325</v>
      </c>
      <c r="F416">
        <v>25</v>
      </c>
      <c r="G416">
        <v>35</v>
      </c>
      <c r="H416">
        <v>70</v>
      </c>
      <c r="I416">
        <v>95</v>
      </c>
      <c r="J416">
        <v>55</v>
      </c>
      <c r="K416">
        <v>45</v>
      </c>
      <c r="L416">
        <v>1</v>
      </c>
      <c r="M416" t="b">
        <v>0</v>
      </c>
      <c r="N416" s="15">
        <f>AVERAGE(Pokemon4[[#This Row],[Hit_Points]:[Speed_Points]])</f>
        <v>54.166666666666664</v>
      </c>
      <c r="O416">
        <f>_xlfn.STDEV.P(Pokemon4[[#This Row],[Hit_Points]:[Speed_Points]])</f>
        <v>23.169064624096407</v>
      </c>
      <c r="P416">
        <f>_xlfn.VAR.P(Pokemon4[[#This Row],[Hit_Points]:[Speed_Points]])</f>
        <v>536.80555555555554</v>
      </c>
    </row>
    <row r="417" spans="2:16" hidden="1" x14ac:dyDescent="0.3">
      <c r="B417" t="s">
        <v>116</v>
      </c>
      <c r="C417" t="s">
        <v>52</v>
      </c>
      <c r="D417" t="s">
        <v>115</v>
      </c>
      <c r="E417">
        <v>465</v>
      </c>
      <c r="F417">
        <v>50</v>
      </c>
      <c r="G417">
        <v>60</v>
      </c>
      <c r="H417">
        <v>95</v>
      </c>
      <c r="I417">
        <v>120</v>
      </c>
      <c r="J417">
        <v>70</v>
      </c>
      <c r="K417">
        <v>70</v>
      </c>
      <c r="L417">
        <v>1</v>
      </c>
      <c r="M417" t="b">
        <v>0</v>
      </c>
      <c r="N417" s="15">
        <f>AVERAGE(Pokemon4[[#This Row],[Hit_Points]:[Speed_Points]])</f>
        <v>77.5</v>
      </c>
      <c r="O417">
        <f>_xlfn.STDEV.P(Pokemon4[[#This Row],[Hit_Points]:[Speed_Points]])</f>
        <v>23.407619841980232</v>
      </c>
      <c r="P417">
        <f>_xlfn.VAR.P(Pokemon4[[#This Row],[Hit_Points]:[Speed_Points]])</f>
        <v>547.91666666666663</v>
      </c>
    </row>
    <row r="418" spans="2:16" hidden="1" x14ac:dyDescent="0.3">
      <c r="B418" t="s">
        <v>543</v>
      </c>
      <c r="C418" t="s">
        <v>52</v>
      </c>
      <c r="D418" t="s">
        <v>115</v>
      </c>
      <c r="E418">
        <v>535</v>
      </c>
      <c r="F418">
        <v>70</v>
      </c>
      <c r="G418">
        <v>70</v>
      </c>
      <c r="H418">
        <v>115</v>
      </c>
      <c r="I418">
        <v>130</v>
      </c>
      <c r="J418">
        <v>90</v>
      </c>
      <c r="K418">
        <v>60</v>
      </c>
      <c r="L418">
        <v>4</v>
      </c>
      <c r="M418" t="b">
        <v>0</v>
      </c>
      <c r="N418" s="15">
        <f>AVERAGE(Pokemon4[[#This Row],[Hit_Points]:[Speed_Points]])</f>
        <v>89.166666666666671</v>
      </c>
      <c r="O418">
        <f>_xlfn.STDEV.P(Pokemon4[[#This Row],[Hit_Points]:[Speed_Points]])</f>
        <v>25.563102750296611</v>
      </c>
      <c r="P418">
        <f>_xlfn.VAR.P(Pokemon4[[#This Row],[Hit_Points]:[Speed_Points]])</f>
        <v>653.47222222222217</v>
      </c>
    </row>
    <row r="419" spans="2:16" hidden="1" x14ac:dyDescent="0.3">
      <c r="B419" t="s">
        <v>350</v>
      </c>
      <c r="C419" t="s">
        <v>85</v>
      </c>
      <c r="D419" t="s">
        <v>20</v>
      </c>
      <c r="E419">
        <v>237</v>
      </c>
      <c r="F419">
        <v>72</v>
      </c>
      <c r="G419">
        <v>60</v>
      </c>
      <c r="H419">
        <v>30</v>
      </c>
      <c r="I419">
        <v>20</v>
      </c>
      <c r="J419">
        <v>30</v>
      </c>
      <c r="K419">
        <v>25</v>
      </c>
      <c r="L419">
        <v>3</v>
      </c>
      <c r="M419" t="b">
        <v>0</v>
      </c>
      <c r="N419" s="15">
        <f>AVERAGE(Pokemon4[[#This Row],[Hit_Points]:[Speed_Points]])</f>
        <v>39.5</v>
      </c>
      <c r="O419">
        <f>_xlfn.STDEV.P(Pokemon4[[#This Row],[Hit_Points]:[Speed_Points]])</f>
        <v>19.354155453889827</v>
      </c>
      <c r="P419">
        <f>_xlfn.VAR.P(Pokemon4[[#This Row],[Hit_Points]:[Speed_Points]])</f>
        <v>374.58333333333331</v>
      </c>
    </row>
    <row r="420" spans="2:16" hidden="1" x14ac:dyDescent="0.3">
      <c r="B420" t="s">
        <v>787</v>
      </c>
      <c r="C420" t="s">
        <v>171</v>
      </c>
      <c r="D420" t="s">
        <v>93</v>
      </c>
      <c r="E420">
        <v>482</v>
      </c>
      <c r="F420">
        <v>86</v>
      </c>
      <c r="G420">
        <v>92</v>
      </c>
      <c r="H420">
        <v>88</v>
      </c>
      <c r="I420">
        <v>68</v>
      </c>
      <c r="J420">
        <v>75</v>
      </c>
      <c r="K420">
        <v>73</v>
      </c>
      <c r="L420">
        <v>6</v>
      </c>
      <c r="M420" t="b">
        <v>0</v>
      </c>
      <c r="N420" s="15">
        <f>AVERAGE(Pokemon4[[#This Row],[Hit_Points]:[Speed_Points]])</f>
        <v>80.333333333333329</v>
      </c>
      <c r="O420">
        <f>_xlfn.STDEV.P(Pokemon4[[#This Row],[Hit_Points]:[Speed_Points]])</f>
        <v>8.7686309586439375</v>
      </c>
      <c r="P420">
        <f>_xlfn.VAR.P(Pokemon4[[#This Row],[Hit_Points]:[Speed_Points]])</f>
        <v>76.888888888888886</v>
      </c>
    </row>
    <row r="421" spans="2:16" hidden="1" x14ac:dyDescent="0.3">
      <c r="B421" t="s">
        <v>554</v>
      </c>
      <c r="C421" t="s">
        <v>122</v>
      </c>
      <c r="D421" t="s">
        <v>55</v>
      </c>
      <c r="E421">
        <v>530</v>
      </c>
      <c r="F421">
        <v>110</v>
      </c>
      <c r="G421">
        <v>130</v>
      </c>
      <c r="H421">
        <v>80</v>
      </c>
      <c r="I421">
        <v>70</v>
      </c>
      <c r="J421">
        <v>60</v>
      </c>
      <c r="K421">
        <v>80</v>
      </c>
      <c r="L421">
        <v>4</v>
      </c>
      <c r="M421" t="b">
        <v>0</v>
      </c>
      <c r="N421" s="15">
        <f>AVERAGE(Pokemon4[[#This Row],[Hit_Points]:[Speed_Points]])</f>
        <v>88.333333333333329</v>
      </c>
      <c r="O421">
        <f>_xlfn.STDEV.P(Pokemon4[[#This Row],[Hit_Points]:[Speed_Points]])</f>
        <v>24.094720491334932</v>
      </c>
      <c r="P421">
        <f>_xlfn.VAR.P(Pokemon4[[#This Row],[Hit_Points]:[Speed_Points]])</f>
        <v>580.55555555555554</v>
      </c>
    </row>
    <row r="422" spans="2:16" hidden="1" x14ac:dyDescent="0.3">
      <c r="B422" s="2" t="s">
        <v>578</v>
      </c>
      <c r="C422" s="2" t="s">
        <v>28</v>
      </c>
      <c r="D422" s="2" t="s">
        <v>20</v>
      </c>
      <c r="E422" s="2">
        <v>600</v>
      </c>
      <c r="F422" s="2">
        <v>100</v>
      </c>
      <c r="G422" s="2">
        <v>100</v>
      </c>
      <c r="H422" s="2">
        <v>100</v>
      </c>
      <c r="I422" s="2">
        <v>100</v>
      </c>
      <c r="J422" s="2">
        <v>100</v>
      </c>
      <c r="K422" s="2">
        <v>100</v>
      </c>
      <c r="L422" s="2">
        <v>4</v>
      </c>
      <c r="M422" s="2" t="b">
        <v>0</v>
      </c>
      <c r="N422" s="16">
        <f>AVERAGE(Pokemon4[[#This Row],[Hit_Points]:[Speed_Points]])</f>
        <v>100</v>
      </c>
      <c r="O422" s="16">
        <f>_xlfn.STDEV.P(Pokemon4[[#This Row],[Hit_Points]:[Speed_Points]])</f>
        <v>0</v>
      </c>
      <c r="P422" s="16">
        <f>_xlfn.VAR.P(Pokemon4[[#This Row],[Hit_Points]:[Speed_Points]])</f>
        <v>0</v>
      </c>
    </row>
    <row r="423" spans="2:16" hidden="1" x14ac:dyDescent="0.3">
      <c r="B423" t="s">
        <v>721</v>
      </c>
      <c r="C423" t="s">
        <v>171</v>
      </c>
      <c r="D423" t="s">
        <v>23</v>
      </c>
      <c r="E423">
        <v>510</v>
      </c>
      <c r="F423">
        <v>110</v>
      </c>
      <c r="G423">
        <v>65</v>
      </c>
      <c r="H423">
        <v>105</v>
      </c>
      <c r="I423">
        <v>55</v>
      </c>
      <c r="J423">
        <v>95</v>
      </c>
      <c r="K423">
        <v>80</v>
      </c>
      <c r="L423">
        <v>5</v>
      </c>
      <c r="M423" t="b">
        <v>0</v>
      </c>
      <c r="N423" s="15">
        <f>AVERAGE(Pokemon4[[#This Row],[Hit_Points]:[Speed_Points]])</f>
        <v>85</v>
      </c>
      <c r="O423">
        <f>_xlfn.STDEV.P(Pokemon4[[#This Row],[Hit_Points]:[Speed_Points]])</f>
        <v>20.207259421636902</v>
      </c>
      <c r="P423">
        <f>_xlfn.VAR.P(Pokemon4[[#This Row],[Hit_Points]:[Speed_Points]])</f>
        <v>408.33333333333331</v>
      </c>
    </row>
    <row r="424" spans="2:16" hidden="1" x14ac:dyDescent="0.3">
      <c r="B424" t="s">
        <v>368</v>
      </c>
      <c r="C424" t="s">
        <v>52</v>
      </c>
      <c r="D424" t="s">
        <v>20</v>
      </c>
      <c r="E424">
        <v>475</v>
      </c>
      <c r="F424">
        <v>70</v>
      </c>
      <c r="G424">
        <v>75</v>
      </c>
      <c r="H424">
        <v>60</v>
      </c>
      <c r="I424">
        <v>105</v>
      </c>
      <c r="J424">
        <v>60</v>
      </c>
      <c r="K424">
        <v>105</v>
      </c>
      <c r="L424">
        <v>3</v>
      </c>
      <c r="M424" t="b">
        <v>0</v>
      </c>
      <c r="N424" s="15">
        <f>AVERAGE(Pokemon4[[#This Row],[Hit_Points]:[Speed_Points]])</f>
        <v>79.166666666666671</v>
      </c>
      <c r="O424">
        <f>_xlfn.STDEV.P(Pokemon4[[#This Row],[Hit_Points]:[Speed_Points]])</f>
        <v>19.021187017522212</v>
      </c>
      <c r="P424">
        <f>_xlfn.VAR.P(Pokemon4[[#This Row],[Hit_Points]:[Speed_Points]])</f>
        <v>361.80555555555554</v>
      </c>
    </row>
    <row r="425" spans="2:16" hidden="1" x14ac:dyDescent="0.3">
      <c r="B425" s="2" t="s">
        <v>369</v>
      </c>
      <c r="C425" s="2" t="s">
        <v>52</v>
      </c>
      <c r="D425" s="2" t="s">
        <v>20</v>
      </c>
      <c r="E425" s="2">
        <v>575</v>
      </c>
      <c r="F425" s="2">
        <v>70</v>
      </c>
      <c r="G425" s="2">
        <v>75</v>
      </c>
      <c r="H425" s="2">
        <v>80</v>
      </c>
      <c r="I425" s="2">
        <v>135</v>
      </c>
      <c r="J425" s="2">
        <v>80</v>
      </c>
      <c r="K425" s="2">
        <v>135</v>
      </c>
      <c r="L425" s="2">
        <v>3</v>
      </c>
      <c r="M425" s="2" t="b">
        <v>0</v>
      </c>
      <c r="N425" s="16">
        <f>AVERAGE(Pokemon4[[#This Row],[Hit_Points]:[Speed_Points]])</f>
        <v>95.833333333333329</v>
      </c>
      <c r="O425" s="16">
        <f>_xlfn.STDEV.P(Pokemon4[[#This Row],[Hit_Points]:[Speed_Points]])</f>
        <v>27.901115071305345</v>
      </c>
      <c r="P425" s="16">
        <f>_xlfn.VAR.P(Pokemon4[[#This Row],[Hit_Points]:[Speed_Points]])</f>
        <v>778.47222222222217</v>
      </c>
    </row>
    <row r="426" spans="2:16" hidden="1" x14ac:dyDescent="0.3">
      <c r="B426" t="s">
        <v>84</v>
      </c>
      <c r="C426" t="s">
        <v>85</v>
      </c>
      <c r="D426" t="s">
        <v>20</v>
      </c>
      <c r="E426">
        <v>305</v>
      </c>
      <c r="F426">
        <v>40</v>
      </c>
      <c r="G426">
        <v>80</v>
      </c>
      <c r="H426">
        <v>35</v>
      </c>
      <c r="I426">
        <v>35</v>
      </c>
      <c r="J426">
        <v>45</v>
      </c>
      <c r="K426">
        <v>70</v>
      </c>
      <c r="L426">
        <v>1</v>
      </c>
      <c r="M426" t="b">
        <v>0</v>
      </c>
      <c r="N426" s="15">
        <f>AVERAGE(Pokemon4[[#This Row],[Hit_Points]:[Speed_Points]])</f>
        <v>50.833333333333336</v>
      </c>
      <c r="O426">
        <f>_xlfn.STDEV.P(Pokemon4[[#This Row],[Hit_Points]:[Speed_Points]])</f>
        <v>17.658016750347574</v>
      </c>
      <c r="P426">
        <f>_xlfn.VAR.P(Pokemon4[[#This Row],[Hit_Points]:[Speed_Points]])</f>
        <v>311.80555555555554</v>
      </c>
    </row>
    <row r="427" spans="2:16" hidden="1" x14ac:dyDescent="0.3">
      <c r="B427" t="s">
        <v>274</v>
      </c>
      <c r="C427" t="s">
        <v>28</v>
      </c>
      <c r="D427" t="s">
        <v>23</v>
      </c>
      <c r="E427">
        <v>465</v>
      </c>
      <c r="F427">
        <v>65</v>
      </c>
      <c r="G427">
        <v>40</v>
      </c>
      <c r="H427">
        <v>70</v>
      </c>
      <c r="I427">
        <v>80</v>
      </c>
      <c r="J427">
        <v>140</v>
      </c>
      <c r="K427">
        <v>70</v>
      </c>
      <c r="L427">
        <v>2</v>
      </c>
      <c r="M427" t="b">
        <v>0</v>
      </c>
      <c r="N427" s="15">
        <f>AVERAGE(Pokemon4[[#This Row],[Hit_Points]:[Speed_Points]])</f>
        <v>77.5</v>
      </c>
      <c r="O427">
        <f>_xlfn.STDEV.P(Pokemon4[[#This Row],[Hit_Points]:[Speed_Points]])</f>
        <v>30.516389039334257</v>
      </c>
      <c r="P427">
        <f>_xlfn.VAR.P(Pokemon4[[#This Row],[Hit_Points]:[Speed_Points]])</f>
        <v>931.25</v>
      </c>
    </row>
    <row r="428" spans="2:16" hidden="1" x14ac:dyDescent="0.3">
      <c r="B428" t="s">
        <v>538</v>
      </c>
      <c r="C428" t="s">
        <v>28</v>
      </c>
      <c r="D428" t="s">
        <v>23</v>
      </c>
      <c r="E428">
        <v>345</v>
      </c>
      <c r="F428">
        <v>45</v>
      </c>
      <c r="G428">
        <v>20</v>
      </c>
      <c r="H428">
        <v>50</v>
      </c>
      <c r="I428">
        <v>60</v>
      </c>
      <c r="J428">
        <v>120</v>
      </c>
      <c r="K428">
        <v>50</v>
      </c>
      <c r="L428">
        <v>4</v>
      </c>
      <c r="M428" t="b">
        <v>0</v>
      </c>
      <c r="N428" s="15">
        <f>AVERAGE(Pokemon4[[#This Row],[Hit_Points]:[Speed_Points]])</f>
        <v>57.5</v>
      </c>
      <c r="O428">
        <f>_xlfn.STDEV.P(Pokemon4[[#This Row],[Hit_Points]:[Speed_Points]])</f>
        <v>30.516389039334257</v>
      </c>
      <c r="P428">
        <f>_xlfn.VAR.P(Pokemon4[[#This Row],[Hit_Points]:[Speed_Points]])</f>
        <v>931.25</v>
      </c>
    </row>
    <row r="429" spans="2:16" hidden="1" x14ac:dyDescent="0.3">
      <c r="B429" t="s">
        <v>647</v>
      </c>
      <c r="C429" t="s">
        <v>13</v>
      </c>
      <c r="D429" t="s">
        <v>20</v>
      </c>
      <c r="E429">
        <v>461</v>
      </c>
      <c r="F429">
        <v>75</v>
      </c>
      <c r="G429">
        <v>86</v>
      </c>
      <c r="H429">
        <v>67</v>
      </c>
      <c r="I429">
        <v>106</v>
      </c>
      <c r="J429">
        <v>67</v>
      </c>
      <c r="K429">
        <v>60</v>
      </c>
      <c r="L429">
        <v>5</v>
      </c>
      <c r="M429" t="b">
        <v>0</v>
      </c>
      <c r="N429" s="15">
        <f>AVERAGE(Pokemon4[[#This Row],[Hit_Points]:[Speed_Points]])</f>
        <v>76.833333333333329</v>
      </c>
      <c r="O429">
        <f>_xlfn.STDEV.P(Pokemon4[[#This Row],[Hit_Points]:[Speed_Points]])</f>
        <v>15.355961564016614</v>
      </c>
      <c r="P429">
        <f>_xlfn.VAR.P(Pokemon4[[#This Row],[Hit_Points]:[Speed_Points]])</f>
        <v>235.80555555555554</v>
      </c>
    </row>
    <row r="430" spans="2:16" hidden="1" x14ac:dyDescent="0.3">
      <c r="B430" t="s">
        <v>223</v>
      </c>
      <c r="C430" t="s">
        <v>52</v>
      </c>
      <c r="D430" t="s">
        <v>20</v>
      </c>
      <c r="E430">
        <v>280</v>
      </c>
      <c r="F430">
        <v>55</v>
      </c>
      <c r="G430">
        <v>40</v>
      </c>
      <c r="H430">
        <v>40</v>
      </c>
      <c r="I430">
        <v>65</v>
      </c>
      <c r="J430">
        <v>45</v>
      </c>
      <c r="K430">
        <v>35</v>
      </c>
      <c r="L430">
        <v>2</v>
      </c>
      <c r="M430" t="b">
        <v>0</v>
      </c>
      <c r="N430" s="15">
        <f>AVERAGE(Pokemon4[[#This Row],[Hit_Points]:[Speed_Points]])</f>
        <v>46.666666666666664</v>
      </c>
      <c r="O430">
        <f>_xlfn.STDEV.P(Pokemon4[[#This Row],[Hit_Points]:[Speed_Points]])</f>
        <v>10.274023338281628</v>
      </c>
      <c r="P430">
        <f>_xlfn.VAR.P(Pokemon4[[#This Row],[Hit_Points]:[Speed_Points]])</f>
        <v>105.55555555555556</v>
      </c>
    </row>
    <row r="431" spans="2:16" hidden="1" x14ac:dyDescent="0.3">
      <c r="B431" t="s">
        <v>228</v>
      </c>
      <c r="C431" t="s">
        <v>28</v>
      </c>
      <c r="D431" t="s">
        <v>63</v>
      </c>
      <c r="E431">
        <v>250</v>
      </c>
      <c r="F431">
        <v>70</v>
      </c>
      <c r="G431">
        <v>20</v>
      </c>
      <c r="H431">
        <v>50</v>
      </c>
      <c r="I431">
        <v>20</v>
      </c>
      <c r="J431">
        <v>50</v>
      </c>
      <c r="K431">
        <v>40</v>
      </c>
      <c r="L431">
        <v>2</v>
      </c>
      <c r="M431" t="b">
        <v>0</v>
      </c>
      <c r="N431" s="15">
        <f>AVERAGE(Pokemon4[[#This Row],[Hit_Points]:[Speed_Points]])</f>
        <v>41.666666666666664</v>
      </c>
      <c r="O431">
        <f>_xlfn.STDEV.P(Pokemon4[[#This Row],[Hit_Points]:[Speed_Points]])</f>
        <v>17.716909687891082</v>
      </c>
      <c r="P431">
        <f>_xlfn.VAR.P(Pokemon4[[#This Row],[Hit_Points]:[Speed_Points]])</f>
        <v>313.88888888888891</v>
      </c>
    </row>
    <row r="432" spans="2:16" hidden="1" x14ac:dyDescent="0.3">
      <c r="B432" t="s">
        <v>142</v>
      </c>
      <c r="C432" t="s">
        <v>55</v>
      </c>
      <c r="D432" t="s">
        <v>20</v>
      </c>
      <c r="E432">
        <v>425</v>
      </c>
      <c r="F432">
        <v>60</v>
      </c>
      <c r="G432">
        <v>80</v>
      </c>
      <c r="H432">
        <v>110</v>
      </c>
      <c r="I432">
        <v>50</v>
      </c>
      <c r="J432">
        <v>80</v>
      </c>
      <c r="K432">
        <v>45</v>
      </c>
      <c r="L432">
        <v>1</v>
      </c>
      <c r="M432" t="b">
        <v>0</v>
      </c>
      <c r="N432" s="15">
        <f>AVERAGE(Pokemon4[[#This Row],[Hit_Points]:[Speed_Points]])</f>
        <v>70.833333333333329</v>
      </c>
      <c r="O432">
        <f>_xlfn.STDEV.P(Pokemon4[[#This Row],[Hit_Points]:[Speed_Points]])</f>
        <v>22.063670491456211</v>
      </c>
      <c r="P432">
        <f>_xlfn.VAR.P(Pokemon4[[#This Row],[Hit_Points]:[Speed_Points]])</f>
        <v>486.80555555555554</v>
      </c>
    </row>
    <row r="433" spans="2:16" hidden="1" x14ac:dyDescent="0.3">
      <c r="B433" t="s">
        <v>311</v>
      </c>
      <c r="C433" t="s">
        <v>28</v>
      </c>
      <c r="D433" t="s">
        <v>55</v>
      </c>
      <c r="E433">
        <v>405</v>
      </c>
      <c r="F433">
        <v>70</v>
      </c>
      <c r="G433">
        <v>85</v>
      </c>
      <c r="H433">
        <v>70</v>
      </c>
      <c r="I433">
        <v>60</v>
      </c>
      <c r="J433">
        <v>70</v>
      </c>
      <c r="K433">
        <v>50</v>
      </c>
      <c r="L433">
        <v>3</v>
      </c>
      <c r="M433" t="b">
        <v>0</v>
      </c>
      <c r="N433" s="15">
        <f>AVERAGE(Pokemon4[[#This Row],[Hit_Points]:[Speed_Points]])</f>
        <v>67.5</v>
      </c>
      <c r="O433">
        <f>_xlfn.STDEV.P(Pokemon4[[#This Row],[Hit_Points]:[Speed_Points]])</f>
        <v>10.70436048222094</v>
      </c>
      <c r="P433">
        <f>_xlfn.VAR.P(Pokemon4[[#This Row],[Hit_Points]:[Speed_Points]])</f>
        <v>114.58333333333333</v>
      </c>
    </row>
    <row r="434" spans="2:16" hidden="1" x14ac:dyDescent="0.3">
      <c r="B434" t="s">
        <v>338</v>
      </c>
      <c r="C434" t="s">
        <v>33</v>
      </c>
      <c r="D434" t="s">
        <v>23</v>
      </c>
      <c r="E434">
        <v>414</v>
      </c>
      <c r="F434">
        <v>70</v>
      </c>
      <c r="G434">
        <v>60</v>
      </c>
      <c r="H434">
        <v>62</v>
      </c>
      <c r="I434">
        <v>80</v>
      </c>
      <c r="J434">
        <v>82</v>
      </c>
      <c r="K434">
        <v>60</v>
      </c>
      <c r="L434">
        <v>3</v>
      </c>
      <c r="M434" t="b">
        <v>0</v>
      </c>
      <c r="N434" s="15">
        <f>AVERAGE(Pokemon4[[#This Row],[Hit_Points]:[Speed_Points]])</f>
        <v>69</v>
      </c>
      <c r="O434">
        <f>_xlfn.STDEV.P(Pokemon4[[#This Row],[Hit_Points]:[Speed_Points]])</f>
        <v>9.1469484893414954</v>
      </c>
      <c r="P434">
        <f>_xlfn.VAR.P(Pokemon4[[#This Row],[Hit_Points]:[Speed_Points]])</f>
        <v>83.666666666666671</v>
      </c>
    </row>
    <row r="435" spans="2:16" hidden="1" x14ac:dyDescent="0.3">
      <c r="B435" t="s">
        <v>358</v>
      </c>
      <c r="C435" t="s">
        <v>115</v>
      </c>
      <c r="D435" t="s">
        <v>63</v>
      </c>
      <c r="E435">
        <v>380</v>
      </c>
      <c r="F435">
        <v>50</v>
      </c>
      <c r="G435">
        <v>85</v>
      </c>
      <c r="H435">
        <v>85</v>
      </c>
      <c r="I435">
        <v>55</v>
      </c>
      <c r="J435">
        <v>55</v>
      </c>
      <c r="K435">
        <v>50</v>
      </c>
      <c r="L435">
        <v>3</v>
      </c>
      <c r="M435" t="b">
        <v>0</v>
      </c>
      <c r="N435" s="15">
        <f>AVERAGE(Pokemon4[[#This Row],[Hit_Points]:[Speed_Points]])</f>
        <v>63.333333333333336</v>
      </c>
      <c r="O435">
        <f>_xlfn.STDEV.P(Pokemon4[[#This Row],[Hit_Points]:[Speed_Points]])</f>
        <v>15.456030825826172</v>
      </c>
      <c r="P435">
        <f>_xlfn.VAR.P(Pokemon4[[#This Row],[Hit_Points]:[Speed_Points]])</f>
        <v>238.88888888888889</v>
      </c>
    </row>
    <row r="436" spans="2:16" hidden="1" x14ac:dyDescent="0.3">
      <c r="B436" t="s">
        <v>359</v>
      </c>
      <c r="C436" t="s">
        <v>115</v>
      </c>
      <c r="D436" t="s">
        <v>63</v>
      </c>
      <c r="E436">
        <v>480</v>
      </c>
      <c r="F436">
        <v>50</v>
      </c>
      <c r="G436">
        <v>105</v>
      </c>
      <c r="H436">
        <v>125</v>
      </c>
      <c r="I436">
        <v>55</v>
      </c>
      <c r="J436">
        <v>95</v>
      </c>
      <c r="K436">
        <v>50</v>
      </c>
      <c r="L436">
        <v>3</v>
      </c>
      <c r="M436" t="b">
        <v>0</v>
      </c>
      <c r="N436" s="15">
        <f>AVERAGE(Pokemon4[[#This Row],[Hit_Points]:[Speed_Points]])</f>
        <v>80</v>
      </c>
      <c r="O436">
        <f>_xlfn.STDEV.P(Pokemon4[[#This Row],[Hit_Points]:[Speed_Points]])</f>
        <v>29.720924166878348</v>
      </c>
      <c r="P436">
        <f>_xlfn.VAR.P(Pokemon4[[#This Row],[Hit_Points]:[Speed_Points]])</f>
        <v>883.33333333333337</v>
      </c>
    </row>
    <row r="437" spans="2:16" hidden="1" x14ac:dyDescent="0.3">
      <c r="B437" t="s">
        <v>365</v>
      </c>
      <c r="C437" t="s">
        <v>85</v>
      </c>
      <c r="D437" t="s">
        <v>93</v>
      </c>
      <c r="E437">
        <v>410</v>
      </c>
      <c r="F437">
        <v>60</v>
      </c>
      <c r="G437">
        <v>60</v>
      </c>
      <c r="H437">
        <v>75</v>
      </c>
      <c r="I437">
        <v>60</v>
      </c>
      <c r="J437">
        <v>75</v>
      </c>
      <c r="K437">
        <v>80</v>
      </c>
      <c r="L437">
        <v>3</v>
      </c>
      <c r="M437" t="b">
        <v>0</v>
      </c>
      <c r="N437" s="15">
        <f>AVERAGE(Pokemon4[[#This Row],[Hit_Points]:[Speed_Points]])</f>
        <v>68.333333333333329</v>
      </c>
      <c r="O437">
        <f>_xlfn.STDEV.P(Pokemon4[[#This Row],[Hit_Points]:[Speed_Points]])</f>
        <v>8.4983658559879753</v>
      </c>
      <c r="P437">
        <f>_xlfn.VAR.P(Pokemon4[[#This Row],[Hit_Points]:[Speed_Points]])</f>
        <v>72.222222222222229</v>
      </c>
    </row>
    <row r="438" spans="2:16" hidden="1" x14ac:dyDescent="0.3">
      <c r="B438" t="s">
        <v>366</v>
      </c>
      <c r="C438" t="s">
        <v>85</v>
      </c>
      <c r="D438" t="s">
        <v>93</v>
      </c>
      <c r="E438">
        <v>510</v>
      </c>
      <c r="F438">
        <v>60</v>
      </c>
      <c r="G438">
        <v>100</v>
      </c>
      <c r="H438">
        <v>85</v>
      </c>
      <c r="I438">
        <v>80</v>
      </c>
      <c r="J438">
        <v>85</v>
      </c>
      <c r="K438">
        <v>100</v>
      </c>
      <c r="L438">
        <v>3</v>
      </c>
      <c r="M438" t="b">
        <v>0</v>
      </c>
      <c r="N438" s="15">
        <f>AVERAGE(Pokemon4[[#This Row],[Hit_Points]:[Speed_Points]])</f>
        <v>85</v>
      </c>
      <c r="O438">
        <f>_xlfn.STDEV.P(Pokemon4[[#This Row],[Hit_Points]:[Speed_Points]])</f>
        <v>13.540064007726601</v>
      </c>
      <c r="P438">
        <f>_xlfn.VAR.P(Pokemon4[[#This Row],[Hit_Points]:[Speed_Points]])</f>
        <v>183.33333333333334</v>
      </c>
    </row>
    <row r="439" spans="2:16" hidden="1" x14ac:dyDescent="0.3">
      <c r="B439" t="s">
        <v>364</v>
      </c>
      <c r="C439" t="s">
        <v>85</v>
      </c>
      <c r="D439" t="s">
        <v>93</v>
      </c>
      <c r="E439">
        <v>280</v>
      </c>
      <c r="F439">
        <v>30</v>
      </c>
      <c r="G439">
        <v>40</v>
      </c>
      <c r="H439">
        <v>55</v>
      </c>
      <c r="I439">
        <v>40</v>
      </c>
      <c r="J439">
        <v>55</v>
      </c>
      <c r="K439">
        <v>60</v>
      </c>
      <c r="L439">
        <v>3</v>
      </c>
      <c r="M439" t="b">
        <v>0</v>
      </c>
      <c r="N439" s="15">
        <f>AVERAGE(Pokemon4[[#This Row],[Hit_Points]:[Speed_Points]])</f>
        <v>46.666666666666664</v>
      </c>
      <c r="O439">
        <f>_xlfn.STDEV.P(Pokemon4[[#This Row],[Hit_Points]:[Speed_Points]])</f>
        <v>10.671873729054747</v>
      </c>
      <c r="P439">
        <f>_xlfn.VAR.P(Pokemon4[[#This Row],[Hit_Points]:[Speed_Points]])</f>
        <v>113.88888888888889</v>
      </c>
    </row>
    <row r="440" spans="2:16" hidden="1" x14ac:dyDescent="0.3">
      <c r="B440" s="2" t="s">
        <v>198</v>
      </c>
      <c r="C440" s="2" t="s">
        <v>13</v>
      </c>
      <c r="D440" s="2" t="s">
        <v>20</v>
      </c>
      <c r="E440" s="2">
        <v>525</v>
      </c>
      <c r="F440" s="2">
        <v>80</v>
      </c>
      <c r="G440" s="2">
        <v>82</v>
      </c>
      <c r="H440" s="2">
        <v>100</v>
      </c>
      <c r="I440" s="2">
        <v>83</v>
      </c>
      <c r="J440" s="2">
        <v>100</v>
      </c>
      <c r="K440" s="2">
        <v>80</v>
      </c>
      <c r="L440" s="2">
        <v>2</v>
      </c>
      <c r="M440" s="2" t="b">
        <v>0</v>
      </c>
      <c r="N440" s="16">
        <f>AVERAGE(Pokemon4[[#This Row],[Hit_Points]:[Speed_Points]])</f>
        <v>87.5</v>
      </c>
      <c r="O440" s="16">
        <f>_xlfn.STDEV.P(Pokemon4[[#This Row],[Hit_Points]:[Speed_Points]])</f>
        <v>8.9022469073824286</v>
      </c>
      <c r="P440" s="16">
        <f>_xlfn.VAR.P(Pokemon4[[#This Row],[Hit_Points]:[Speed_Points]])</f>
        <v>79.25</v>
      </c>
    </row>
    <row r="441" spans="2:16" x14ac:dyDescent="0.3">
      <c r="B441" s="2" t="s">
        <v>745</v>
      </c>
      <c r="C441" s="2" t="s">
        <v>41</v>
      </c>
      <c r="D441" s="2" t="s">
        <v>93</v>
      </c>
      <c r="E441" s="2">
        <v>600</v>
      </c>
      <c r="F441" s="2">
        <v>100</v>
      </c>
      <c r="G441" s="2">
        <v>77</v>
      </c>
      <c r="H441" s="2">
        <v>77</v>
      </c>
      <c r="I441" s="2">
        <v>128</v>
      </c>
      <c r="J441" s="2">
        <v>128</v>
      </c>
      <c r="K441" s="2">
        <v>90</v>
      </c>
      <c r="L441" s="2">
        <v>5</v>
      </c>
      <c r="M441" s="2" t="b">
        <v>0</v>
      </c>
      <c r="N441" s="16">
        <f>AVERAGE(Pokemon4[[#This Row],[Hit_Points]:[Speed_Points]])</f>
        <v>100</v>
      </c>
      <c r="O441" s="16">
        <f>_xlfn.STDEV.P(Pokemon4[[#This Row],[Hit_Points]:[Speed_Points]])</f>
        <v>21.315096371664222</v>
      </c>
      <c r="P441" s="16">
        <f>_xlfn.VAR.P(Pokemon4[[#This Row],[Hit_Points]:[Speed_Points]])</f>
        <v>454.33333333333331</v>
      </c>
    </row>
    <row r="442" spans="2:16" x14ac:dyDescent="0.3">
      <c r="B442" s="2" t="s">
        <v>746</v>
      </c>
      <c r="C442" s="2" t="s">
        <v>41</v>
      </c>
      <c r="D442" s="2" t="s">
        <v>85</v>
      </c>
      <c r="E442" s="2">
        <v>600</v>
      </c>
      <c r="F442" s="2">
        <v>100</v>
      </c>
      <c r="G442" s="2">
        <v>128</v>
      </c>
      <c r="H442" s="2">
        <v>90</v>
      </c>
      <c r="I442" s="2">
        <v>77</v>
      </c>
      <c r="J442" s="2">
        <v>77</v>
      </c>
      <c r="K442" s="2">
        <v>128</v>
      </c>
      <c r="L442" s="2">
        <v>5</v>
      </c>
      <c r="M442" s="2" t="b">
        <v>0</v>
      </c>
      <c r="N442" s="16">
        <f>AVERAGE(Pokemon4[[#This Row],[Hit_Points]:[Speed_Points]])</f>
        <v>100</v>
      </c>
      <c r="O442" s="16">
        <f>_xlfn.STDEV.P(Pokemon4[[#This Row],[Hit_Points]:[Speed_Points]])</f>
        <v>21.315096371664222</v>
      </c>
      <c r="P442" s="16">
        <f>_xlfn.VAR.P(Pokemon4[[#This Row],[Hit_Points]:[Speed_Points]])</f>
        <v>454.33333333333331</v>
      </c>
    </row>
    <row r="443" spans="2:16" hidden="1" x14ac:dyDescent="0.3">
      <c r="B443" t="s">
        <v>777</v>
      </c>
      <c r="C443" t="s">
        <v>93</v>
      </c>
      <c r="D443" t="s">
        <v>20</v>
      </c>
      <c r="E443">
        <v>466</v>
      </c>
      <c r="F443">
        <v>74</v>
      </c>
      <c r="G443">
        <v>48</v>
      </c>
      <c r="H443">
        <v>76</v>
      </c>
      <c r="I443">
        <v>83</v>
      </c>
      <c r="J443">
        <v>81</v>
      </c>
      <c r="K443">
        <v>104</v>
      </c>
      <c r="L443">
        <v>6</v>
      </c>
      <c r="M443" t="b">
        <v>0</v>
      </c>
      <c r="N443" s="15">
        <f>AVERAGE(Pokemon4[[#This Row],[Hit_Points]:[Speed_Points]])</f>
        <v>77.666666666666671</v>
      </c>
      <c r="O443">
        <f>_xlfn.STDEV.P(Pokemon4[[#This Row],[Hit_Points]:[Speed_Points]])</f>
        <v>16.478942792411033</v>
      </c>
      <c r="P443">
        <f>_xlfn.VAR.P(Pokemon4[[#This Row],[Hit_Points]:[Speed_Points]])</f>
        <v>271.55555555555554</v>
      </c>
    </row>
    <row r="444" spans="2:16" hidden="1" x14ac:dyDescent="0.3">
      <c r="B444" t="s">
        <v>776</v>
      </c>
      <c r="C444" t="s">
        <v>93</v>
      </c>
      <c r="D444" t="s">
        <v>20</v>
      </c>
      <c r="E444">
        <v>466</v>
      </c>
      <c r="F444">
        <v>74</v>
      </c>
      <c r="G444">
        <v>48</v>
      </c>
      <c r="H444">
        <v>76</v>
      </c>
      <c r="I444">
        <v>83</v>
      </c>
      <c r="J444">
        <v>81</v>
      </c>
      <c r="K444">
        <v>104</v>
      </c>
      <c r="L444">
        <v>6</v>
      </c>
      <c r="M444" t="b">
        <v>0</v>
      </c>
      <c r="N444" s="15">
        <f>AVERAGE(Pokemon4[[#This Row],[Hit_Points]:[Speed_Points]])</f>
        <v>77.666666666666671</v>
      </c>
      <c r="O444">
        <f>_xlfn.STDEV.P(Pokemon4[[#This Row],[Hit_Points]:[Speed_Points]])</f>
        <v>16.478942792411033</v>
      </c>
      <c r="P444">
        <f>_xlfn.VAR.P(Pokemon4[[#This Row],[Hit_Points]:[Speed_Points]])</f>
        <v>271.55555555555554</v>
      </c>
    </row>
    <row r="445" spans="2:16" hidden="1" x14ac:dyDescent="0.3">
      <c r="B445" t="s">
        <v>80</v>
      </c>
      <c r="C445" t="s">
        <v>41</v>
      </c>
      <c r="D445" t="s">
        <v>20</v>
      </c>
      <c r="E445">
        <v>290</v>
      </c>
      <c r="F445">
        <v>40</v>
      </c>
      <c r="G445">
        <v>45</v>
      </c>
      <c r="H445">
        <v>35</v>
      </c>
      <c r="I445">
        <v>40</v>
      </c>
      <c r="J445">
        <v>40</v>
      </c>
      <c r="K445">
        <v>90</v>
      </c>
      <c r="L445">
        <v>1</v>
      </c>
      <c r="M445" t="b">
        <v>0</v>
      </c>
      <c r="N445" s="15">
        <f>AVERAGE(Pokemon4[[#This Row],[Hit_Points]:[Speed_Points]])</f>
        <v>48.333333333333336</v>
      </c>
      <c r="O445">
        <f>_xlfn.STDEV.P(Pokemon4[[#This Row],[Hit_Points]:[Speed_Points]])</f>
        <v>18.856180831641268</v>
      </c>
      <c r="P445">
        <f>_xlfn.VAR.P(Pokemon4[[#This Row],[Hit_Points]:[Speed_Points]])</f>
        <v>355.55555555555554</v>
      </c>
    </row>
    <row r="446" spans="2:16" hidden="1" x14ac:dyDescent="0.3">
      <c r="B446" s="2" t="s">
        <v>568</v>
      </c>
      <c r="C446" s="2" t="s">
        <v>93</v>
      </c>
      <c r="D446" s="2" t="s">
        <v>20</v>
      </c>
      <c r="E446" s="2">
        <v>580</v>
      </c>
      <c r="F446" s="2">
        <v>80</v>
      </c>
      <c r="G446" s="2">
        <v>105</v>
      </c>
      <c r="H446" s="2">
        <v>105</v>
      </c>
      <c r="I446" s="2">
        <v>105</v>
      </c>
      <c r="J446" s="2">
        <v>105</v>
      </c>
      <c r="K446" s="2">
        <v>80</v>
      </c>
      <c r="L446" s="2">
        <v>4</v>
      </c>
      <c r="M446" s="2" t="b">
        <v>1</v>
      </c>
      <c r="N446" s="16">
        <f>AVERAGE(Pokemon4[[#This Row],[Hit_Points]:[Speed_Points]])</f>
        <v>96.666666666666671</v>
      </c>
      <c r="O446" s="16">
        <f>_xlfn.STDEV.P(Pokemon4[[#This Row],[Hit_Points]:[Speed_Points]])</f>
        <v>11.785113019775793</v>
      </c>
      <c r="P446" s="16">
        <f>_xlfn.VAR.P(Pokemon4[[#This Row],[Hit_Points]:[Speed_Points]])</f>
        <v>138.88888888888889</v>
      </c>
    </row>
    <row r="447" spans="2:16" x14ac:dyDescent="0.3">
      <c r="B447" s="2" t="s">
        <v>442</v>
      </c>
      <c r="C447" s="2" t="s">
        <v>115</v>
      </c>
      <c r="D447" s="2" t="s">
        <v>93</v>
      </c>
      <c r="E447" s="2">
        <v>600</v>
      </c>
      <c r="F447" s="2">
        <v>80</v>
      </c>
      <c r="G447" s="2">
        <v>135</v>
      </c>
      <c r="H447" s="2">
        <v>130</v>
      </c>
      <c r="I447" s="2">
        <v>95</v>
      </c>
      <c r="J447" s="2">
        <v>90</v>
      </c>
      <c r="K447" s="2">
        <v>70</v>
      </c>
      <c r="L447" s="2">
        <v>3</v>
      </c>
      <c r="M447" s="2" t="b">
        <v>0</v>
      </c>
      <c r="N447" s="16">
        <f>AVERAGE(Pokemon4[[#This Row],[Hit_Points]:[Speed_Points]])</f>
        <v>100</v>
      </c>
      <c r="O447" s="16">
        <f>_xlfn.STDEV.P(Pokemon4[[#This Row],[Hit_Points]:[Speed_Points]])</f>
        <v>24.324199198877373</v>
      </c>
      <c r="P447" s="16">
        <f>_xlfn.VAR.P(Pokemon4[[#This Row],[Hit_Points]:[Speed_Points]])</f>
        <v>591.66666666666663</v>
      </c>
    </row>
    <row r="448" spans="2:16" x14ac:dyDescent="0.3">
      <c r="B448" s="2" t="s">
        <v>443</v>
      </c>
      <c r="C448" s="2" t="s">
        <v>115</v>
      </c>
      <c r="D448" s="2" t="s">
        <v>93</v>
      </c>
      <c r="E448" s="2">
        <v>700</v>
      </c>
      <c r="F448" s="2">
        <v>80</v>
      </c>
      <c r="G448" s="2">
        <v>145</v>
      </c>
      <c r="H448" s="2">
        <v>150</v>
      </c>
      <c r="I448" s="2">
        <v>105</v>
      </c>
      <c r="J448" s="2">
        <v>110</v>
      </c>
      <c r="K448" s="2">
        <v>110</v>
      </c>
      <c r="L448" s="2">
        <v>3</v>
      </c>
      <c r="M448" s="2" t="b">
        <v>0</v>
      </c>
      <c r="N448" s="16">
        <f>AVERAGE(Pokemon4[[#This Row],[Hit_Points]:[Speed_Points]])</f>
        <v>116.66666666666667</v>
      </c>
      <c r="O448" s="16">
        <f>_xlfn.STDEV.P(Pokemon4[[#This Row],[Hit_Points]:[Speed_Points]])</f>
        <v>24.094720491334932</v>
      </c>
      <c r="P448" s="16">
        <f>_xlfn.VAR.P(Pokemon4[[#This Row],[Hit_Points]:[Speed_Points]])</f>
        <v>580.55555555555554</v>
      </c>
    </row>
    <row r="449" spans="2:16" hidden="1" x14ac:dyDescent="0.3">
      <c r="B449" t="s">
        <v>441</v>
      </c>
      <c r="C449" t="s">
        <v>115</v>
      </c>
      <c r="D449" t="s">
        <v>93</v>
      </c>
      <c r="E449">
        <v>420</v>
      </c>
      <c r="F449">
        <v>60</v>
      </c>
      <c r="G449">
        <v>75</v>
      </c>
      <c r="H449">
        <v>100</v>
      </c>
      <c r="I449">
        <v>55</v>
      </c>
      <c r="J449">
        <v>80</v>
      </c>
      <c r="K449">
        <v>50</v>
      </c>
      <c r="L449">
        <v>3</v>
      </c>
      <c r="M449" t="b">
        <v>0</v>
      </c>
      <c r="N449" s="15">
        <f>AVERAGE(Pokemon4[[#This Row],[Hit_Points]:[Speed_Points]])</f>
        <v>70</v>
      </c>
      <c r="O449">
        <f>_xlfn.STDEV.P(Pokemon4[[#This Row],[Hit_Points]:[Speed_Points]])</f>
        <v>17.078251276599332</v>
      </c>
      <c r="P449">
        <f>_xlfn.VAR.P(Pokemon4[[#This Row],[Hit_Points]:[Speed_Points]])</f>
        <v>291.66666666666669</v>
      </c>
    </row>
    <row r="450" spans="2:16" hidden="1" x14ac:dyDescent="0.3">
      <c r="B450" t="s">
        <v>34</v>
      </c>
      <c r="C450" t="s">
        <v>33</v>
      </c>
      <c r="D450" t="s">
        <v>20</v>
      </c>
      <c r="E450">
        <v>205</v>
      </c>
      <c r="F450">
        <v>50</v>
      </c>
      <c r="G450">
        <v>20</v>
      </c>
      <c r="H450">
        <v>55</v>
      </c>
      <c r="I450">
        <v>25</v>
      </c>
      <c r="J450">
        <v>25</v>
      </c>
      <c r="K450">
        <v>30</v>
      </c>
      <c r="L450">
        <v>1</v>
      </c>
      <c r="M450" t="b">
        <v>0</v>
      </c>
      <c r="N450" s="15">
        <f>AVERAGE(Pokemon4[[#This Row],[Hit_Points]:[Speed_Points]])</f>
        <v>34.166666666666664</v>
      </c>
      <c r="O450">
        <f>_xlfn.STDEV.P(Pokemon4[[#This Row],[Hit_Points]:[Speed_Points]])</f>
        <v>13.359349618234498</v>
      </c>
      <c r="P450">
        <f>_xlfn.VAR.P(Pokemon4[[#This Row],[Hit_Points]:[Speed_Points]])</f>
        <v>178.47222222222223</v>
      </c>
    </row>
    <row r="451" spans="2:16" hidden="1" x14ac:dyDescent="0.3">
      <c r="B451" s="2" t="s">
        <v>195</v>
      </c>
      <c r="C451" s="2" t="s">
        <v>93</v>
      </c>
      <c r="D451" s="2" t="s">
        <v>20</v>
      </c>
      <c r="E451" s="2">
        <v>600</v>
      </c>
      <c r="F451" s="2">
        <v>100</v>
      </c>
      <c r="G451" s="2">
        <v>100</v>
      </c>
      <c r="H451" s="2">
        <v>100</v>
      </c>
      <c r="I451" s="2">
        <v>100</v>
      </c>
      <c r="J451" s="2">
        <v>100</v>
      </c>
      <c r="K451" s="2">
        <v>100</v>
      </c>
      <c r="L451" s="2">
        <v>1</v>
      </c>
      <c r="M451" s="2" t="b">
        <v>0</v>
      </c>
      <c r="N451" s="16">
        <f>AVERAGE(Pokemon4[[#This Row],[Hit_Points]:[Speed_Points]])</f>
        <v>100</v>
      </c>
      <c r="O451" s="16">
        <f>_xlfn.STDEV.P(Pokemon4[[#This Row],[Hit_Points]:[Speed_Points]])</f>
        <v>0</v>
      </c>
      <c r="P451" s="16">
        <f>_xlfn.VAR.P(Pokemon4[[#This Row],[Hit_Points]:[Speed_Points]])</f>
        <v>0</v>
      </c>
    </row>
    <row r="452" spans="2:16" hidden="1" x14ac:dyDescent="0.3">
      <c r="B452" s="2" t="s">
        <v>192</v>
      </c>
      <c r="C452" s="2" t="s">
        <v>93</v>
      </c>
      <c r="D452" s="2" t="s">
        <v>20</v>
      </c>
      <c r="E452" s="2">
        <v>680</v>
      </c>
      <c r="F452" s="2">
        <v>106</v>
      </c>
      <c r="G452" s="2">
        <v>110</v>
      </c>
      <c r="H452" s="2">
        <v>90</v>
      </c>
      <c r="I452" s="2">
        <v>154</v>
      </c>
      <c r="J452" s="2">
        <v>90</v>
      </c>
      <c r="K452" s="2">
        <v>130</v>
      </c>
      <c r="L452" s="2">
        <v>1</v>
      </c>
      <c r="M452" s="2" t="b">
        <v>1</v>
      </c>
      <c r="N452" s="16">
        <f>AVERAGE(Pokemon4[[#This Row],[Hit_Points]:[Speed_Points]])</f>
        <v>113.33333333333333</v>
      </c>
      <c r="O452" s="16">
        <f>_xlfn.STDEV.P(Pokemon4[[#This Row],[Hit_Points]:[Speed_Points]])</f>
        <v>22.676468468926597</v>
      </c>
      <c r="P452" s="16">
        <f>_xlfn.VAR.P(Pokemon4[[#This Row],[Hit_Points]:[Speed_Points]])</f>
        <v>514.22222222222217</v>
      </c>
    </row>
    <row r="453" spans="2:16" x14ac:dyDescent="0.3">
      <c r="B453" s="2" t="s">
        <v>193</v>
      </c>
      <c r="C453" s="2" t="s">
        <v>93</v>
      </c>
      <c r="D453" s="2" t="s">
        <v>85</v>
      </c>
      <c r="E453" s="2">
        <v>780</v>
      </c>
      <c r="F453" s="2">
        <v>106</v>
      </c>
      <c r="G453" s="2">
        <v>190</v>
      </c>
      <c r="H453" s="2">
        <v>100</v>
      </c>
      <c r="I453" s="2">
        <v>154</v>
      </c>
      <c r="J453" s="2">
        <v>100</v>
      </c>
      <c r="K453" s="2">
        <v>130</v>
      </c>
      <c r="L453" s="2">
        <v>1</v>
      </c>
      <c r="M453" s="2" t="b">
        <v>1</v>
      </c>
      <c r="N453" s="16">
        <f>AVERAGE(Pokemon4[[#This Row],[Hit_Points]:[Speed_Points]])</f>
        <v>130</v>
      </c>
      <c r="O453" s="16">
        <f>_xlfn.STDEV.P(Pokemon4[[#This Row],[Hit_Points]:[Speed_Points]])</f>
        <v>33.045423283716609</v>
      </c>
      <c r="P453" s="16">
        <f>_xlfn.VAR.P(Pokemon4[[#This Row],[Hit_Points]:[Speed_Points]])</f>
        <v>1092</v>
      </c>
    </row>
    <row r="454" spans="2:16" hidden="1" x14ac:dyDescent="0.3">
      <c r="B454" t="s">
        <v>194</v>
      </c>
      <c r="C454" t="s">
        <v>93</v>
      </c>
      <c r="D454" t="s">
        <v>20</v>
      </c>
      <c r="E454">
        <v>780</v>
      </c>
      <c r="F454">
        <v>106</v>
      </c>
      <c r="G454">
        <v>150</v>
      </c>
      <c r="H454">
        <v>70</v>
      </c>
      <c r="I454">
        <v>194</v>
      </c>
      <c r="J454">
        <v>120</v>
      </c>
      <c r="K454">
        <v>140</v>
      </c>
      <c r="L454">
        <v>1</v>
      </c>
      <c r="M454" t="b">
        <v>1</v>
      </c>
      <c r="N454" s="15">
        <f>AVERAGE(Pokemon4[[#This Row],[Hit_Points]:[Speed_Points]])</f>
        <v>130</v>
      </c>
      <c r="O454">
        <f>_xlfn.STDEV.P(Pokemon4[[#This Row],[Hit_Points]:[Speed_Points]])</f>
        <v>38.453435043785966</v>
      </c>
      <c r="P454">
        <f>_xlfn.VAR.P(Pokemon4[[#This Row],[Hit_Points]:[Speed_Points]])</f>
        <v>1478.6666666666667</v>
      </c>
    </row>
    <row r="455" spans="2:16" hidden="1" x14ac:dyDescent="0.3">
      <c r="B455" t="s">
        <v>710</v>
      </c>
      <c r="C455" t="s">
        <v>85</v>
      </c>
      <c r="D455" t="s">
        <v>20</v>
      </c>
      <c r="E455">
        <v>350</v>
      </c>
      <c r="F455">
        <v>45</v>
      </c>
      <c r="G455">
        <v>85</v>
      </c>
      <c r="H455">
        <v>50</v>
      </c>
      <c r="I455">
        <v>55</v>
      </c>
      <c r="J455">
        <v>50</v>
      </c>
      <c r="K455">
        <v>65</v>
      </c>
      <c r="L455">
        <v>5</v>
      </c>
      <c r="M455" t="b">
        <v>0</v>
      </c>
      <c r="N455" s="15">
        <f>AVERAGE(Pokemon4[[#This Row],[Hit_Points]:[Speed_Points]])</f>
        <v>58.333333333333336</v>
      </c>
      <c r="O455">
        <f>_xlfn.STDEV.P(Pokemon4[[#This Row],[Hit_Points]:[Speed_Points]])</f>
        <v>13.437096247164249</v>
      </c>
      <c r="P455">
        <f>_xlfn.VAR.P(Pokemon4[[#This Row],[Hit_Points]:[Speed_Points]])</f>
        <v>180.55555555555554</v>
      </c>
    </row>
    <row r="456" spans="2:16" hidden="1" x14ac:dyDescent="0.3">
      <c r="B456" t="s">
        <v>711</v>
      </c>
      <c r="C456" t="s">
        <v>85</v>
      </c>
      <c r="D456" t="s">
        <v>20</v>
      </c>
      <c r="E456">
        <v>510</v>
      </c>
      <c r="F456">
        <v>65</v>
      </c>
      <c r="G456">
        <v>125</v>
      </c>
      <c r="H456">
        <v>60</v>
      </c>
      <c r="I456">
        <v>95</v>
      </c>
      <c r="J456">
        <v>60</v>
      </c>
      <c r="K456">
        <v>105</v>
      </c>
      <c r="L456">
        <v>5</v>
      </c>
      <c r="M456" t="b">
        <v>0</v>
      </c>
      <c r="N456" s="15">
        <f>AVERAGE(Pokemon4[[#This Row],[Hit_Points]:[Speed_Points]])</f>
        <v>85</v>
      </c>
      <c r="O456">
        <f>_xlfn.STDEV.P(Pokemon4[[#This Row],[Hit_Points]:[Speed_Points]])</f>
        <v>25</v>
      </c>
      <c r="P456">
        <f>_xlfn.VAR.P(Pokemon4[[#This Row],[Hit_Points]:[Speed_Points]])</f>
        <v>625</v>
      </c>
    </row>
    <row r="457" spans="2:16" hidden="1" x14ac:dyDescent="0.3">
      <c r="B457" t="s">
        <v>315</v>
      </c>
      <c r="C457" t="s">
        <v>171</v>
      </c>
      <c r="D457" t="s">
        <v>20</v>
      </c>
      <c r="E457">
        <v>420</v>
      </c>
      <c r="F457">
        <v>70</v>
      </c>
      <c r="G457">
        <v>90</v>
      </c>
      <c r="H457">
        <v>70</v>
      </c>
      <c r="I457">
        <v>60</v>
      </c>
      <c r="J457">
        <v>60</v>
      </c>
      <c r="K457">
        <v>70</v>
      </c>
      <c r="L457">
        <v>3</v>
      </c>
      <c r="M457" t="b">
        <v>0</v>
      </c>
      <c r="N457" s="15">
        <f>AVERAGE(Pokemon4[[#This Row],[Hit_Points]:[Speed_Points]])</f>
        <v>70</v>
      </c>
      <c r="O457">
        <f>_xlfn.STDEV.P(Pokemon4[[#This Row],[Hit_Points]:[Speed_Points]])</f>
        <v>10</v>
      </c>
      <c r="P457">
        <f>_xlfn.VAR.P(Pokemon4[[#This Row],[Hit_Points]:[Speed_Points]])</f>
        <v>100</v>
      </c>
    </row>
    <row r="458" spans="2:16" hidden="1" x14ac:dyDescent="0.3">
      <c r="B458" t="s">
        <v>412</v>
      </c>
      <c r="C458" t="s">
        <v>28</v>
      </c>
      <c r="D458" t="s">
        <v>20</v>
      </c>
      <c r="E458">
        <v>540</v>
      </c>
      <c r="F458">
        <v>95</v>
      </c>
      <c r="G458">
        <v>60</v>
      </c>
      <c r="H458">
        <v>79</v>
      </c>
      <c r="I458">
        <v>100</v>
      </c>
      <c r="J458">
        <v>125</v>
      </c>
      <c r="K458">
        <v>81</v>
      </c>
      <c r="L458">
        <v>3</v>
      </c>
      <c r="M458" t="b">
        <v>0</v>
      </c>
      <c r="N458" s="15">
        <f>AVERAGE(Pokemon4[[#This Row],[Hit_Points]:[Speed_Points]])</f>
        <v>90</v>
      </c>
      <c r="O458">
        <f>_xlfn.STDEV.P(Pokemon4[[#This Row],[Hit_Points]:[Speed_Points]])</f>
        <v>20.215505600075073</v>
      </c>
      <c r="P458">
        <f>_xlfn.VAR.P(Pokemon4[[#This Row],[Hit_Points]:[Speed_Points]])</f>
        <v>408.66666666666669</v>
      </c>
    </row>
    <row r="459" spans="2:16" hidden="1" x14ac:dyDescent="0.3">
      <c r="B459" t="s">
        <v>290</v>
      </c>
      <c r="C459" t="s">
        <v>41</v>
      </c>
      <c r="D459" t="s">
        <v>20</v>
      </c>
      <c r="E459">
        <v>490</v>
      </c>
      <c r="F459">
        <v>95</v>
      </c>
      <c r="G459">
        <v>80</v>
      </c>
      <c r="H459">
        <v>105</v>
      </c>
      <c r="I459">
        <v>40</v>
      </c>
      <c r="J459">
        <v>70</v>
      </c>
      <c r="K459">
        <v>100</v>
      </c>
      <c r="L459">
        <v>2</v>
      </c>
      <c r="M459" t="b">
        <v>0</v>
      </c>
      <c r="N459" s="15">
        <f>AVERAGE(Pokemon4[[#This Row],[Hit_Points]:[Speed_Points]])</f>
        <v>81.666666666666671</v>
      </c>
      <c r="O459">
        <f>_xlfn.STDEV.P(Pokemon4[[#This Row],[Hit_Points]:[Speed_Points]])</f>
        <v>22.110831935702667</v>
      </c>
      <c r="P459">
        <f>_xlfn.VAR.P(Pokemon4[[#This Row],[Hit_Points]:[Speed_Points]])</f>
        <v>488.88888888888891</v>
      </c>
    </row>
    <row r="460" spans="2:16" hidden="1" x14ac:dyDescent="0.3">
      <c r="B460" t="s">
        <v>517</v>
      </c>
      <c r="C460" t="s">
        <v>93</v>
      </c>
      <c r="D460" t="s">
        <v>63</v>
      </c>
      <c r="E460">
        <v>310</v>
      </c>
      <c r="F460">
        <v>20</v>
      </c>
      <c r="G460">
        <v>25</v>
      </c>
      <c r="H460">
        <v>45</v>
      </c>
      <c r="I460">
        <v>70</v>
      </c>
      <c r="J460">
        <v>90</v>
      </c>
      <c r="K460">
        <v>60</v>
      </c>
      <c r="L460">
        <v>4</v>
      </c>
      <c r="M460" t="b">
        <v>0</v>
      </c>
      <c r="N460" s="15">
        <f>AVERAGE(Pokemon4[[#This Row],[Hit_Points]:[Speed_Points]])</f>
        <v>51.666666666666664</v>
      </c>
      <c r="O460">
        <f>_xlfn.STDEV.P(Pokemon4[[#This Row],[Hit_Points]:[Speed_Points]])</f>
        <v>24.608038433722335</v>
      </c>
      <c r="P460">
        <f>_xlfn.VAR.P(Pokemon4[[#This Row],[Hit_Points]:[Speed_Points]])</f>
        <v>605.55555555555554</v>
      </c>
    </row>
    <row r="461" spans="2:16" hidden="1" x14ac:dyDescent="0.3">
      <c r="B461" t="s">
        <v>663</v>
      </c>
      <c r="C461" t="s">
        <v>41</v>
      </c>
      <c r="D461" t="s">
        <v>20</v>
      </c>
      <c r="E461">
        <v>300</v>
      </c>
      <c r="F461">
        <v>55</v>
      </c>
      <c r="G461">
        <v>50</v>
      </c>
      <c r="H461">
        <v>40</v>
      </c>
      <c r="I461">
        <v>40</v>
      </c>
      <c r="J461">
        <v>40</v>
      </c>
      <c r="K461">
        <v>75</v>
      </c>
      <c r="L461">
        <v>5</v>
      </c>
      <c r="M461" t="b">
        <v>0</v>
      </c>
      <c r="N461" s="15">
        <f>AVERAGE(Pokemon4[[#This Row],[Hit_Points]:[Speed_Points]])</f>
        <v>50</v>
      </c>
      <c r="O461">
        <f>_xlfn.STDEV.P(Pokemon4[[#This Row],[Hit_Points]:[Speed_Points]])</f>
        <v>12.583057392117917</v>
      </c>
      <c r="P461">
        <f>_xlfn.VAR.P(Pokemon4[[#This Row],[Hit_Points]:[Speed_Points]])</f>
        <v>158.33333333333334</v>
      </c>
    </row>
    <row r="462" spans="2:16" hidden="1" x14ac:dyDescent="0.3">
      <c r="B462" t="s">
        <v>371</v>
      </c>
      <c r="C462" t="s">
        <v>52</v>
      </c>
      <c r="D462" t="s">
        <v>20</v>
      </c>
      <c r="E462">
        <v>405</v>
      </c>
      <c r="F462">
        <v>60</v>
      </c>
      <c r="G462">
        <v>40</v>
      </c>
      <c r="H462">
        <v>50</v>
      </c>
      <c r="I462">
        <v>75</v>
      </c>
      <c r="J462">
        <v>85</v>
      </c>
      <c r="K462">
        <v>95</v>
      </c>
      <c r="L462">
        <v>3</v>
      </c>
      <c r="M462" t="b">
        <v>0</v>
      </c>
      <c r="N462" s="15">
        <f>AVERAGE(Pokemon4[[#This Row],[Hit_Points]:[Speed_Points]])</f>
        <v>67.5</v>
      </c>
      <c r="O462">
        <f>_xlfn.STDEV.P(Pokemon4[[#This Row],[Hit_Points]:[Speed_Points]])</f>
        <v>19.311050377094112</v>
      </c>
      <c r="P462">
        <f>_xlfn.VAR.P(Pokemon4[[#This Row],[Hit_Points]:[Speed_Points]])</f>
        <v>372.91666666666669</v>
      </c>
    </row>
    <row r="463" spans="2:16" hidden="1" x14ac:dyDescent="0.3">
      <c r="B463" t="s">
        <v>245</v>
      </c>
      <c r="C463" t="s">
        <v>128</v>
      </c>
      <c r="D463" t="s">
        <v>20</v>
      </c>
      <c r="E463">
        <v>435</v>
      </c>
      <c r="F463">
        <v>60</v>
      </c>
      <c r="G463">
        <v>60</v>
      </c>
      <c r="H463">
        <v>60</v>
      </c>
      <c r="I463">
        <v>85</v>
      </c>
      <c r="J463">
        <v>85</v>
      </c>
      <c r="K463">
        <v>85</v>
      </c>
      <c r="L463">
        <v>2</v>
      </c>
      <c r="M463" t="b">
        <v>0</v>
      </c>
      <c r="N463" s="15">
        <f>AVERAGE(Pokemon4[[#This Row],[Hit_Points]:[Speed_Points]])</f>
        <v>72.5</v>
      </c>
      <c r="O463">
        <f>_xlfn.STDEV.P(Pokemon4[[#This Row],[Hit_Points]:[Speed_Points]])</f>
        <v>12.5</v>
      </c>
      <c r="P463">
        <f>_xlfn.VAR.P(Pokemon4[[#This Row],[Hit_Points]:[Speed_Points]])</f>
        <v>156.25</v>
      </c>
    </row>
    <row r="464" spans="2:16" hidden="1" x14ac:dyDescent="0.3">
      <c r="B464" t="s">
        <v>507</v>
      </c>
      <c r="C464" t="s">
        <v>128</v>
      </c>
      <c r="D464" t="s">
        <v>20</v>
      </c>
      <c r="E464">
        <v>495</v>
      </c>
      <c r="F464">
        <v>60</v>
      </c>
      <c r="G464">
        <v>60</v>
      </c>
      <c r="H464">
        <v>60</v>
      </c>
      <c r="I464">
        <v>105</v>
      </c>
      <c r="J464">
        <v>105</v>
      </c>
      <c r="K464">
        <v>105</v>
      </c>
      <c r="L464">
        <v>4</v>
      </c>
      <c r="M464" t="b">
        <v>0</v>
      </c>
      <c r="N464" s="15">
        <f>AVERAGE(Pokemon4[[#This Row],[Hit_Points]:[Speed_Points]])</f>
        <v>82.5</v>
      </c>
      <c r="O464">
        <f>_xlfn.STDEV.P(Pokemon4[[#This Row],[Hit_Points]:[Speed_Points]])</f>
        <v>22.5</v>
      </c>
      <c r="P464">
        <f>_xlfn.VAR.P(Pokemon4[[#This Row],[Hit_Points]:[Speed_Points]])</f>
        <v>506.25</v>
      </c>
    </row>
    <row r="465" spans="2:16" x14ac:dyDescent="0.3">
      <c r="B465" s="2" t="s">
        <v>188</v>
      </c>
      <c r="C465" s="2" t="s">
        <v>19</v>
      </c>
      <c r="D465" s="2" t="s">
        <v>23</v>
      </c>
      <c r="E465" s="2">
        <v>580</v>
      </c>
      <c r="F465" s="2">
        <v>90</v>
      </c>
      <c r="G465" s="2">
        <v>100</v>
      </c>
      <c r="H465" s="2">
        <v>90</v>
      </c>
      <c r="I465" s="2">
        <v>125</v>
      </c>
      <c r="J465" s="2">
        <v>85</v>
      </c>
      <c r="K465" s="2">
        <v>90</v>
      </c>
      <c r="L465" s="2">
        <v>1</v>
      </c>
      <c r="M465" s="2" t="b">
        <v>1</v>
      </c>
      <c r="N465" s="16">
        <f>AVERAGE(Pokemon4[[#This Row],[Hit_Points]:[Speed_Points]])</f>
        <v>96.666666666666671</v>
      </c>
      <c r="O465" s="16">
        <f>_xlfn.STDEV.P(Pokemon4[[#This Row],[Hit_Points]:[Speed_Points]])</f>
        <v>13.437096247164249</v>
      </c>
      <c r="P465" s="16">
        <f>_xlfn.VAR.P(Pokemon4[[#This Row],[Hit_Points]:[Speed_Points]])</f>
        <v>180.55555555555554</v>
      </c>
    </row>
    <row r="466" spans="2:16" hidden="1" x14ac:dyDescent="0.3">
      <c r="B466" t="s">
        <v>466</v>
      </c>
      <c r="C466" t="s">
        <v>19</v>
      </c>
      <c r="D466" t="s">
        <v>85</v>
      </c>
      <c r="E466">
        <v>405</v>
      </c>
      <c r="F466">
        <v>64</v>
      </c>
      <c r="G466">
        <v>78</v>
      </c>
      <c r="H466">
        <v>52</v>
      </c>
      <c r="I466">
        <v>78</v>
      </c>
      <c r="J466">
        <v>52</v>
      </c>
      <c r="K466">
        <v>81</v>
      </c>
      <c r="L466">
        <v>4</v>
      </c>
      <c r="M466" t="b">
        <v>0</v>
      </c>
      <c r="N466" s="15">
        <f>AVERAGE(Pokemon4[[#This Row],[Hit_Points]:[Speed_Points]])</f>
        <v>67.5</v>
      </c>
      <c r="O466">
        <f>_xlfn.STDEV.P(Pokemon4[[#This Row],[Hit_Points]:[Speed_Points]])</f>
        <v>12.216791722870616</v>
      </c>
      <c r="P466">
        <f>_xlfn.VAR.P(Pokemon4[[#This Row],[Hit_Points]:[Speed_Points]])</f>
        <v>149.25</v>
      </c>
    </row>
    <row r="467" spans="2:16" hidden="1" x14ac:dyDescent="0.3">
      <c r="B467" t="s">
        <v>491</v>
      </c>
      <c r="C467" t="s">
        <v>33</v>
      </c>
      <c r="D467" t="s">
        <v>23</v>
      </c>
      <c r="E467">
        <v>424</v>
      </c>
      <c r="F467">
        <v>70</v>
      </c>
      <c r="G467">
        <v>94</v>
      </c>
      <c r="H467">
        <v>50</v>
      </c>
      <c r="I467">
        <v>94</v>
      </c>
      <c r="J467">
        <v>50</v>
      </c>
      <c r="K467">
        <v>66</v>
      </c>
      <c r="L467">
        <v>4</v>
      </c>
      <c r="M467" t="b">
        <v>0</v>
      </c>
      <c r="N467" s="15">
        <f>AVERAGE(Pokemon4[[#This Row],[Hit_Points]:[Speed_Points]])</f>
        <v>70.666666666666671</v>
      </c>
      <c r="O467">
        <f>_xlfn.STDEV.P(Pokemon4[[#This Row],[Hit_Points]:[Speed_Points]])</f>
        <v>18.098495947330971</v>
      </c>
      <c r="P467">
        <f>_xlfn.VAR.P(Pokemon4[[#This Row],[Hit_Points]:[Speed_Points]])</f>
        <v>327.55555555555554</v>
      </c>
    </row>
    <row r="468" spans="2:16" hidden="1" x14ac:dyDescent="0.3">
      <c r="B468" t="s">
        <v>160</v>
      </c>
      <c r="C468" t="s">
        <v>93</v>
      </c>
      <c r="D468" t="s">
        <v>63</v>
      </c>
      <c r="E468">
        <v>460</v>
      </c>
      <c r="F468">
        <v>40</v>
      </c>
      <c r="G468">
        <v>45</v>
      </c>
      <c r="H468">
        <v>65</v>
      </c>
      <c r="I468">
        <v>100</v>
      </c>
      <c r="J468">
        <v>120</v>
      </c>
      <c r="K468">
        <v>90</v>
      </c>
      <c r="L468">
        <v>1</v>
      </c>
      <c r="M468" t="b">
        <v>0</v>
      </c>
      <c r="N468" s="15">
        <f>AVERAGE(Pokemon4[[#This Row],[Hit_Points]:[Speed_Points]])</f>
        <v>76.666666666666671</v>
      </c>
      <c r="O468">
        <f>_xlfn.STDEV.P(Pokemon4[[#This Row],[Hit_Points]:[Speed_Points]])</f>
        <v>29.107081994288301</v>
      </c>
      <c r="P468">
        <f>_xlfn.VAR.P(Pokemon4[[#This Row],[Hit_Points]:[Speed_Points]])</f>
        <v>847.22222222222217</v>
      </c>
    </row>
    <row r="469" spans="2:16" hidden="1" x14ac:dyDescent="0.3">
      <c r="B469" t="s">
        <v>310</v>
      </c>
      <c r="C469" t="s">
        <v>28</v>
      </c>
      <c r="D469" t="s">
        <v>20</v>
      </c>
      <c r="E469">
        <v>310</v>
      </c>
      <c r="F469">
        <v>50</v>
      </c>
      <c r="G469">
        <v>70</v>
      </c>
      <c r="H469">
        <v>50</v>
      </c>
      <c r="I469">
        <v>50</v>
      </c>
      <c r="J469">
        <v>50</v>
      </c>
      <c r="K469">
        <v>40</v>
      </c>
      <c r="L469">
        <v>3</v>
      </c>
      <c r="M469" t="b">
        <v>0</v>
      </c>
      <c r="N469" s="15">
        <f>AVERAGE(Pokemon4[[#This Row],[Hit_Points]:[Speed_Points]])</f>
        <v>51.666666666666664</v>
      </c>
      <c r="O469">
        <f>_xlfn.STDEV.P(Pokemon4[[#This Row],[Hit_Points]:[Speed_Points]])</f>
        <v>8.9752746785575059</v>
      </c>
      <c r="P469">
        <f>_xlfn.VAR.P(Pokemon4[[#This Row],[Hit_Points]:[Speed_Points]])</f>
        <v>80.555555555555557</v>
      </c>
    </row>
    <row r="470" spans="2:16" hidden="1" x14ac:dyDescent="0.3">
      <c r="B470" t="s">
        <v>124</v>
      </c>
      <c r="C470" t="s">
        <v>14</v>
      </c>
      <c r="D470" t="s">
        <v>20</v>
      </c>
      <c r="E470">
        <v>500</v>
      </c>
      <c r="F470">
        <v>105</v>
      </c>
      <c r="G470">
        <v>105</v>
      </c>
      <c r="H470">
        <v>75</v>
      </c>
      <c r="I470">
        <v>65</v>
      </c>
      <c r="J470">
        <v>100</v>
      </c>
      <c r="K470">
        <v>50</v>
      </c>
      <c r="L470">
        <v>1</v>
      </c>
      <c r="M470" t="b">
        <v>0</v>
      </c>
      <c r="N470" s="15">
        <f>AVERAGE(Pokemon4[[#This Row],[Hit_Points]:[Speed_Points]])</f>
        <v>83.333333333333329</v>
      </c>
      <c r="O470">
        <f>_xlfn.STDEV.P(Pokemon4[[#This Row],[Hit_Points]:[Speed_Points]])</f>
        <v>21.343747458109494</v>
      </c>
      <c r="P470">
        <f>_xlfn.VAR.P(Pokemon4[[#This Row],[Hit_Points]:[Speed_Points]])</f>
        <v>455.55555555555554</v>
      </c>
    </row>
    <row r="471" spans="2:16" hidden="1" x14ac:dyDescent="0.3">
      <c r="B471" t="s">
        <v>525</v>
      </c>
      <c r="C471" t="s">
        <v>41</v>
      </c>
      <c r="D471" t="s">
        <v>20</v>
      </c>
      <c r="E471">
        <v>390</v>
      </c>
      <c r="F471">
        <v>135</v>
      </c>
      <c r="G471">
        <v>85</v>
      </c>
      <c r="H471">
        <v>40</v>
      </c>
      <c r="I471">
        <v>40</v>
      </c>
      <c r="J471">
        <v>85</v>
      </c>
      <c r="K471">
        <v>5</v>
      </c>
      <c r="L471">
        <v>4</v>
      </c>
      <c r="M471" t="b">
        <v>0</v>
      </c>
      <c r="N471" s="15">
        <f>AVERAGE(Pokemon4[[#This Row],[Hit_Points]:[Speed_Points]])</f>
        <v>65</v>
      </c>
      <c r="O471">
        <f>_xlfn.STDEV.P(Pokemon4[[#This Row],[Hit_Points]:[Speed_Points]])</f>
        <v>41.93248541803041</v>
      </c>
      <c r="P471">
        <f>_xlfn.VAR.P(Pokemon4[[#This Row],[Hit_Points]:[Speed_Points]])</f>
        <v>1758.3333333333333</v>
      </c>
    </row>
    <row r="472" spans="2:16" hidden="1" x14ac:dyDescent="0.3">
      <c r="B472" t="s">
        <v>606</v>
      </c>
      <c r="C472" t="s">
        <v>93</v>
      </c>
      <c r="D472" t="s">
        <v>20</v>
      </c>
      <c r="E472">
        <v>292</v>
      </c>
      <c r="F472">
        <v>76</v>
      </c>
      <c r="G472">
        <v>25</v>
      </c>
      <c r="H472">
        <v>45</v>
      </c>
      <c r="I472">
        <v>67</v>
      </c>
      <c r="J472">
        <v>55</v>
      </c>
      <c r="K472">
        <v>24</v>
      </c>
      <c r="L472">
        <v>5</v>
      </c>
      <c r="M472" t="b">
        <v>0</v>
      </c>
      <c r="N472" s="15">
        <f>AVERAGE(Pokemon4[[#This Row],[Hit_Points]:[Speed_Points]])</f>
        <v>48.666666666666664</v>
      </c>
      <c r="O472">
        <f>_xlfn.STDEV.P(Pokemon4[[#This Row],[Hit_Points]:[Speed_Points]])</f>
        <v>19.601587237318874</v>
      </c>
      <c r="P472">
        <f>_xlfn.VAR.P(Pokemon4[[#This Row],[Hit_Points]:[Speed_Points]])</f>
        <v>384.22222222222223</v>
      </c>
    </row>
    <row r="473" spans="2:16" hidden="1" x14ac:dyDescent="0.3">
      <c r="B473" t="s">
        <v>243</v>
      </c>
      <c r="C473" t="s">
        <v>171</v>
      </c>
      <c r="D473" t="s">
        <v>23</v>
      </c>
      <c r="E473">
        <v>405</v>
      </c>
      <c r="F473">
        <v>60</v>
      </c>
      <c r="G473">
        <v>85</v>
      </c>
      <c r="H473">
        <v>42</v>
      </c>
      <c r="I473">
        <v>85</v>
      </c>
      <c r="J473">
        <v>42</v>
      </c>
      <c r="K473">
        <v>91</v>
      </c>
      <c r="L473">
        <v>2</v>
      </c>
      <c r="M473" t="b">
        <v>0</v>
      </c>
      <c r="N473" s="15">
        <f>AVERAGE(Pokemon4[[#This Row],[Hit_Points]:[Speed_Points]])</f>
        <v>67.5</v>
      </c>
      <c r="O473">
        <f>_xlfn.STDEV.P(Pokemon4[[#This Row],[Hit_Points]:[Speed_Points]])</f>
        <v>20.5</v>
      </c>
      <c r="P473">
        <f>_xlfn.VAR.P(Pokemon4[[#This Row],[Hit_Points]:[Speed_Points]])</f>
        <v>420.25</v>
      </c>
    </row>
    <row r="474" spans="2:16" hidden="1" x14ac:dyDescent="0.3">
      <c r="B474" t="s">
        <v>607</v>
      </c>
      <c r="C474" t="s">
        <v>93</v>
      </c>
      <c r="D474" t="s">
        <v>20</v>
      </c>
      <c r="E474">
        <v>487</v>
      </c>
      <c r="F474">
        <v>116</v>
      </c>
      <c r="G474">
        <v>55</v>
      </c>
      <c r="H474">
        <v>85</v>
      </c>
      <c r="I474">
        <v>107</v>
      </c>
      <c r="J474">
        <v>95</v>
      </c>
      <c r="K474">
        <v>29</v>
      </c>
      <c r="L474">
        <v>5</v>
      </c>
      <c r="M474" t="b">
        <v>0</v>
      </c>
      <c r="N474" s="15">
        <f>AVERAGE(Pokemon4[[#This Row],[Hit_Points]:[Speed_Points]])</f>
        <v>81.166666666666671</v>
      </c>
      <c r="O474">
        <f>_xlfn.STDEV.P(Pokemon4[[#This Row],[Hit_Points]:[Speed_Points]])</f>
        <v>30.256771510229278</v>
      </c>
      <c r="P474">
        <f>_xlfn.VAR.P(Pokemon4[[#This Row],[Hit_Points]:[Speed_Points]])</f>
        <v>915.47222222222217</v>
      </c>
    </row>
    <row r="475" spans="2:16" hidden="1" x14ac:dyDescent="0.3">
      <c r="B475" t="s">
        <v>221</v>
      </c>
      <c r="C475" t="s">
        <v>93</v>
      </c>
      <c r="D475" t="s">
        <v>23</v>
      </c>
      <c r="E475">
        <v>320</v>
      </c>
      <c r="F475">
        <v>40</v>
      </c>
      <c r="G475">
        <v>50</v>
      </c>
      <c r="H475">
        <v>45</v>
      </c>
      <c r="I475">
        <v>70</v>
      </c>
      <c r="J475">
        <v>45</v>
      </c>
      <c r="K475">
        <v>70</v>
      </c>
      <c r="L475">
        <v>2</v>
      </c>
      <c r="M475" t="b">
        <v>0</v>
      </c>
      <c r="N475" s="15">
        <f>AVERAGE(Pokemon4[[#This Row],[Hit_Points]:[Speed_Points]])</f>
        <v>53.333333333333336</v>
      </c>
      <c r="O475">
        <f>_xlfn.STDEV.P(Pokemon4[[#This Row],[Hit_Points]:[Speed_Points]])</f>
        <v>12.133516482134198</v>
      </c>
      <c r="P475">
        <f>_xlfn.VAR.P(Pokemon4[[#This Row],[Hit_Points]:[Speed_Points]])</f>
        <v>147.22222222222223</v>
      </c>
    </row>
    <row r="476" spans="2:16" x14ac:dyDescent="0.3">
      <c r="B476" s="2" t="s">
        <v>61</v>
      </c>
      <c r="C476" s="2" t="s">
        <v>14</v>
      </c>
      <c r="D476" s="2" t="s">
        <v>55</v>
      </c>
      <c r="E476" s="2">
        <v>505</v>
      </c>
      <c r="F476" s="2">
        <v>81</v>
      </c>
      <c r="G476" s="2">
        <v>102</v>
      </c>
      <c r="H476" s="2">
        <v>77</v>
      </c>
      <c r="I476" s="2">
        <v>85</v>
      </c>
      <c r="J476" s="2">
        <v>75</v>
      </c>
      <c r="K476" s="2">
        <v>85</v>
      </c>
      <c r="L476" s="2">
        <v>1</v>
      </c>
      <c r="M476" s="2" t="b">
        <v>0</v>
      </c>
      <c r="N476" s="16">
        <f>AVERAGE(Pokemon4[[#This Row],[Hit_Points]:[Speed_Points]])</f>
        <v>84.166666666666671</v>
      </c>
      <c r="O476" s="16">
        <f>_xlfn.STDEV.P(Pokemon4[[#This Row],[Hit_Points]:[Speed_Points]])</f>
        <v>8.8018306176739287</v>
      </c>
      <c r="P476" s="16">
        <f>_xlfn.VAR.P(Pokemon4[[#This Row],[Hit_Points]:[Speed_Points]])</f>
        <v>77.472222222222229</v>
      </c>
    </row>
    <row r="477" spans="2:16" x14ac:dyDescent="0.3">
      <c r="B477" s="2" t="s">
        <v>59</v>
      </c>
      <c r="C477" s="2" t="s">
        <v>14</v>
      </c>
      <c r="D477" s="2" t="s">
        <v>55</v>
      </c>
      <c r="E477" s="2">
        <v>505</v>
      </c>
      <c r="F477" s="2">
        <v>90</v>
      </c>
      <c r="G477" s="2">
        <v>92</v>
      </c>
      <c r="H477" s="2">
        <v>87</v>
      </c>
      <c r="I477" s="2">
        <v>75</v>
      </c>
      <c r="J477" s="2">
        <v>85</v>
      </c>
      <c r="K477" s="2">
        <v>76</v>
      </c>
      <c r="L477" s="2">
        <v>1</v>
      </c>
      <c r="M477" s="2" t="b">
        <v>0</v>
      </c>
      <c r="N477" s="16">
        <f>AVERAGE(Pokemon4[[#This Row],[Hit_Points]:[Speed_Points]])</f>
        <v>84.166666666666671</v>
      </c>
      <c r="O477" s="16">
        <f>_xlfn.STDEV.P(Pokemon4[[#This Row],[Hit_Points]:[Speed_Points]])</f>
        <v>6.5170715986723842</v>
      </c>
      <c r="P477" s="16">
        <f>_xlfn.VAR.P(Pokemon4[[#This Row],[Hit_Points]:[Speed_Points]])</f>
        <v>42.472222222222229</v>
      </c>
    </row>
    <row r="478" spans="2:16" hidden="1" x14ac:dyDescent="0.3">
      <c r="B478" t="s">
        <v>57</v>
      </c>
      <c r="C478" t="s">
        <v>14</v>
      </c>
      <c r="D478" t="s">
        <v>20</v>
      </c>
      <c r="E478">
        <v>273</v>
      </c>
      <c r="F478">
        <v>46</v>
      </c>
      <c r="G478">
        <v>57</v>
      </c>
      <c r="H478">
        <v>40</v>
      </c>
      <c r="I478">
        <v>40</v>
      </c>
      <c r="J478">
        <v>40</v>
      </c>
      <c r="K478">
        <v>50</v>
      </c>
      <c r="L478">
        <v>1</v>
      </c>
      <c r="M478" t="b">
        <v>0</v>
      </c>
      <c r="N478" s="15">
        <f>AVERAGE(Pokemon4[[#This Row],[Hit_Points]:[Speed_Points]])</f>
        <v>45.5</v>
      </c>
      <c r="O478">
        <f>_xlfn.STDEV.P(Pokemon4[[#This Row],[Hit_Points]:[Speed_Points]])</f>
        <v>6.3705049512054641</v>
      </c>
      <c r="P478">
        <f>_xlfn.VAR.P(Pokemon4[[#This Row],[Hit_Points]:[Speed_Points]])</f>
        <v>40.583333333333336</v>
      </c>
    </row>
    <row r="479" spans="2:16" hidden="1" x14ac:dyDescent="0.3">
      <c r="B479" t="s">
        <v>57</v>
      </c>
      <c r="C479" t="s">
        <v>14</v>
      </c>
      <c r="D479" t="s">
        <v>20</v>
      </c>
      <c r="E479">
        <v>275</v>
      </c>
      <c r="F479">
        <v>55</v>
      </c>
      <c r="G479">
        <v>47</v>
      </c>
      <c r="H479">
        <v>52</v>
      </c>
      <c r="I479">
        <v>40</v>
      </c>
      <c r="J479">
        <v>40</v>
      </c>
      <c r="K479">
        <v>41</v>
      </c>
      <c r="L479">
        <v>1</v>
      </c>
      <c r="M479" t="b">
        <v>0</v>
      </c>
      <c r="N479" s="15">
        <f>AVERAGE(Pokemon4[[#This Row],[Hit_Points]:[Speed_Points]])</f>
        <v>45.833333333333336</v>
      </c>
      <c r="O479">
        <f>_xlfn.STDEV.P(Pokemon4[[#This Row],[Hit_Points]:[Speed_Points]])</f>
        <v>5.983774357005414</v>
      </c>
      <c r="P479">
        <f>_xlfn.VAR.P(Pokemon4[[#This Row],[Hit_Points]:[Speed_Points]])</f>
        <v>35.805555555555557</v>
      </c>
    </row>
    <row r="480" spans="2:16" hidden="1" x14ac:dyDescent="0.3">
      <c r="B480" t="s">
        <v>58</v>
      </c>
      <c r="C480" t="s">
        <v>14</v>
      </c>
      <c r="D480" t="s">
        <v>20</v>
      </c>
      <c r="E480">
        <v>365</v>
      </c>
      <c r="F480">
        <v>70</v>
      </c>
      <c r="G480">
        <v>62</v>
      </c>
      <c r="H480">
        <v>67</v>
      </c>
      <c r="I480">
        <v>55</v>
      </c>
      <c r="J480">
        <v>55</v>
      </c>
      <c r="K480">
        <v>56</v>
      </c>
      <c r="L480">
        <v>1</v>
      </c>
      <c r="M480" t="b">
        <v>0</v>
      </c>
      <c r="N480" s="15">
        <f>AVERAGE(Pokemon4[[#This Row],[Hit_Points]:[Speed_Points]])</f>
        <v>60.833333333333336</v>
      </c>
      <c r="O480">
        <f>_xlfn.STDEV.P(Pokemon4[[#This Row],[Hit_Points]:[Speed_Points]])</f>
        <v>5.9837743570054132</v>
      </c>
      <c r="P480">
        <f>_xlfn.VAR.P(Pokemon4[[#This Row],[Hit_Points]:[Speed_Points]])</f>
        <v>35.80555555555555</v>
      </c>
    </row>
    <row r="481" spans="2:16" hidden="1" x14ac:dyDescent="0.3">
      <c r="B481" t="s">
        <v>60</v>
      </c>
      <c r="C481" t="s">
        <v>14</v>
      </c>
      <c r="D481" t="s">
        <v>20</v>
      </c>
      <c r="E481">
        <v>365</v>
      </c>
      <c r="F481">
        <v>61</v>
      </c>
      <c r="G481">
        <v>72</v>
      </c>
      <c r="H481">
        <v>57</v>
      </c>
      <c r="I481">
        <v>55</v>
      </c>
      <c r="J481">
        <v>55</v>
      </c>
      <c r="K481">
        <v>65</v>
      </c>
      <c r="L481">
        <v>1</v>
      </c>
      <c r="M481" t="b">
        <v>0</v>
      </c>
      <c r="N481" s="15">
        <f>AVERAGE(Pokemon4[[#This Row],[Hit_Points]:[Speed_Points]])</f>
        <v>60.833333333333336</v>
      </c>
      <c r="O481">
        <f>_xlfn.STDEV.P(Pokemon4[[#This Row],[Hit_Points]:[Speed_Points]])</f>
        <v>6.1214558907356524</v>
      </c>
      <c r="P481">
        <f>_xlfn.VAR.P(Pokemon4[[#This Row],[Hit_Points]:[Speed_Points]])</f>
        <v>37.472222222222221</v>
      </c>
    </row>
    <row r="482" spans="2:16" hidden="1" x14ac:dyDescent="0.3">
      <c r="B482" t="s">
        <v>344</v>
      </c>
      <c r="C482" t="s">
        <v>33</v>
      </c>
      <c r="D482" t="s">
        <v>55</v>
      </c>
      <c r="E482">
        <v>266</v>
      </c>
      <c r="F482">
        <v>31</v>
      </c>
      <c r="G482">
        <v>45</v>
      </c>
      <c r="H482">
        <v>90</v>
      </c>
      <c r="I482">
        <v>30</v>
      </c>
      <c r="J482">
        <v>30</v>
      </c>
      <c r="K482">
        <v>40</v>
      </c>
      <c r="L482">
        <v>3</v>
      </c>
      <c r="M482" t="b">
        <v>0</v>
      </c>
      <c r="N482" s="15">
        <f>AVERAGE(Pokemon4[[#This Row],[Hit_Points]:[Speed_Points]])</f>
        <v>44.333333333333336</v>
      </c>
      <c r="O482">
        <f>_xlfn.STDEV.P(Pokemon4[[#This Row],[Hit_Points]:[Speed_Points]])</f>
        <v>21.186998109427606</v>
      </c>
      <c r="P482">
        <f>_xlfn.VAR.P(Pokemon4[[#This Row],[Hit_Points]:[Speed_Points]])</f>
        <v>448.88888888888891</v>
      </c>
    </row>
    <row r="483" spans="2:16" hidden="1" x14ac:dyDescent="0.3">
      <c r="B483" s="2" t="s">
        <v>66</v>
      </c>
      <c r="C483" s="2" t="s">
        <v>19</v>
      </c>
      <c r="D483" s="2" t="s">
        <v>20</v>
      </c>
      <c r="E483" s="2">
        <v>505</v>
      </c>
      <c r="F483" s="2">
        <v>73</v>
      </c>
      <c r="G483" s="2">
        <v>76</v>
      </c>
      <c r="H483" s="2">
        <v>75</v>
      </c>
      <c r="I483" s="2">
        <v>81</v>
      </c>
      <c r="J483" s="2">
        <v>100</v>
      </c>
      <c r="K483" s="2">
        <v>100</v>
      </c>
      <c r="L483" s="2">
        <v>1</v>
      </c>
      <c r="M483" s="2" t="b">
        <v>0</v>
      </c>
      <c r="N483" s="16">
        <f>AVERAGE(Pokemon4[[#This Row],[Hit_Points]:[Speed_Points]])</f>
        <v>84.166666666666671</v>
      </c>
      <c r="O483" s="16">
        <f>_xlfn.STDEV.P(Pokemon4[[#This Row],[Hit_Points]:[Speed_Points]])</f>
        <v>11.451588924201257</v>
      </c>
      <c r="P483" s="16">
        <f>_xlfn.VAR.P(Pokemon4[[#This Row],[Hit_Points]:[Speed_Points]])</f>
        <v>131.13888888888889</v>
      </c>
    </row>
    <row r="484" spans="2:16" hidden="1" x14ac:dyDescent="0.3">
      <c r="B484" t="s">
        <v>345</v>
      </c>
      <c r="C484" t="s">
        <v>33</v>
      </c>
      <c r="D484" t="s">
        <v>23</v>
      </c>
      <c r="E484">
        <v>456</v>
      </c>
      <c r="F484">
        <v>61</v>
      </c>
      <c r="G484">
        <v>90</v>
      </c>
      <c r="H484">
        <v>45</v>
      </c>
      <c r="I484">
        <v>50</v>
      </c>
      <c r="J484">
        <v>50</v>
      </c>
      <c r="K484">
        <v>160</v>
      </c>
      <c r="L484">
        <v>3</v>
      </c>
      <c r="M484" t="b">
        <v>0</v>
      </c>
      <c r="N484" s="15">
        <f>AVERAGE(Pokemon4[[#This Row],[Hit_Points]:[Speed_Points]])</f>
        <v>76</v>
      </c>
      <c r="O484">
        <f>_xlfn.STDEV.P(Pokemon4[[#This Row],[Hit_Points]:[Speed_Points]])</f>
        <v>40.393893928001873</v>
      </c>
      <c r="P484">
        <f>_xlfn.VAR.P(Pokemon4[[#This Row],[Hit_Points]:[Speed_Points]])</f>
        <v>1631.6666666666667</v>
      </c>
    </row>
    <row r="485" spans="2:16" hidden="1" x14ac:dyDescent="0.3">
      <c r="B485" t="s">
        <v>208</v>
      </c>
      <c r="C485" t="s">
        <v>41</v>
      </c>
      <c r="D485" t="s">
        <v>23</v>
      </c>
      <c r="E485">
        <v>442</v>
      </c>
      <c r="F485">
        <v>100</v>
      </c>
      <c r="G485">
        <v>50</v>
      </c>
      <c r="H485">
        <v>50</v>
      </c>
      <c r="I485">
        <v>76</v>
      </c>
      <c r="J485">
        <v>96</v>
      </c>
      <c r="K485">
        <v>70</v>
      </c>
      <c r="L485">
        <v>2</v>
      </c>
      <c r="M485" t="b">
        <v>0</v>
      </c>
      <c r="N485" s="15">
        <f>AVERAGE(Pokemon4[[#This Row],[Hit_Points]:[Speed_Points]])</f>
        <v>73.666666666666671</v>
      </c>
      <c r="O485">
        <f>_xlfn.STDEV.P(Pokemon4[[#This Row],[Hit_Points]:[Speed_Points]])</f>
        <v>19.711812589296692</v>
      </c>
      <c r="P485">
        <f>_xlfn.VAR.P(Pokemon4[[#This Row],[Hit_Points]:[Speed_Points]])</f>
        <v>388.55555555555554</v>
      </c>
    </row>
    <row r="486" spans="2:16" hidden="1" x14ac:dyDescent="0.3">
      <c r="B486" t="s">
        <v>820</v>
      </c>
      <c r="C486" t="s">
        <v>23</v>
      </c>
      <c r="D486" t="s">
        <v>25</v>
      </c>
      <c r="E486">
        <v>245</v>
      </c>
      <c r="F486">
        <v>40</v>
      </c>
      <c r="G486">
        <v>30</v>
      </c>
      <c r="H486">
        <v>35</v>
      </c>
      <c r="I486">
        <v>45</v>
      </c>
      <c r="J486">
        <v>40</v>
      </c>
      <c r="K486">
        <v>55</v>
      </c>
      <c r="L486">
        <v>6</v>
      </c>
      <c r="M486" t="b">
        <v>0</v>
      </c>
      <c r="N486" s="15">
        <f>AVERAGE(Pokemon4[[#This Row],[Hit_Points]:[Speed_Points]])</f>
        <v>40.833333333333336</v>
      </c>
      <c r="O486">
        <f>_xlfn.STDEV.P(Pokemon4[[#This Row],[Hit_Points]:[Speed_Points]])</f>
        <v>7.8616509433805035</v>
      </c>
      <c r="P486">
        <f>_xlfn.VAR.P(Pokemon4[[#This Row],[Hit_Points]:[Speed_Points]])</f>
        <v>61.805555555555557</v>
      </c>
    </row>
    <row r="487" spans="2:16" hidden="1" x14ac:dyDescent="0.3">
      <c r="B487" t="s">
        <v>821</v>
      </c>
      <c r="C487" t="s">
        <v>23</v>
      </c>
      <c r="D487" t="s">
        <v>25</v>
      </c>
      <c r="E487">
        <v>535</v>
      </c>
      <c r="F487">
        <v>85</v>
      </c>
      <c r="G487">
        <v>70</v>
      </c>
      <c r="H487">
        <v>80</v>
      </c>
      <c r="I487">
        <v>97</v>
      </c>
      <c r="J487">
        <v>80</v>
      </c>
      <c r="K487">
        <v>123</v>
      </c>
      <c r="L487">
        <v>6</v>
      </c>
      <c r="M487" t="b">
        <v>0</v>
      </c>
      <c r="N487" s="15">
        <f>AVERAGE(Pokemon4[[#This Row],[Hit_Points]:[Speed_Points]])</f>
        <v>89.166666666666671</v>
      </c>
      <c r="O487">
        <f>_xlfn.STDEV.P(Pokemon4[[#This Row],[Hit_Points]:[Speed_Points]])</f>
        <v>17.121299275723466</v>
      </c>
      <c r="P487">
        <f>_xlfn.VAR.P(Pokemon4[[#This Row],[Hit_Points]:[Speed_Points]])</f>
        <v>293.13888888888891</v>
      </c>
    </row>
    <row r="488" spans="2:16" hidden="1" x14ac:dyDescent="0.3">
      <c r="B488" t="s">
        <v>353</v>
      </c>
      <c r="C488" t="s">
        <v>106</v>
      </c>
      <c r="D488" t="s">
        <v>20</v>
      </c>
      <c r="E488">
        <v>375</v>
      </c>
      <c r="F488">
        <v>30</v>
      </c>
      <c r="G488">
        <v>45</v>
      </c>
      <c r="H488">
        <v>135</v>
      </c>
      <c r="I488">
        <v>45</v>
      </c>
      <c r="J488">
        <v>90</v>
      </c>
      <c r="K488">
        <v>30</v>
      </c>
      <c r="L488">
        <v>3</v>
      </c>
      <c r="M488" t="b">
        <v>0</v>
      </c>
      <c r="N488" s="15">
        <f>AVERAGE(Pokemon4[[#This Row],[Hit_Points]:[Speed_Points]])</f>
        <v>62.5</v>
      </c>
      <c r="O488">
        <f>_xlfn.STDEV.P(Pokemon4[[#This Row],[Hit_Points]:[Speed_Points]])</f>
        <v>38.160843806184367</v>
      </c>
      <c r="P488">
        <f>_xlfn.VAR.P(Pokemon4[[#This Row],[Hit_Points]:[Speed_Points]])</f>
        <v>1456.25</v>
      </c>
    </row>
    <row r="489" spans="2:16" hidden="1" x14ac:dyDescent="0.3">
      <c r="B489" t="s">
        <v>382</v>
      </c>
      <c r="C489" t="s">
        <v>19</v>
      </c>
      <c r="D489" t="s">
        <v>55</v>
      </c>
      <c r="E489">
        <v>305</v>
      </c>
      <c r="F489">
        <v>60</v>
      </c>
      <c r="G489">
        <v>60</v>
      </c>
      <c r="H489">
        <v>40</v>
      </c>
      <c r="I489">
        <v>65</v>
      </c>
      <c r="J489">
        <v>45</v>
      </c>
      <c r="K489">
        <v>35</v>
      </c>
      <c r="L489">
        <v>3</v>
      </c>
      <c r="M489" t="b">
        <v>0</v>
      </c>
      <c r="N489" s="15">
        <f>AVERAGE(Pokemon4[[#This Row],[Hit_Points]:[Speed_Points]])</f>
        <v>50.833333333333336</v>
      </c>
      <c r="O489">
        <f>_xlfn.STDEV.P(Pokemon4[[#This Row],[Hit_Points]:[Speed_Points]])</f>
        <v>11.334558757279536</v>
      </c>
      <c r="P489">
        <f>_xlfn.VAR.P(Pokemon4[[#This Row],[Hit_Points]:[Speed_Points]])</f>
        <v>128.47222222222223</v>
      </c>
    </row>
    <row r="490" spans="2:16" hidden="1" x14ac:dyDescent="0.3">
      <c r="B490" t="s">
        <v>327</v>
      </c>
      <c r="C490" t="s">
        <v>13</v>
      </c>
      <c r="D490" t="s">
        <v>171</v>
      </c>
      <c r="E490">
        <v>340</v>
      </c>
      <c r="F490">
        <v>70</v>
      </c>
      <c r="G490">
        <v>70</v>
      </c>
      <c r="H490">
        <v>40</v>
      </c>
      <c r="I490">
        <v>60</v>
      </c>
      <c r="J490">
        <v>40</v>
      </c>
      <c r="K490">
        <v>60</v>
      </c>
      <c r="L490">
        <v>3</v>
      </c>
      <c r="M490" t="b">
        <v>0</v>
      </c>
      <c r="N490" s="15">
        <f>AVERAGE(Pokemon4[[#This Row],[Hit_Points]:[Speed_Points]])</f>
        <v>56.666666666666664</v>
      </c>
      <c r="O490">
        <f>_xlfn.STDEV.P(Pokemon4[[#This Row],[Hit_Points]:[Speed_Points]])</f>
        <v>12.472191289246471</v>
      </c>
      <c r="P490">
        <f>_xlfn.VAR.P(Pokemon4[[#This Row],[Hit_Points]:[Speed_Points]])</f>
        <v>155.55555555555554</v>
      </c>
    </row>
    <row r="491" spans="2:16" hidden="1" x14ac:dyDescent="0.3">
      <c r="B491" t="s">
        <v>272</v>
      </c>
      <c r="C491" t="s">
        <v>28</v>
      </c>
      <c r="D491" t="s">
        <v>20</v>
      </c>
      <c r="E491">
        <v>480</v>
      </c>
      <c r="F491">
        <v>75</v>
      </c>
      <c r="G491">
        <v>105</v>
      </c>
      <c r="H491">
        <v>75</v>
      </c>
      <c r="I491">
        <v>105</v>
      </c>
      <c r="J491">
        <v>75</v>
      </c>
      <c r="K491">
        <v>45</v>
      </c>
      <c r="L491">
        <v>2</v>
      </c>
      <c r="M491" t="b">
        <v>0</v>
      </c>
      <c r="N491" s="15">
        <f>AVERAGE(Pokemon4[[#This Row],[Hit_Points]:[Speed_Points]])</f>
        <v>80</v>
      </c>
      <c r="O491">
        <f>_xlfn.STDEV.P(Pokemon4[[#This Row],[Hit_Points]:[Speed_Points]])</f>
        <v>20.615528128088304</v>
      </c>
      <c r="P491">
        <f>_xlfn.VAR.P(Pokemon4[[#This Row],[Hit_Points]:[Speed_Points]])</f>
        <v>425</v>
      </c>
    </row>
    <row r="492" spans="2:16" hidden="1" x14ac:dyDescent="0.3">
      <c r="B492" t="s">
        <v>71</v>
      </c>
      <c r="C492" t="s">
        <v>13</v>
      </c>
      <c r="D492" t="s">
        <v>14</v>
      </c>
      <c r="E492">
        <v>320</v>
      </c>
      <c r="F492">
        <v>45</v>
      </c>
      <c r="G492">
        <v>50</v>
      </c>
      <c r="H492">
        <v>55</v>
      </c>
      <c r="I492">
        <v>75</v>
      </c>
      <c r="J492">
        <v>65</v>
      </c>
      <c r="K492">
        <v>30</v>
      </c>
      <c r="L492">
        <v>1</v>
      </c>
      <c r="M492" t="b">
        <v>0</v>
      </c>
      <c r="N492" s="15">
        <f>AVERAGE(Pokemon4[[#This Row],[Hit_Points]:[Speed_Points]])</f>
        <v>53.333333333333336</v>
      </c>
      <c r="O492">
        <f>_xlfn.STDEV.P(Pokemon4[[#This Row],[Hit_Points]:[Speed_Points]])</f>
        <v>14.337208778404378</v>
      </c>
      <c r="P492">
        <f>_xlfn.VAR.P(Pokemon4[[#This Row],[Hit_Points]:[Speed_Points]])</f>
        <v>205.55555555555554</v>
      </c>
    </row>
    <row r="493" spans="2:16" hidden="1" x14ac:dyDescent="0.3">
      <c r="B493" t="s">
        <v>179</v>
      </c>
      <c r="C493" t="s">
        <v>106</v>
      </c>
      <c r="D493" t="s">
        <v>28</v>
      </c>
      <c r="E493">
        <v>355</v>
      </c>
      <c r="F493">
        <v>35</v>
      </c>
      <c r="G493">
        <v>40</v>
      </c>
      <c r="H493">
        <v>100</v>
      </c>
      <c r="I493">
        <v>90</v>
      </c>
      <c r="J493">
        <v>55</v>
      </c>
      <c r="K493">
        <v>35</v>
      </c>
      <c r="L493">
        <v>1</v>
      </c>
      <c r="M493" t="b">
        <v>0</v>
      </c>
      <c r="N493" s="15">
        <f>AVERAGE(Pokemon4[[#This Row],[Hit_Points]:[Speed_Points]])</f>
        <v>59.166666666666664</v>
      </c>
      <c r="O493">
        <f>_xlfn.STDEV.P(Pokemon4[[#This Row],[Hit_Points]:[Speed_Points]])</f>
        <v>26.365486699260625</v>
      </c>
      <c r="P493">
        <f>_xlfn.VAR.P(Pokemon4[[#This Row],[Hit_Points]:[Speed_Points]])</f>
        <v>695.13888888888891</v>
      </c>
    </row>
    <row r="494" spans="2:16" hidden="1" x14ac:dyDescent="0.3">
      <c r="B494" t="s">
        <v>180</v>
      </c>
      <c r="C494" t="s">
        <v>106</v>
      </c>
      <c r="D494" t="s">
        <v>28</v>
      </c>
      <c r="E494">
        <v>495</v>
      </c>
      <c r="F494">
        <v>70</v>
      </c>
      <c r="G494">
        <v>60</v>
      </c>
      <c r="H494">
        <v>125</v>
      </c>
      <c r="I494">
        <v>115</v>
      </c>
      <c r="J494">
        <v>70</v>
      </c>
      <c r="K494">
        <v>55</v>
      </c>
      <c r="L494">
        <v>1</v>
      </c>
      <c r="M494" t="b">
        <v>0</v>
      </c>
      <c r="N494" s="15">
        <f>AVERAGE(Pokemon4[[#This Row],[Hit_Points]:[Speed_Points]])</f>
        <v>82.5</v>
      </c>
      <c r="O494">
        <f>_xlfn.STDEV.P(Pokemon4[[#This Row],[Hit_Points]:[Speed_Points]])</f>
        <v>27.195281453467867</v>
      </c>
      <c r="P494">
        <f>_xlfn.VAR.P(Pokemon4[[#This Row],[Hit_Points]:[Speed_Points]])</f>
        <v>739.58333333333337</v>
      </c>
    </row>
    <row r="495" spans="2:16" hidden="1" x14ac:dyDescent="0.3">
      <c r="B495" t="s">
        <v>132</v>
      </c>
      <c r="C495" t="s">
        <v>106</v>
      </c>
      <c r="D495" t="s">
        <v>55</v>
      </c>
      <c r="E495">
        <v>385</v>
      </c>
      <c r="F495">
        <v>35</v>
      </c>
      <c r="G495">
        <v>45</v>
      </c>
      <c r="H495">
        <v>160</v>
      </c>
      <c r="I495">
        <v>30</v>
      </c>
      <c r="J495">
        <v>45</v>
      </c>
      <c r="K495">
        <v>70</v>
      </c>
      <c r="L495">
        <v>1</v>
      </c>
      <c r="M495" t="b">
        <v>0</v>
      </c>
      <c r="N495" s="15">
        <f>AVERAGE(Pokemon4[[#This Row],[Hit_Points]:[Speed_Points]])</f>
        <v>64.166666666666671</v>
      </c>
      <c r="O495">
        <f>_xlfn.STDEV.P(Pokemon4[[#This Row],[Hit_Points]:[Speed_Points]])</f>
        <v>44.666977610857991</v>
      </c>
      <c r="P495">
        <f>_xlfn.VAR.P(Pokemon4[[#This Row],[Hit_Points]:[Speed_Points]])</f>
        <v>1995.1388888888889</v>
      </c>
    </row>
    <row r="496" spans="2:16" hidden="1" x14ac:dyDescent="0.3">
      <c r="B496" t="s">
        <v>590</v>
      </c>
      <c r="C496" t="s">
        <v>28</v>
      </c>
      <c r="D496" t="s">
        <v>20</v>
      </c>
      <c r="E496">
        <v>308</v>
      </c>
      <c r="F496">
        <v>55</v>
      </c>
      <c r="G496">
        <v>55</v>
      </c>
      <c r="H496">
        <v>45</v>
      </c>
      <c r="I496">
        <v>63</v>
      </c>
      <c r="J496">
        <v>45</v>
      </c>
      <c r="K496">
        <v>45</v>
      </c>
      <c r="L496">
        <v>5</v>
      </c>
      <c r="M496" t="b">
        <v>0</v>
      </c>
      <c r="N496" s="15">
        <f>AVERAGE(Pokemon4[[#This Row],[Hit_Points]:[Speed_Points]])</f>
        <v>51.333333333333336</v>
      </c>
      <c r="O496">
        <f>_xlfn.STDEV.P(Pokemon4[[#This Row],[Hit_Points]:[Speed_Points]])</f>
        <v>6.8718427093627676</v>
      </c>
      <c r="P496">
        <f>_xlfn.VAR.P(Pokemon4[[#This Row],[Hit_Points]:[Speed_Points]])</f>
        <v>47.222222222222221</v>
      </c>
    </row>
    <row r="497" spans="2:16" hidden="1" x14ac:dyDescent="0.3">
      <c r="B497" t="s">
        <v>494</v>
      </c>
      <c r="C497" t="s">
        <v>52</v>
      </c>
      <c r="D497" t="s">
        <v>20</v>
      </c>
      <c r="E497">
        <v>405</v>
      </c>
      <c r="F497">
        <v>60</v>
      </c>
      <c r="G497">
        <v>45</v>
      </c>
      <c r="H497">
        <v>70</v>
      </c>
      <c r="I497">
        <v>45</v>
      </c>
      <c r="J497">
        <v>90</v>
      </c>
      <c r="K497">
        <v>95</v>
      </c>
      <c r="L497">
        <v>4</v>
      </c>
      <c r="M497" t="b">
        <v>0</v>
      </c>
      <c r="N497" s="15">
        <f>AVERAGE(Pokemon4[[#This Row],[Hit_Points]:[Speed_Points]])</f>
        <v>67.5</v>
      </c>
      <c r="O497">
        <f>_xlfn.STDEV.P(Pokemon4[[#This Row],[Hit_Points]:[Speed_Points]])</f>
        <v>19.737865470545017</v>
      </c>
      <c r="P497">
        <f>_xlfn.VAR.P(Pokemon4[[#This Row],[Hit_Points]:[Speed_Points]])</f>
        <v>389.58333333333331</v>
      </c>
    </row>
    <row r="498" spans="2:16" x14ac:dyDescent="0.3">
      <c r="B498" s="2" t="s">
        <v>571</v>
      </c>
      <c r="C498" s="2" t="s">
        <v>28</v>
      </c>
      <c r="D498" s="2" t="s">
        <v>25</v>
      </c>
      <c r="E498" s="2">
        <v>680</v>
      </c>
      <c r="F498" s="2">
        <v>90</v>
      </c>
      <c r="G498" s="2">
        <v>120</v>
      </c>
      <c r="H498" s="2">
        <v>100</v>
      </c>
      <c r="I498" s="2">
        <v>150</v>
      </c>
      <c r="J498" s="2">
        <v>120</v>
      </c>
      <c r="K498" s="2">
        <v>100</v>
      </c>
      <c r="L498" s="2">
        <v>4</v>
      </c>
      <c r="M498" s="2" t="b">
        <v>1</v>
      </c>
      <c r="N498" s="16">
        <f>AVERAGE(Pokemon4[[#This Row],[Hit_Points]:[Speed_Points]])</f>
        <v>113.33333333333333</v>
      </c>
      <c r="O498" s="16">
        <f>_xlfn.STDEV.P(Pokemon4[[#This Row],[Hit_Points]:[Speed_Points]])</f>
        <v>19.720265943665389</v>
      </c>
      <c r="P498" s="16">
        <f>_xlfn.VAR.P(Pokemon4[[#This Row],[Hit_Points]:[Speed_Points]])</f>
        <v>388.88888888888891</v>
      </c>
    </row>
    <row r="499" spans="2:16" hidden="1" x14ac:dyDescent="0.3">
      <c r="B499" t="s">
        <v>626</v>
      </c>
      <c r="C499" t="s">
        <v>28</v>
      </c>
      <c r="D499" t="s">
        <v>55</v>
      </c>
      <c r="E499">
        <v>384</v>
      </c>
      <c r="F499">
        <v>75</v>
      </c>
      <c r="G499">
        <v>65</v>
      </c>
      <c r="H499">
        <v>55</v>
      </c>
      <c r="I499">
        <v>65</v>
      </c>
      <c r="J499">
        <v>55</v>
      </c>
      <c r="K499">
        <v>69</v>
      </c>
      <c r="L499">
        <v>5</v>
      </c>
      <c r="M499" t="b">
        <v>0</v>
      </c>
      <c r="N499" s="15">
        <f>AVERAGE(Pokemon4[[#This Row],[Hit_Points]:[Speed_Points]])</f>
        <v>64</v>
      </c>
      <c r="O499">
        <f>_xlfn.STDEV.P(Pokemon4[[#This Row],[Hit_Points]:[Speed_Points]])</f>
        <v>7.1879528842826081</v>
      </c>
      <c r="P499">
        <f>_xlfn.VAR.P(Pokemon4[[#This Row],[Hit_Points]:[Speed_Points]])</f>
        <v>51.666666666666664</v>
      </c>
    </row>
    <row r="500" spans="2:16" hidden="1" x14ac:dyDescent="0.3">
      <c r="B500" t="s">
        <v>772</v>
      </c>
      <c r="C500" t="s">
        <v>85</v>
      </c>
      <c r="D500" t="s">
        <v>20</v>
      </c>
      <c r="E500">
        <v>348</v>
      </c>
      <c r="F500">
        <v>67</v>
      </c>
      <c r="G500">
        <v>82</v>
      </c>
      <c r="H500">
        <v>62</v>
      </c>
      <c r="I500">
        <v>46</v>
      </c>
      <c r="J500">
        <v>48</v>
      </c>
      <c r="K500">
        <v>43</v>
      </c>
      <c r="L500">
        <v>6</v>
      </c>
      <c r="M500" t="b">
        <v>0</v>
      </c>
      <c r="N500" s="15">
        <f>AVERAGE(Pokemon4[[#This Row],[Hit_Points]:[Speed_Points]])</f>
        <v>58</v>
      </c>
      <c r="O500">
        <f>_xlfn.STDEV.P(Pokemon4[[#This Row],[Hit_Points]:[Speed_Points]])</f>
        <v>13.796134724383252</v>
      </c>
      <c r="P500">
        <f>_xlfn.VAR.P(Pokemon4[[#This Row],[Hit_Points]:[Speed_Points]])</f>
        <v>190.33333333333334</v>
      </c>
    </row>
    <row r="501" spans="2:16" hidden="1" x14ac:dyDescent="0.3">
      <c r="B501" t="s">
        <v>773</v>
      </c>
      <c r="C501" t="s">
        <v>85</v>
      </c>
      <c r="D501" t="s">
        <v>171</v>
      </c>
      <c r="E501">
        <v>495</v>
      </c>
      <c r="F501">
        <v>95</v>
      </c>
      <c r="G501">
        <v>124</v>
      </c>
      <c r="H501">
        <v>78</v>
      </c>
      <c r="I501">
        <v>69</v>
      </c>
      <c r="J501">
        <v>71</v>
      </c>
      <c r="K501">
        <v>58</v>
      </c>
      <c r="L501">
        <v>6</v>
      </c>
      <c r="M501" t="b">
        <v>0</v>
      </c>
      <c r="N501" s="15">
        <f>AVERAGE(Pokemon4[[#This Row],[Hit_Points]:[Speed_Points]])</f>
        <v>82.5</v>
      </c>
      <c r="O501">
        <f>_xlfn.STDEV.P(Pokemon4[[#This Row],[Hit_Points]:[Speed_Points]])</f>
        <v>21.654483754332883</v>
      </c>
      <c r="P501">
        <f>_xlfn.VAR.P(Pokemon4[[#This Row],[Hit_Points]:[Speed_Points]])</f>
        <v>468.91666666666669</v>
      </c>
    </row>
    <row r="502" spans="2:16" hidden="1" x14ac:dyDescent="0.3">
      <c r="B502" t="s">
        <v>604</v>
      </c>
      <c r="C502" t="s">
        <v>28</v>
      </c>
      <c r="D502" t="s">
        <v>20</v>
      </c>
      <c r="E502">
        <v>316</v>
      </c>
      <c r="F502">
        <v>50</v>
      </c>
      <c r="G502">
        <v>53</v>
      </c>
      <c r="H502">
        <v>48</v>
      </c>
      <c r="I502">
        <v>53</v>
      </c>
      <c r="J502">
        <v>48</v>
      </c>
      <c r="K502">
        <v>64</v>
      </c>
      <c r="L502">
        <v>5</v>
      </c>
      <c r="M502" t="b">
        <v>0</v>
      </c>
      <c r="N502" s="15">
        <f>AVERAGE(Pokemon4[[#This Row],[Hit_Points]:[Speed_Points]])</f>
        <v>52.666666666666664</v>
      </c>
      <c r="O502">
        <f>_xlfn.STDEV.P(Pokemon4[[#This Row],[Hit_Points]:[Speed_Points]])</f>
        <v>5.4670731556189081</v>
      </c>
      <c r="P502">
        <f>_xlfn.VAR.P(Pokemon4[[#This Row],[Hit_Points]:[Speed_Points]])</f>
        <v>29.888888888888889</v>
      </c>
    </row>
    <row r="503" spans="2:16" hidden="1" x14ac:dyDescent="0.3">
      <c r="B503" t="s">
        <v>600</v>
      </c>
      <c r="C503" t="s">
        <v>13</v>
      </c>
      <c r="D503" t="s">
        <v>20</v>
      </c>
      <c r="E503">
        <v>316</v>
      </c>
      <c r="F503">
        <v>50</v>
      </c>
      <c r="G503">
        <v>53</v>
      </c>
      <c r="H503">
        <v>48</v>
      </c>
      <c r="I503">
        <v>53</v>
      </c>
      <c r="J503">
        <v>48</v>
      </c>
      <c r="K503">
        <v>64</v>
      </c>
      <c r="L503">
        <v>5</v>
      </c>
      <c r="M503" t="b">
        <v>0</v>
      </c>
      <c r="N503" s="15">
        <f>AVERAGE(Pokemon4[[#This Row],[Hit_Points]:[Speed_Points]])</f>
        <v>52.666666666666664</v>
      </c>
      <c r="O503">
        <f>_xlfn.STDEV.P(Pokemon4[[#This Row],[Hit_Points]:[Speed_Points]])</f>
        <v>5.4670731556189081</v>
      </c>
      <c r="P503">
        <f>_xlfn.VAR.P(Pokemon4[[#This Row],[Hit_Points]:[Speed_Points]])</f>
        <v>29.888888888888889</v>
      </c>
    </row>
    <row r="504" spans="2:16" hidden="1" x14ac:dyDescent="0.3">
      <c r="B504" t="s">
        <v>602</v>
      </c>
      <c r="C504" t="s">
        <v>19</v>
      </c>
      <c r="D504" t="s">
        <v>20</v>
      </c>
      <c r="E504">
        <v>316</v>
      </c>
      <c r="F504">
        <v>50</v>
      </c>
      <c r="G504">
        <v>53</v>
      </c>
      <c r="H504">
        <v>48</v>
      </c>
      <c r="I504">
        <v>53</v>
      </c>
      <c r="J504">
        <v>48</v>
      </c>
      <c r="K504">
        <v>64</v>
      </c>
      <c r="L504">
        <v>5</v>
      </c>
      <c r="M504" t="b">
        <v>0</v>
      </c>
      <c r="N504" s="15">
        <f>AVERAGE(Pokemon4[[#This Row],[Hit_Points]:[Speed_Points]])</f>
        <v>52.666666666666664</v>
      </c>
      <c r="O504">
        <f>_xlfn.STDEV.P(Pokemon4[[#This Row],[Hit_Points]:[Speed_Points]])</f>
        <v>5.4670731556189081</v>
      </c>
      <c r="P504">
        <f>_xlfn.VAR.P(Pokemon4[[#This Row],[Hit_Points]:[Speed_Points]])</f>
        <v>29.888888888888889</v>
      </c>
    </row>
    <row r="505" spans="2:16" hidden="1" x14ac:dyDescent="0.3">
      <c r="B505" t="s">
        <v>74</v>
      </c>
      <c r="C505" t="s">
        <v>33</v>
      </c>
      <c r="D505" t="s">
        <v>13</v>
      </c>
      <c r="E505">
        <v>285</v>
      </c>
      <c r="F505">
        <v>35</v>
      </c>
      <c r="G505">
        <v>70</v>
      </c>
      <c r="H505">
        <v>55</v>
      </c>
      <c r="I505">
        <v>45</v>
      </c>
      <c r="J505">
        <v>55</v>
      </c>
      <c r="K505">
        <v>25</v>
      </c>
      <c r="L505">
        <v>1</v>
      </c>
      <c r="M505" t="b">
        <v>0</v>
      </c>
      <c r="N505" s="15">
        <f>AVERAGE(Pokemon4[[#This Row],[Hit_Points]:[Speed_Points]])</f>
        <v>47.5</v>
      </c>
      <c r="O505">
        <f>_xlfn.STDEV.P(Pokemon4[[#This Row],[Hit_Points]:[Speed_Points]])</f>
        <v>14.648663192705788</v>
      </c>
      <c r="P505">
        <f>_xlfn.VAR.P(Pokemon4[[#This Row],[Hit_Points]:[Speed_Points]])</f>
        <v>214.58333333333334</v>
      </c>
    </row>
    <row r="506" spans="2:16" hidden="1" x14ac:dyDescent="0.3">
      <c r="B506" t="s">
        <v>75</v>
      </c>
      <c r="C506" t="s">
        <v>33</v>
      </c>
      <c r="D506" t="s">
        <v>13</v>
      </c>
      <c r="E506">
        <v>405</v>
      </c>
      <c r="F506">
        <v>60</v>
      </c>
      <c r="G506">
        <v>95</v>
      </c>
      <c r="H506">
        <v>80</v>
      </c>
      <c r="I506">
        <v>60</v>
      </c>
      <c r="J506">
        <v>80</v>
      </c>
      <c r="K506">
        <v>30</v>
      </c>
      <c r="L506">
        <v>1</v>
      </c>
      <c r="M506" t="b">
        <v>0</v>
      </c>
      <c r="N506" s="15">
        <f>AVERAGE(Pokemon4[[#This Row],[Hit_Points]:[Speed_Points]])</f>
        <v>67.5</v>
      </c>
      <c r="O506">
        <f>_xlfn.STDEV.P(Pokemon4[[#This Row],[Hit_Points]:[Speed_Points]])</f>
        <v>20.766559657295186</v>
      </c>
      <c r="P506">
        <f>_xlfn.VAR.P(Pokemon4[[#This Row],[Hit_Points]:[Speed_Points]])</f>
        <v>431.25</v>
      </c>
    </row>
    <row r="507" spans="2:16" hidden="1" x14ac:dyDescent="0.3">
      <c r="B507" t="s">
        <v>593</v>
      </c>
      <c r="C507" t="s">
        <v>41</v>
      </c>
      <c r="D507" t="s">
        <v>20</v>
      </c>
      <c r="E507">
        <v>255</v>
      </c>
      <c r="F507">
        <v>45</v>
      </c>
      <c r="G507">
        <v>55</v>
      </c>
      <c r="H507">
        <v>39</v>
      </c>
      <c r="I507">
        <v>35</v>
      </c>
      <c r="J507">
        <v>39</v>
      </c>
      <c r="K507">
        <v>42</v>
      </c>
      <c r="L507">
        <v>5</v>
      </c>
      <c r="M507" t="b">
        <v>0</v>
      </c>
      <c r="N507" s="15">
        <f>AVERAGE(Pokemon4[[#This Row],[Hit_Points]:[Speed_Points]])</f>
        <v>42.5</v>
      </c>
      <c r="O507">
        <f>_xlfn.STDEV.P(Pokemon4[[#This Row],[Hit_Points]:[Speed_Points]])</f>
        <v>6.3705049512054641</v>
      </c>
      <c r="P507">
        <f>_xlfn.VAR.P(Pokemon4[[#This Row],[Hit_Points]:[Speed_Points]])</f>
        <v>40.583333333333336</v>
      </c>
    </row>
    <row r="508" spans="2:16" hidden="1" x14ac:dyDescent="0.3">
      <c r="B508" t="s">
        <v>715</v>
      </c>
      <c r="C508" t="s">
        <v>171</v>
      </c>
      <c r="D508" t="s">
        <v>115</v>
      </c>
      <c r="E508">
        <v>340</v>
      </c>
      <c r="F508">
        <v>45</v>
      </c>
      <c r="G508">
        <v>85</v>
      </c>
      <c r="H508">
        <v>70</v>
      </c>
      <c r="I508">
        <v>40</v>
      </c>
      <c r="J508">
        <v>40</v>
      </c>
      <c r="K508">
        <v>60</v>
      </c>
      <c r="L508">
        <v>5</v>
      </c>
      <c r="M508" t="b">
        <v>0</v>
      </c>
      <c r="N508" s="15">
        <f>AVERAGE(Pokemon4[[#This Row],[Hit_Points]:[Speed_Points]])</f>
        <v>56.666666666666664</v>
      </c>
      <c r="O508">
        <f>_xlfn.STDEV.P(Pokemon4[[#This Row],[Hit_Points]:[Speed_Points]])</f>
        <v>16.749792701868149</v>
      </c>
      <c r="P508">
        <f>_xlfn.VAR.P(Pokemon4[[#This Row],[Hit_Points]:[Speed_Points]])</f>
        <v>280.55555555555554</v>
      </c>
    </row>
    <row r="509" spans="2:16" hidden="1" x14ac:dyDescent="0.3">
      <c r="B509" t="s">
        <v>332</v>
      </c>
      <c r="C509" t="s">
        <v>28</v>
      </c>
      <c r="D509" t="s">
        <v>23</v>
      </c>
      <c r="E509">
        <v>430</v>
      </c>
      <c r="F509">
        <v>60</v>
      </c>
      <c r="G509">
        <v>50</v>
      </c>
      <c r="H509">
        <v>100</v>
      </c>
      <c r="I509">
        <v>85</v>
      </c>
      <c r="J509">
        <v>70</v>
      </c>
      <c r="K509">
        <v>65</v>
      </c>
      <c r="L509">
        <v>3</v>
      </c>
      <c r="M509" t="b">
        <v>0</v>
      </c>
      <c r="N509" s="15">
        <f>AVERAGE(Pokemon4[[#This Row],[Hit_Points]:[Speed_Points]])</f>
        <v>71.666666666666671</v>
      </c>
      <c r="O509">
        <f>_xlfn.STDEV.P(Pokemon4[[#This Row],[Hit_Points]:[Speed_Points]])</f>
        <v>16.49915822768611</v>
      </c>
      <c r="P509">
        <f>_xlfn.VAR.P(Pokemon4[[#This Row],[Hit_Points]:[Speed_Points]])</f>
        <v>272.22222222222223</v>
      </c>
    </row>
    <row r="510" spans="2:16" hidden="1" x14ac:dyDescent="0.3">
      <c r="B510" t="s">
        <v>81</v>
      </c>
      <c r="C510" t="s">
        <v>41</v>
      </c>
      <c r="D510" t="s">
        <v>20</v>
      </c>
      <c r="E510">
        <v>440</v>
      </c>
      <c r="F510">
        <v>65</v>
      </c>
      <c r="G510">
        <v>70</v>
      </c>
      <c r="H510">
        <v>60</v>
      </c>
      <c r="I510">
        <v>65</v>
      </c>
      <c r="J510">
        <v>65</v>
      </c>
      <c r="K510">
        <v>115</v>
      </c>
      <c r="L510">
        <v>1</v>
      </c>
      <c r="M510" t="b">
        <v>0</v>
      </c>
      <c r="N510" s="15">
        <f>AVERAGE(Pokemon4[[#This Row],[Hit_Points]:[Speed_Points]])</f>
        <v>73.333333333333329</v>
      </c>
      <c r="O510">
        <f>_xlfn.STDEV.P(Pokemon4[[#This Row],[Hit_Points]:[Speed_Points]])</f>
        <v>18.856180831641268</v>
      </c>
      <c r="P510">
        <f>_xlfn.VAR.P(Pokemon4[[#This Row],[Hit_Points]:[Speed_Points]])</f>
        <v>355.55555555555554</v>
      </c>
    </row>
    <row r="511" spans="2:16" hidden="1" x14ac:dyDescent="0.3">
      <c r="B511" t="s">
        <v>638</v>
      </c>
      <c r="C511" t="s">
        <v>13</v>
      </c>
      <c r="D511" t="s">
        <v>20</v>
      </c>
      <c r="E511">
        <v>280</v>
      </c>
      <c r="F511">
        <v>45</v>
      </c>
      <c r="G511">
        <v>35</v>
      </c>
      <c r="H511">
        <v>50</v>
      </c>
      <c r="I511">
        <v>70</v>
      </c>
      <c r="J511">
        <v>50</v>
      </c>
      <c r="K511">
        <v>30</v>
      </c>
      <c r="L511">
        <v>5</v>
      </c>
      <c r="M511" t="b">
        <v>0</v>
      </c>
      <c r="N511" s="15">
        <f>AVERAGE(Pokemon4[[#This Row],[Hit_Points]:[Speed_Points]])</f>
        <v>46.666666666666664</v>
      </c>
      <c r="O511">
        <f>_xlfn.STDEV.P(Pokemon4[[#This Row],[Hit_Points]:[Speed_Points]])</f>
        <v>12.801909579781013</v>
      </c>
      <c r="P511">
        <f>_xlfn.VAR.P(Pokemon4[[#This Row],[Hit_Points]:[Speed_Points]])</f>
        <v>163.88888888888889</v>
      </c>
    </row>
    <row r="512" spans="2:16" hidden="1" x14ac:dyDescent="0.3">
      <c r="B512" t="s">
        <v>280</v>
      </c>
      <c r="C512" t="s">
        <v>55</v>
      </c>
      <c r="D512" t="s">
        <v>20</v>
      </c>
      <c r="E512">
        <v>330</v>
      </c>
      <c r="F512">
        <v>90</v>
      </c>
      <c r="G512">
        <v>60</v>
      </c>
      <c r="H512">
        <v>60</v>
      </c>
      <c r="I512">
        <v>40</v>
      </c>
      <c r="J512">
        <v>40</v>
      </c>
      <c r="K512">
        <v>40</v>
      </c>
      <c r="L512">
        <v>2</v>
      </c>
      <c r="M512" t="b">
        <v>0</v>
      </c>
      <c r="N512" s="15">
        <f>AVERAGE(Pokemon4[[#This Row],[Hit_Points]:[Speed_Points]])</f>
        <v>55</v>
      </c>
      <c r="O512">
        <f>_xlfn.STDEV.P(Pokemon4[[#This Row],[Hit_Points]:[Speed_Points]])</f>
        <v>18.027756377319946</v>
      </c>
      <c r="P512">
        <f>_xlfn.VAR.P(Pokemon4[[#This Row],[Hit_Points]:[Speed_Points]])</f>
        <v>325</v>
      </c>
    </row>
    <row r="513" spans="2:16" hidden="1" x14ac:dyDescent="0.3">
      <c r="B513" t="s">
        <v>808</v>
      </c>
      <c r="C513" t="s">
        <v>128</v>
      </c>
      <c r="D513" t="s">
        <v>13</v>
      </c>
      <c r="E513">
        <v>309</v>
      </c>
      <c r="F513">
        <v>43</v>
      </c>
      <c r="G513">
        <v>70</v>
      </c>
      <c r="H513">
        <v>48</v>
      </c>
      <c r="I513">
        <v>50</v>
      </c>
      <c r="J513">
        <v>60</v>
      </c>
      <c r="K513">
        <v>38</v>
      </c>
      <c r="L513">
        <v>6</v>
      </c>
      <c r="M513" t="b">
        <v>0</v>
      </c>
      <c r="N513" s="15">
        <f>AVERAGE(Pokemon4[[#This Row],[Hit_Points]:[Speed_Points]])</f>
        <v>51.5</v>
      </c>
      <c r="O513">
        <f>_xlfn.STDEV.P(Pokemon4[[#This Row],[Hit_Points]:[Speed_Points]])</f>
        <v>10.673175097723576</v>
      </c>
      <c r="P513">
        <f>_xlfn.VAR.P(Pokemon4[[#This Row],[Hit_Points]:[Speed_Points]])</f>
        <v>113.91666666666667</v>
      </c>
    </row>
    <row r="514" spans="2:16" hidden="1" x14ac:dyDescent="0.3">
      <c r="B514" s="2" t="s">
        <v>577</v>
      </c>
      <c r="C514" s="2" t="s">
        <v>28</v>
      </c>
      <c r="D514" s="2" t="s">
        <v>20</v>
      </c>
      <c r="E514" s="2">
        <v>480</v>
      </c>
      <c r="F514" s="2">
        <v>80</v>
      </c>
      <c r="G514" s="2">
        <v>80</v>
      </c>
      <c r="H514" s="2">
        <v>80</v>
      </c>
      <c r="I514" s="2">
        <v>80</v>
      </c>
      <c r="J514" s="2">
        <v>80</v>
      </c>
      <c r="K514" s="2">
        <v>80</v>
      </c>
      <c r="L514" s="2">
        <v>4</v>
      </c>
      <c r="M514" s="2" t="b">
        <v>0</v>
      </c>
      <c r="N514" s="16">
        <f>AVERAGE(Pokemon4[[#This Row],[Hit_Points]:[Speed_Points]])</f>
        <v>80</v>
      </c>
      <c r="O514" s="16">
        <f>_xlfn.STDEV.P(Pokemon4[[#This Row],[Hit_Points]:[Speed_Points]])</f>
        <v>0</v>
      </c>
      <c r="P514" s="16">
        <f>_xlfn.VAR.P(Pokemon4[[#This Row],[Hit_Points]:[Speed_Points]])</f>
        <v>0</v>
      </c>
    </row>
    <row r="515" spans="2:16" hidden="1" x14ac:dyDescent="0.3">
      <c r="B515" t="s">
        <v>216</v>
      </c>
      <c r="C515" t="s">
        <v>52</v>
      </c>
      <c r="D515" t="s">
        <v>20</v>
      </c>
      <c r="E515">
        <v>205</v>
      </c>
      <c r="F515">
        <v>20</v>
      </c>
      <c r="G515">
        <v>40</v>
      </c>
      <c r="H515">
        <v>15</v>
      </c>
      <c r="I515">
        <v>35</v>
      </c>
      <c r="J515">
        <v>35</v>
      </c>
      <c r="K515">
        <v>60</v>
      </c>
      <c r="L515">
        <v>2</v>
      </c>
      <c r="M515" t="b">
        <v>0</v>
      </c>
      <c r="N515" s="15">
        <f>AVERAGE(Pokemon4[[#This Row],[Hit_Points]:[Speed_Points]])</f>
        <v>34.166666666666664</v>
      </c>
      <c r="O515">
        <f>_xlfn.STDEV.P(Pokemon4[[#This Row],[Hit_Points]:[Speed_Points]])</f>
        <v>14.55354099714415</v>
      </c>
      <c r="P515">
        <f>_xlfn.VAR.P(Pokemon4[[#This Row],[Hit_Points]:[Speed_Points]])</f>
        <v>211.80555555555554</v>
      </c>
    </row>
    <row r="516" spans="2:16" x14ac:dyDescent="0.3">
      <c r="B516" s="2" t="s">
        <v>43</v>
      </c>
      <c r="C516" s="2" t="s">
        <v>41</v>
      </c>
      <c r="D516" s="2" t="s">
        <v>23</v>
      </c>
      <c r="E516" s="2">
        <v>479</v>
      </c>
      <c r="F516" s="2">
        <v>83</v>
      </c>
      <c r="G516" s="2">
        <v>80</v>
      </c>
      <c r="H516" s="2">
        <v>75</v>
      </c>
      <c r="I516" s="2">
        <v>70</v>
      </c>
      <c r="J516" s="2">
        <v>70</v>
      </c>
      <c r="K516" s="2">
        <v>101</v>
      </c>
      <c r="L516" s="2">
        <v>1</v>
      </c>
      <c r="M516" s="2" t="b">
        <v>0</v>
      </c>
      <c r="N516" s="16">
        <f>AVERAGE(Pokemon4[[#This Row],[Hit_Points]:[Speed_Points]])</f>
        <v>79.833333333333329</v>
      </c>
      <c r="O516" s="16">
        <f>_xlfn.STDEV.P(Pokemon4[[#This Row],[Hit_Points]:[Speed_Points]])</f>
        <v>10.605292179955356</v>
      </c>
      <c r="P516" s="16">
        <f>_xlfn.VAR.P(Pokemon4[[#This Row],[Hit_Points]:[Speed_Points]])</f>
        <v>112.47222222222223</v>
      </c>
    </row>
    <row r="517" spans="2:16" x14ac:dyDescent="0.3">
      <c r="B517" s="2" t="s">
        <v>44</v>
      </c>
      <c r="C517" s="2" t="s">
        <v>41</v>
      </c>
      <c r="D517" s="2" t="s">
        <v>23</v>
      </c>
      <c r="E517" s="2">
        <v>579</v>
      </c>
      <c r="F517" s="2">
        <v>83</v>
      </c>
      <c r="G517" s="2">
        <v>80</v>
      </c>
      <c r="H517" s="2">
        <v>80</v>
      </c>
      <c r="I517" s="2">
        <v>135</v>
      </c>
      <c r="J517" s="2">
        <v>80</v>
      </c>
      <c r="K517" s="2">
        <v>121</v>
      </c>
      <c r="L517" s="2">
        <v>1</v>
      </c>
      <c r="M517" s="2" t="b">
        <v>0</v>
      </c>
      <c r="N517" s="16">
        <f>AVERAGE(Pokemon4[[#This Row],[Hit_Points]:[Speed_Points]])</f>
        <v>96.5</v>
      </c>
      <c r="O517" s="16">
        <f>_xlfn.STDEV.P(Pokemon4[[#This Row],[Hit_Points]:[Speed_Points]])</f>
        <v>22.662377045079214</v>
      </c>
      <c r="P517" s="16">
        <f>_xlfn.VAR.P(Pokemon4[[#This Row],[Hit_Points]:[Speed_Points]])</f>
        <v>513.58333333333337</v>
      </c>
    </row>
    <row r="518" spans="2:16" hidden="1" x14ac:dyDescent="0.3">
      <c r="B518" t="s">
        <v>42</v>
      </c>
      <c r="C518" t="s">
        <v>41</v>
      </c>
      <c r="D518" t="s">
        <v>23</v>
      </c>
      <c r="E518">
        <v>349</v>
      </c>
      <c r="F518">
        <v>63</v>
      </c>
      <c r="G518">
        <v>60</v>
      </c>
      <c r="H518">
        <v>55</v>
      </c>
      <c r="I518">
        <v>50</v>
      </c>
      <c r="J518">
        <v>50</v>
      </c>
      <c r="K518">
        <v>71</v>
      </c>
      <c r="L518">
        <v>1</v>
      </c>
      <c r="M518" t="b">
        <v>0</v>
      </c>
      <c r="N518" s="15">
        <f>AVERAGE(Pokemon4[[#This Row],[Hit_Points]:[Speed_Points]])</f>
        <v>58.166666666666664</v>
      </c>
      <c r="O518">
        <f>_xlfn.STDEV.P(Pokemon4[[#This Row],[Hit_Points]:[Speed_Points]])</f>
        <v>7.4703116103383236</v>
      </c>
      <c r="P518">
        <f>_xlfn.VAR.P(Pokemon4[[#This Row],[Hit_Points]:[Speed_Points]])</f>
        <v>55.805555555555557</v>
      </c>
    </row>
    <row r="519" spans="2:16" hidden="1" x14ac:dyDescent="0.3">
      <c r="B519" t="s">
        <v>40</v>
      </c>
      <c r="C519" t="s">
        <v>41</v>
      </c>
      <c r="D519" t="s">
        <v>23</v>
      </c>
      <c r="E519">
        <v>251</v>
      </c>
      <c r="F519">
        <v>40</v>
      </c>
      <c r="G519">
        <v>45</v>
      </c>
      <c r="H519">
        <v>40</v>
      </c>
      <c r="I519">
        <v>35</v>
      </c>
      <c r="J519">
        <v>35</v>
      </c>
      <c r="K519">
        <v>56</v>
      </c>
      <c r="L519">
        <v>1</v>
      </c>
      <c r="M519" t="b">
        <v>0</v>
      </c>
      <c r="N519" s="15">
        <f>AVERAGE(Pokemon4[[#This Row],[Hit_Points]:[Speed_Points]])</f>
        <v>41.833333333333336</v>
      </c>
      <c r="O519">
        <f>_xlfn.STDEV.P(Pokemon4[[#This Row],[Hit_Points]:[Speed_Points]])</f>
        <v>7.1976076272297282</v>
      </c>
      <c r="P519">
        <f>_xlfn.VAR.P(Pokemon4[[#This Row],[Hit_Points]:[Speed_Points]])</f>
        <v>51.805555555555557</v>
      </c>
    </row>
    <row r="520" spans="2:16" hidden="1" x14ac:dyDescent="0.3">
      <c r="B520" t="s">
        <v>608</v>
      </c>
      <c r="C520" t="s">
        <v>41</v>
      </c>
      <c r="D520" t="s">
        <v>23</v>
      </c>
      <c r="E520">
        <v>264</v>
      </c>
      <c r="F520">
        <v>50</v>
      </c>
      <c r="G520">
        <v>55</v>
      </c>
      <c r="H520">
        <v>50</v>
      </c>
      <c r="I520">
        <v>36</v>
      </c>
      <c r="J520">
        <v>30</v>
      </c>
      <c r="K520">
        <v>43</v>
      </c>
      <c r="L520">
        <v>5</v>
      </c>
      <c r="M520" t="b">
        <v>0</v>
      </c>
      <c r="N520" s="15">
        <f>AVERAGE(Pokemon4[[#This Row],[Hit_Points]:[Speed_Points]])</f>
        <v>44</v>
      </c>
      <c r="O520">
        <f>_xlfn.STDEV.P(Pokemon4[[#This Row],[Hit_Points]:[Speed_Points]])</f>
        <v>8.698658900466592</v>
      </c>
      <c r="P520">
        <f>_xlfn.VAR.P(Pokemon4[[#This Row],[Hit_Points]:[Speed_Points]])</f>
        <v>75.666666666666671</v>
      </c>
    </row>
    <row r="521" spans="2:16" hidden="1" x14ac:dyDescent="0.3">
      <c r="B521" t="s">
        <v>588</v>
      </c>
      <c r="C521" t="s">
        <v>19</v>
      </c>
      <c r="D521" t="s">
        <v>85</v>
      </c>
      <c r="E521">
        <v>418</v>
      </c>
      <c r="F521">
        <v>90</v>
      </c>
      <c r="G521">
        <v>93</v>
      </c>
      <c r="H521">
        <v>55</v>
      </c>
      <c r="I521">
        <v>70</v>
      </c>
      <c r="J521">
        <v>55</v>
      </c>
      <c r="K521">
        <v>55</v>
      </c>
      <c r="L521">
        <v>5</v>
      </c>
      <c r="M521" t="b">
        <v>0</v>
      </c>
      <c r="N521" s="15">
        <f>AVERAGE(Pokemon4[[#This Row],[Hit_Points]:[Speed_Points]])</f>
        <v>69.666666666666671</v>
      </c>
      <c r="O521">
        <f>_xlfn.STDEV.P(Pokemon4[[#This Row],[Hit_Points]:[Speed_Points]])</f>
        <v>16.346933113652305</v>
      </c>
      <c r="P521">
        <f>_xlfn.VAR.P(Pokemon4[[#This Row],[Hit_Points]:[Speed_Points]])</f>
        <v>267.22222222222223</v>
      </c>
    </row>
    <row r="522" spans="2:16" hidden="1" x14ac:dyDescent="0.3">
      <c r="B522" t="s">
        <v>51</v>
      </c>
      <c r="C522" t="s">
        <v>52</v>
      </c>
      <c r="D522" t="s">
        <v>20</v>
      </c>
      <c r="E522">
        <v>320</v>
      </c>
      <c r="F522">
        <v>35</v>
      </c>
      <c r="G522">
        <v>55</v>
      </c>
      <c r="H522">
        <v>40</v>
      </c>
      <c r="I522">
        <v>50</v>
      </c>
      <c r="J522">
        <v>50</v>
      </c>
      <c r="K522">
        <v>90</v>
      </c>
      <c r="L522">
        <v>1</v>
      </c>
      <c r="M522" t="b">
        <v>0</v>
      </c>
      <c r="N522" s="15">
        <f>AVERAGE(Pokemon4[[#This Row],[Hit_Points]:[Speed_Points]])</f>
        <v>53.333333333333336</v>
      </c>
      <c r="O522">
        <f>_xlfn.STDEV.P(Pokemon4[[#This Row],[Hit_Points]:[Speed_Points]])</f>
        <v>17.716909687891082</v>
      </c>
      <c r="P522">
        <f>_xlfn.VAR.P(Pokemon4[[#This Row],[Hit_Points]:[Speed_Points]])</f>
        <v>313.88888888888891</v>
      </c>
    </row>
    <row r="523" spans="2:16" hidden="1" x14ac:dyDescent="0.3">
      <c r="B523" t="s">
        <v>269</v>
      </c>
      <c r="C523" t="s">
        <v>122</v>
      </c>
      <c r="D523" t="s">
        <v>55</v>
      </c>
      <c r="E523">
        <v>450</v>
      </c>
      <c r="F523">
        <v>100</v>
      </c>
      <c r="G523">
        <v>100</v>
      </c>
      <c r="H523">
        <v>80</v>
      </c>
      <c r="I523">
        <v>60</v>
      </c>
      <c r="J523">
        <v>60</v>
      </c>
      <c r="K523">
        <v>50</v>
      </c>
      <c r="L523">
        <v>2</v>
      </c>
      <c r="M523" t="b">
        <v>0</v>
      </c>
      <c r="N523" s="15">
        <f>AVERAGE(Pokemon4[[#This Row],[Hit_Points]:[Speed_Points]])</f>
        <v>75</v>
      </c>
      <c r="O523">
        <f>_xlfn.STDEV.P(Pokemon4[[#This Row],[Hit_Points]:[Speed_Points]])</f>
        <v>19.790570145063196</v>
      </c>
      <c r="P523">
        <f>_xlfn.VAR.P(Pokemon4[[#This Row],[Hit_Points]:[Speed_Points]])</f>
        <v>391.66666666666669</v>
      </c>
    </row>
    <row r="524" spans="2:16" hidden="1" x14ac:dyDescent="0.3">
      <c r="B524" t="s">
        <v>249</v>
      </c>
      <c r="C524" t="s">
        <v>33</v>
      </c>
      <c r="D524" t="s">
        <v>20</v>
      </c>
      <c r="E524">
        <v>290</v>
      </c>
      <c r="F524">
        <v>50</v>
      </c>
      <c r="G524">
        <v>65</v>
      </c>
      <c r="H524">
        <v>90</v>
      </c>
      <c r="I524">
        <v>35</v>
      </c>
      <c r="J524">
        <v>35</v>
      </c>
      <c r="K524">
        <v>15</v>
      </c>
      <c r="L524">
        <v>2</v>
      </c>
      <c r="M524" t="b">
        <v>0</v>
      </c>
      <c r="N524" s="15">
        <f>AVERAGE(Pokemon4[[#This Row],[Hit_Points]:[Speed_Points]])</f>
        <v>48.333333333333336</v>
      </c>
      <c r="O524">
        <f>_xlfn.STDEV.P(Pokemon4[[#This Row],[Hit_Points]:[Speed_Points]])</f>
        <v>24.094720491334932</v>
      </c>
      <c r="P524">
        <f>_xlfn.VAR.P(Pokemon4[[#This Row],[Hit_Points]:[Speed_Points]])</f>
        <v>580.55555555555554</v>
      </c>
    </row>
    <row r="525" spans="2:16" hidden="1" x14ac:dyDescent="0.3">
      <c r="B525" t="s">
        <v>165</v>
      </c>
      <c r="C525" t="s">
        <v>33</v>
      </c>
      <c r="D525" t="s">
        <v>20</v>
      </c>
      <c r="E525">
        <v>500</v>
      </c>
      <c r="F525">
        <v>65</v>
      </c>
      <c r="G525">
        <v>125</v>
      </c>
      <c r="H525">
        <v>100</v>
      </c>
      <c r="I525">
        <v>55</v>
      </c>
      <c r="J525">
        <v>70</v>
      </c>
      <c r="K525">
        <v>85</v>
      </c>
      <c r="L525">
        <v>1</v>
      </c>
      <c r="M525" t="b">
        <v>0</v>
      </c>
      <c r="N525" s="15">
        <f>AVERAGE(Pokemon4[[#This Row],[Hit_Points]:[Speed_Points]])</f>
        <v>83.333333333333329</v>
      </c>
      <c r="O525">
        <f>_xlfn.STDEV.P(Pokemon4[[#This Row],[Hit_Points]:[Speed_Points]])</f>
        <v>23.570226039551585</v>
      </c>
      <c r="P525">
        <f>_xlfn.VAR.P(Pokemon4[[#This Row],[Hit_Points]:[Speed_Points]])</f>
        <v>555.55555555555554</v>
      </c>
    </row>
    <row r="526" spans="2:16" hidden="1" x14ac:dyDescent="0.3">
      <c r="B526" t="s">
        <v>166</v>
      </c>
      <c r="C526" t="s">
        <v>33</v>
      </c>
      <c r="D526" t="s">
        <v>23</v>
      </c>
      <c r="E526">
        <v>600</v>
      </c>
      <c r="F526">
        <v>65</v>
      </c>
      <c r="G526">
        <v>155</v>
      </c>
      <c r="H526">
        <v>120</v>
      </c>
      <c r="I526">
        <v>65</v>
      </c>
      <c r="J526">
        <v>90</v>
      </c>
      <c r="K526">
        <v>105</v>
      </c>
      <c r="L526">
        <v>1</v>
      </c>
      <c r="M526" t="b">
        <v>0</v>
      </c>
      <c r="N526" s="15">
        <f>AVERAGE(Pokemon4[[#This Row],[Hit_Points]:[Speed_Points]])</f>
        <v>100</v>
      </c>
      <c r="O526">
        <f>_xlfn.STDEV.P(Pokemon4[[#This Row],[Hit_Points]:[Speed_Points]])</f>
        <v>31.622776601683793</v>
      </c>
      <c r="P526">
        <f>_xlfn.VAR.P(Pokemon4[[#This Row],[Hit_Points]:[Speed_Points]])</f>
        <v>1000</v>
      </c>
    </row>
    <row r="527" spans="2:16" hidden="1" x14ac:dyDescent="0.3">
      <c r="B527" t="s">
        <v>468</v>
      </c>
      <c r="C527" t="s">
        <v>28</v>
      </c>
      <c r="D527" t="s">
        <v>20</v>
      </c>
      <c r="E527">
        <v>314</v>
      </c>
      <c r="F527">
        <v>53</v>
      </c>
      <c r="G527">
        <v>51</v>
      </c>
      <c r="H527">
        <v>53</v>
      </c>
      <c r="I527">
        <v>61</v>
      </c>
      <c r="J527">
        <v>56</v>
      </c>
      <c r="K527">
        <v>40</v>
      </c>
      <c r="L527">
        <v>4</v>
      </c>
      <c r="M527" t="b">
        <v>0</v>
      </c>
      <c r="N527" s="15">
        <f>AVERAGE(Pokemon4[[#This Row],[Hit_Points]:[Speed_Points]])</f>
        <v>52.333333333333336</v>
      </c>
      <c r="O527">
        <f>_xlfn.STDEV.P(Pokemon4[[#This Row],[Hit_Points]:[Speed_Points]])</f>
        <v>6.3683243915142667</v>
      </c>
      <c r="P527">
        <f>_xlfn.VAR.P(Pokemon4[[#This Row],[Hit_Points]:[Speed_Points]])</f>
        <v>40.555555555555557</v>
      </c>
    </row>
    <row r="528" spans="2:16" hidden="1" x14ac:dyDescent="0.3">
      <c r="B528" t="s">
        <v>370</v>
      </c>
      <c r="C528" t="s">
        <v>52</v>
      </c>
      <c r="D528" t="s">
        <v>20</v>
      </c>
      <c r="E528">
        <v>405</v>
      </c>
      <c r="F528">
        <v>60</v>
      </c>
      <c r="G528">
        <v>50</v>
      </c>
      <c r="H528">
        <v>40</v>
      </c>
      <c r="I528">
        <v>85</v>
      </c>
      <c r="J528">
        <v>75</v>
      </c>
      <c r="K528">
        <v>95</v>
      </c>
      <c r="L528">
        <v>3</v>
      </c>
      <c r="M528" t="b">
        <v>0</v>
      </c>
      <c r="N528" s="15">
        <f>AVERAGE(Pokemon4[[#This Row],[Hit_Points]:[Speed_Points]])</f>
        <v>67.5</v>
      </c>
      <c r="O528">
        <f>_xlfn.STDEV.P(Pokemon4[[#This Row],[Hit_Points]:[Speed_Points]])</f>
        <v>19.311050377094112</v>
      </c>
      <c r="P528">
        <f>_xlfn.VAR.P(Pokemon4[[#This Row],[Hit_Points]:[Speed_Points]])</f>
        <v>372.91666666666669</v>
      </c>
    </row>
    <row r="529" spans="2:16" hidden="1" x14ac:dyDescent="0.3">
      <c r="B529" s="2" t="s">
        <v>231</v>
      </c>
      <c r="C529" s="2" t="s">
        <v>28</v>
      </c>
      <c r="D529" s="2" t="s">
        <v>20</v>
      </c>
      <c r="E529" s="2">
        <v>500</v>
      </c>
      <c r="F529" s="2">
        <v>90</v>
      </c>
      <c r="G529" s="2">
        <v>75</v>
      </c>
      <c r="H529" s="2">
        <v>75</v>
      </c>
      <c r="I529" s="2">
        <v>90</v>
      </c>
      <c r="J529" s="2">
        <v>100</v>
      </c>
      <c r="K529" s="2">
        <v>70</v>
      </c>
      <c r="L529" s="2">
        <v>2</v>
      </c>
      <c r="M529" s="2" t="b">
        <v>0</v>
      </c>
      <c r="N529" s="16">
        <f>AVERAGE(Pokemon4[[#This Row],[Hit_Points]:[Speed_Points]])</f>
        <v>83.333333333333329</v>
      </c>
      <c r="O529" s="16">
        <f>_xlfn.STDEV.P(Pokemon4[[#This Row],[Hit_Points]:[Speed_Points]])</f>
        <v>10.671873729054747</v>
      </c>
      <c r="P529" s="16">
        <f>_xlfn.VAR.P(Pokemon4[[#This Row],[Hit_Points]:[Speed_Points]])</f>
        <v>113.88888888888889</v>
      </c>
    </row>
    <row r="530" spans="2:16" hidden="1" x14ac:dyDescent="0.3">
      <c r="B530" t="s">
        <v>89</v>
      </c>
      <c r="C530" t="s">
        <v>28</v>
      </c>
      <c r="D530" t="s">
        <v>20</v>
      </c>
      <c r="E530">
        <v>300</v>
      </c>
      <c r="F530">
        <v>40</v>
      </c>
      <c r="G530">
        <v>50</v>
      </c>
      <c r="H530">
        <v>40</v>
      </c>
      <c r="I530">
        <v>40</v>
      </c>
      <c r="J530">
        <v>40</v>
      </c>
      <c r="K530">
        <v>90</v>
      </c>
      <c r="L530">
        <v>1</v>
      </c>
      <c r="M530" t="b">
        <v>0</v>
      </c>
      <c r="N530" s="15">
        <f>AVERAGE(Pokemon4[[#This Row],[Hit_Points]:[Speed_Points]])</f>
        <v>50</v>
      </c>
      <c r="O530">
        <f>_xlfn.STDEV.P(Pokemon4[[#This Row],[Hit_Points]:[Speed_Points]])</f>
        <v>18.257418583505537</v>
      </c>
      <c r="P530">
        <f>_xlfn.VAR.P(Pokemon4[[#This Row],[Hit_Points]:[Speed_Points]])</f>
        <v>333.33333333333331</v>
      </c>
    </row>
    <row r="531" spans="2:16" hidden="1" x14ac:dyDescent="0.3">
      <c r="B531" t="s">
        <v>90</v>
      </c>
      <c r="C531" t="s">
        <v>28</v>
      </c>
      <c r="D531" t="s">
        <v>20</v>
      </c>
      <c r="E531">
        <v>385</v>
      </c>
      <c r="F531">
        <v>65</v>
      </c>
      <c r="G531">
        <v>65</v>
      </c>
      <c r="H531">
        <v>65</v>
      </c>
      <c r="I531">
        <v>50</v>
      </c>
      <c r="J531">
        <v>50</v>
      </c>
      <c r="K531">
        <v>90</v>
      </c>
      <c r="L531">
        <v>1</v>
      </c>
      <c r="M531" t="b">
        <v>0</v>
      </c>
      <c r="N531" s="15">
        <f>AVERAGE(Pokemon4[[#This Row],[Hit_Points]:[Speed_Points]])</f>
        <v>64.166666666666671</v>
      </c>
      <c r="O531">
        <f>_xlfn.STDEV.P(Pokemon4[[#This Row],[Hit_Points]:[Speed_Points]])</f>
        <v>13.359349618234498</v>
      </c>
      <c r="P531">
        <f>_xlfn.VAR.P(Pokemon4[[#This Row],[Hit_Points]:[Speed_Points]])</f>
        <v>178.47222222222223</v>
      </c>
    </row>
    <row r="532" spans="2:16" x14ac:dyDescent="0.3">
      <c r="B532" s="2" t="s">
        <v>91</v>
      </c>
      <c r="C532" s="2" t="s">
        <v>28</v>
      </c>
      <c r="D532" s="2" t="s">
        <v>85</v>
      </c>
      <c r="E532" s="2">
        <v>510</v>
      </c>
      <c r="F532" s="2">
        <v>90</v>
      </c>
      <c r="G532" s="2">
        <v>95</v>
      </c>
      <c r="H532" s="2">
        <v>95</v>
      </c>
      <c r="I532" s="2">
        <v>70</v>
      </c>
      <c r="J532" s="2">
        <v>90</v>
      </c>
      <c r="K532" s="2">
        <v>70</v>
      </c>
      <c r="L532" s="2">
        <v>1</v>
      </c>
      <c r="M532" s="2" t="b">
        <v>0</v>
      </c>
      <c r="N532" s="16">
        <f>AVERAGE(Pokemon4[[#This Row],[Hit_Points]:[Speed_Points]])</f>
        <v>85</v>
      </c>
      <c r="O532" s="16">
        <f>_xlfn.STDEV.P(Pokemon4[[#This Row],[Hit_Points]:[Speed_Points]])</f>
        <v>10.801234497346433</v>
      </c>
      <c r="P532" s="16">
        <f>_xlfn.VAR.P(Pokemon4[[#This Row],[Hit_Points]:[Speed_Points]])</f>
        <v>116.66666666666667</v>
      </c>
    </row>
    <row r="533" spans="2:16" hidden="1" x14ac:dyDescent="0.3">
      <c r="B533" t="s">
        <v>109</v>
      </c>
      <c r="C533" t="s">
        <v>19</v>
      </c>
      <c r="D533" t="s">
        <v>20</v>
      </c>
      <c r="E533">
        <v>410</v>
      </c>
      <c r="F533">
        <v>50</v>
      </c>
      <c r="G533">
        <v>85</v>
      </c>
      <c r="H533">
        <v>55</v>
      </c>
      <c r="I533">
        <v>65</v>
      </c>
      <c r="J533">
        <v>65</v>
      </c>
      <c r="K533">
        <v>90</v>
      </c>
      <c r="L533">
        <v>1</v>
      </c>
      <c r="M533" t="b">
        <v>0</v>
      </c>
      <c r="N533" s="15">
        <f>AVERAGE(Pokemon4[[#This Row],[Hit_Points]:[Speed_Points]])</f>
        <v>68.333333333333329</v>
      </c>
      <c r="O533">
        <f>_xlfn.STDEV.P(Pokemon4[[#This Row],[Hit_Points]:[Speed_Points]])</f>
        <v>14.624940645653536</v>
      </c>
      <c r="P533">
        <f>_xlfn.VAR.P(Pokemon4[[#This Row],[Hit_Points]:[Speed_Points]])</f>
        <v>213.88888888888889</v>
      </c>
    </row>
    <row r="534" spans="2:16" hidden="1" x14ac:dyDescent="0.3">
      <c r="B534" t="s">
        <v>314</v>
      </c>
      <c r="C534" t="s">
        <v>171</v>
      </c>
      <c r="D534" t="s">
        <v>20</v>
      </c>
      <c r="E534">
        <v>220</v>
      </c>
      <c r="F534">
        <v>35</v>
      </c>
      <c r="G534">
        <v>55</v>
      </c>
      <c r="H534">
        <v>35</v>
      </c>
      <c r="I534">
        <v>30</v>
      </c>
      <c r="J534">
        <v>30</v>
      </c>
      <c r="K534">
        <v>35</v>
      </c>
      <c r="L534">
        <v>3</v>
      </c>
      <c r="M534" t="b">
        <v>0</v>
      </c>
      <c r="N534" s="15">
        <f>AVERAGE(Pokemon4[[#This Row],[Hit_Points]:[Speed_Points]])</f>
        <v>36.666666666666664</v>
      </c>
      <c r="O534">
        <f>_xlfn.STDEV.P(Pokemon4[[#This Row],[Hit_Points]:[Speed_Points]])</f>
        <v>8.4983658559879753</v>
      </c>
      <c r="P534">
        <f>_xlfn.VAR.P(Pokemon4[[#This Row],[Hit_Points]:[Speed_Points]])</f>
        <v>72.222222222222229</v>
      </c>
    </row>
    <row r="535" spans="2:16" hidden="1" x14ac:dyDescent="0.3">
      <c r="B535" t="s">
        <v>178</v>
      </c>
      <c r="C535" t="s">
        <v>41</v>
      </c>
      <c r="D535" t="s">
        <v>20</v>
      </c>
      <c r="E535">
        <v>395</v>
      </c>
      <c r="F535">
        <v>65</v>
      </c>
      <c r="G535">
        <v>60</v>
      </c>
      <c r="H535">
        <v>70</v>
      </c>
      <c r="I535">
        <v>85</v>
      </c>
      <c r="J535">
        <v>75</v>
      </c>
      <c r="K535">
        <v>40</v>
      </c>
      <c r="L535">
        <v>1</v>
      </c>
      <c r="M535" t="b">
        <v>0</v>
      </c>
      <c r="N535" s="15">
        <f>AVERAGE(Pokemon4[[#This Row],[Hit_Points]:[Speed_Points]])</f>
        <v>65.833333333333329</v>
      </c>
      <c r="O535">
        <f>_xlfn.STDEV.P(Pokemon4[[#This Row],[Hit_Points]:[Speed_Points]])</f>
        <v>13.969212178533509</v>
      </c>
      <c r="P535">
        <f>_xlfn.VAR.P(Pokemon4[[#This Row],[Hit_Points]:[Speed_Points]])</f>
        <v>195.13888888888889</v>
      </c>
    </row>
    <row r="536" spans="2:16" hidden="1" x14ac:dyDescent="0.3">
      <c r="B536" t="s">
        <v>555</v>
      </c>
      <c r="C536" t="s">
        <v>41</v>
      </c>
      <c r="D536" t="s">
        <v>20</v>
      </c>
      <c r="E536">
        <v>535</v>
      </c>
      <c r="F536">
        <v>85</v>
      </c>
      <c r="G536">
        <v>80</v>
      </c>
      <c r="H536">
        <v>70</v>
      </c>
      <c r="I536">
        <v>135</v>
      </c>
      <c r="J536">
        <v>75</v>
      </c>
      <c r="K536">
        <v>90</v>
      </c>
      <c r="L536">
        <v>4</v>
      </c>
      <c r="M536" t="b">
        <v>0</v>
      </c>
      <c r="N536" s="15">
        <f>AVERAGE(Pokemon4[[#This Row],[Hit_Points]:[Speed_Points]])</f>
        <v>89.166666666666671</v>
      </c>
      <c r="O536">
        <f>_xlfn.STDEV.P(Pokemon4[[#This Row],[Hit_Points]:[Speed_Points]])</f>
        <v>21.489661597046045</v>
      </c>
      <c r="P536">
        <f>_xlfn.VAR.P(Pokemon4[[#This Row],[Hit_Points]:[Speed_Points]])</f>
        <v>461.80555555555554</v>
      </c>
    </row>
    <row r="537" spans="2:16" hidden="1" x14ac:dyDescent="0.3">
      <c r="B537" t="s">
        <v>282</v>
      </c>
      <c r="C537" t="s">
        <v>41</v>
      </c>
      <c r="D537" t="s">
        <v>20</v>
      </c>
      <c r="E537">
        <v>515</v>
      </c>
      <c r="F537">
        <v>85</v>
      </c>
      <c r="G537">
        <v>80</v>
      </c>
      <c r="H537">
        <v>90</v>
      </c>
      <c r="I537">
        <v>105</v>
      </c>
      <c r="J537">
        <v>95</v>
      </c>
      <c r="K537">
        <v>60</v>
      </c>
      <c r="L537">
        <v>2</v>
      </c>
      <c r="M537" t="b">
        <v>0</v>
      </c>
      <c r="N537" s="15">
        <f>AVERAGE(Pokemon4[[#This Row],[Hit_Points]:[Speed_Points]])</f>
        <v>85.833333333333329</v>
      </c>
      <c r="O537">
        <f>_xlfn.STDEV.P(Pokemon4[[#This Row],[Hit_Points]:[Speed_Points]])</f>
        <v>13.969212178533509</v>
      </c>
      <c r="P537">
        <f>_xlfn.VAR.P(Pokemon4[[#This Row],[Hit_Points]:[Speed_Points]])</f>
        <v>195.13888888888889</v>
      </c>
    </row>
    <row r="538" spans="2:16" hidden="1" x14ac:dyDescent="0.3">
      <c r="B538" t="s">
        <v>86</v>
      </c>
      <c r="C538" t="s">
        <v>85</v>
      </c>
      <c r="D538" t="s">
        <v>20</v>
      </c>
      <c r="E538">
        <v>455</v>
      </c>
      <c r="F538">
        <v>65</v>
      </c>
      <c r="G538">
        <v>105</v>
      </c>
      <c r="H538">
        <v>60</v>
      </c>
      <c r="I538">
        <v>60</v>
      </c>
      <c r="J538">
        <v>70</v>
      </c>
      <c r="K538">
        <v>95</v>
      </c>
      <c r="L538">
        <v>1</v>
      </c>
      <c r="M538" t="b">
        <v>0</v>
      </c>
      <c r="N538" s="15">
        <f>AVERAGE(Pokemon4[[#This Row],[Hit_Points]:[Speed_Points]])</f>
        <v>75.833333333333329</v>
      </c>
      <c r="O538">
        <f>_xlfn.STDEV.P(Pokemon4[[#This Row],[Hit_Points]:[Speed_Points]])</f>
        <v>17.658016750347574</v>
      </c>
      <c r="P538">
        <f>_xlfn.VAR.P(Pokemon4[[#This Row],[Hit_Points]:[Speed_Points]])</f>
        <v>311.80555555555554</v>
      </c>
    </row>
    <row r="539" spans="2:16" hidden="1" x14ac:dyDescent="0.3">
      <c r="B539" t="s">
        <v>469</v>
      </c>
      <c r="C539" t="s">
        <v>28</v>
      </c>
      <c r="D539" t="s">
        <v>20</v>
      </c>
      <c r="E539">
        <v>405</v>
      </c>
      <c r="F539">
        <v>64</v>
      </c>
      <c r="G539">
        <v>66</v>
      </c>
      <c r="H539">
        <v>68</v>
      </c>
      <c r="I539">
        <v>81</v>
      </c>
      <c r="J539">
        <v>76</v>
      </c>
      <c r="K539">
        <v>50</v>
      </c>
      <c r="L539">
        <v>4</v>
      </c>
      <c r="M539" t="b">
        <v>0</v>
      </c>
      <c r="N539" s="15">
        <f>AVERAGE(Pokemon4[[#This Row],[Hit_Points]:[Speed_Points]])</f>
        <v>67.5</v>
      </c>
      <c r="O539">
        <f>_xlfn.STDEV.P(Pokemon4[[#This Row],[Hit_Points]:[Speed_Points]])</f>
        <v>9.7937054615026415</v>
      </c>
      <c r="P539">
        <f>_xlfn.VAR.P(Pokemon4[[#This Row],[Hit_Points]:[Speed_Points]])</f>
        <v>95.916666666666671</v>
      </c>
    </row>
    <row r="540" spans="2:16" hidden="1" x14ac:dyDescent="0.3">
      <c r="B540" t="s">
        <v>558</v>
      </c>
      <c r="C540" t="s">
        <v>106</v>
      </c>
      <c r="D540" t="s">
        <v>115</v>
      </c>
      <c r="E540">
        <v>525</v>
      </c>
      <c r="F540">
        <v>60</v>
      </c>
      <c r="G540">
        <v>55</v>
      </c>
      <c r="H540">
        <v>145</v>
      </c>
      <c r="I540">
        <v>75</v>
      </c>
      <c r="J540">
        <v>150</v>
      </c>
      <c r="K540">
        <v>40</v>
      </c>
      <c r="L540">
        <v>4</v>
      </c>
      <c r="M540" t="b">
        <v>0</v>
      </c>
      <c r="N540" s="15">
        <f>AVERAGE(Pokemon4[[#This Row],[Hit_Points]:[Speed_Points]])</f>
        <v>87.5</v>
      </c>
      <c r="O540">
        <f>_xlfn.STDEV.P(Pokemon4[[#This Row],[Hit_Points]:[Speed_Points]])</f>
        <v>43.660622991432454</v>
      </c>
      <c r="P540">
        <f>_xlfn.VAR.P(Pokemon4[[#This Row],[Hit_Points]:[Speed_Points]])</f>
        <v>1906.25</v>
      </c>
    </row>
    <row r="541" spans="2:16" hidden="1" x14ac:dyDescent="0.3">
      <c r="B541" t="s">
        <v>82</v>
      </c>
      <c r="C541" t="s">
        <v>28</v>
      </c>
      <c r="D541" t="s">
        <v>20</v>
      </c>
      <c r="E541">
        <v>320</v>
      </c>
      <c r="F541">
        <v>50</v>
      </c>
      <c r="G541">
        <v>52</v>
      </c>
      <c r="H541">
        <v>48</v>
      </c>
      <c r="I541">
        <v>65</v>
      </c>
      <c r="J541">
        <v>50</v>
      </c>
      <c r="K541">
        <v>55</v>
      </c>
      <c r="L541">
        <v>1</v>
      </c>
      <c r="M541" t="b">
        <v>0</v>
      </c>
      <c r="N541" s="15">
        <f>AVERAGE(Pokemon4[[#This Row],[Hit_Points]:[Speed_Points]])</f>
        <v>53.333333333333336</v>
      </c>
      <c r="O541">
        <f>_xlfn.STDEV.P(Pokemon4[[#This Row],[Hit_Points]:[Speed_Points]])</f>
        <v>5.6470247820324717</v>
      </c>
      <c r="P541">
        <f>_xlfn.VAR.P(Pokemon4[[#This Row],[Hit_Points]:[Speed_Points]])</f>
        <v>31.888888888888889</v>
      </c>
    </row>
    <row r="542" spans="2:16" hidden="1" x14ac:dyDescent="0.3">
      <c r="B542" t="s">
        <v>810</v>
      </c>
      <c r="C542" t="s">
        <v>128</v>
      </c>
      <c r="D542" t="s">
        <v>13</v>
      </c>
      <c r="E542">
        <v>335</v>
      </c>
      <c r="F542">
        <v>49</v>
      </c>
      <c r="G542">
        <v>66</v>
      </c>
      <c r="H542">
        <v>70</v>
      </c>
      <c r="I542">
        <v>44</v>
      </c>
      <c r="J542">
        <v>55</v>
      </c>
      <c r="K542">
        <v>51</v>
      </c>
      <c r="L542">
        <v>6</v>
      </c>
      <c r="M542" t="b">
        <v>0</v>
      </c>
      <c r="N542" s="15">
        <f>AVERAGE(Pokemon4[[#This Row],[Hit_Points]:[Speed_Points]])</f>
        <v>55.833333333333336</v>
      </c>
      <c r="O542">
        <f>_xlfn.STDEV.P(Pokemon4[[#This Row],[Hit_Points]:[Speed_Points]])</f>
        <v>9.2631288210601692</v>
      </c>
      <c r="P542">
        <f>_xlfn.VAR.P(Pokemon4[[#This Row],[Hit_Points]:[Speed_Points]])</f>
        <v>85.805555555555557</v>
      </c>
    </row>
    <row r="543" spans="2:16" hidden="1" x14ac:dyDescent="0.3">
      <c r="B543" t="s">
        <v>812</v>
      </c>
      <c r="C543" t="s">
        <v>128</v>
      </c>
      <c r="D543" t="s">
        <v>13</v>
      </c>
      <c r="E543">
        <v>335</v>
      </c>
      <c r="F543">
        <v>54</v>
      </c>
      <c r="G543">
        <v>66</v>
      </c>
      <c r="H543">
        <v>70</v>
      </c>
      <c r="I543">
        <v>44</v>
      </c>
      <c r="J543">
        <v>55</v>
      </c>
      <c r="K543">
        <v>46</v>
      </c>
      <c r="L543">
        <v>6</v>
      </c>
      <c r="M543" t="b">
        <v>0</v>
      </c>
      <c r="N543" s="15">
        <f>AVERAGE(Pokemon4[[#This Row],[Hit_Points]:[Speed_Points]])</f>
        <v>55.833333333333336</v>
      </c>
      <c r="O543">
        <f>_xlfn.STDEV.P(Pokemon4[[#This Row],[Hit_Points]:[Speed_Points]])</f>
        <v>9.5291949059485379</v>
      </c>
      <c r="P543">
        <f>_xlfn.VAR.P(Pokemon4[[#This Row],[Hit_Points]:[Speed_Points]])</f>
        <v>90.805555555555557</v>
      </c>
    </row>
    <row r="544" spans="2:16" hidden="1" x14ac:dyDescent="0.3">
      <c r="B544" t="s">
        <v>811</v>
      </c>
      <c r="C544" t="s">
        <v>128</v>
      </c>
      <c r="D544" t="s">
        <v>13</v>
      </c>
      <c r="E544">
        <v>335</v>
      </c>
      <c r="F544">
        <v>44</v>
      </c>
      <c r="G544">
        <v>66</v>
      </c>
      <c r="H544">
        <v>70</v>
      </c>
      <c r="I544">
        <v>44</v>
      </c>
      <c r="J544">
        <v>55</v>
      </c>
      <c r="K544">
        <v>56</v>
      </c>
      <c r="L544">
        <v>6</v>
      </c>
      <c r="M544" t="b">
        <v>0</v>
      </c>
      <c r="N544" s="15">
        <f>AVERAGE(Pokemon4[[#This Row],[Hit_Points]:[Speed_Points]])</f>
        <v>55.833333333333336</v>
      </c>
      <c r="O544">
        <f>_xlfn.STDEV.P(Pokemon4[[#This Row],[Hit_Points]:[Speed_Points]])</f>
        <v>9.8728021464132585</v>
      </c>
      <c r="P544">
        <f>_xlfn.VAR.P(Pokemon4[[#This Row],[Hit_Points]:[Speed_Points]])</f>
        <v>97.472222222222229</v>
      </c>
    </row>
    <row r="545" spans="2:16" hidden="1" x14ac:dyDescent="0.3">
      <c r="B545" t="s">
        <v>813</v>
      </c>
      <c r="C545" t="s">
        <v>128</v>
      </c>
      <c r="D545" t="s">
        <v>13</v>
      </c>
      <c r="E545">
        <v>335</v>
      </c>
      <c r="F545">
        <v>59</v>
      </c>
      <c r="G545">
        <v>66</v>
      </c>
      <c r="H545">
        <v>70</v>
      </c>
      <c r="I545">
        <v>44</v>
      </c>
      <c r="J545">
        <v>55</v>
      </c>
      <c r="K545">
        <v>41</v>
      </c>
      <c r="L545">
        <v>6</v>
      </c>
      <c r="M545" t="b">
        <v>0</v>
      </c>
      <c r="N545" s="15">
        <f>AVERAGE(Pokemon4[[#This Row],[Hit_Points]:[Speed_Points]])</f>
        <v>55.833333333333336</v>
      </c>
      <c r="O545">
        <f>_xlfn.STDEV.P(Pokemon4[[#This Row],[Hit_Points]:[Speed_Points]])</f>
        <v>10.605292179955356</v>
      </c>
      <c r="P545">
        <f>_xlfn.VAR.P(Pokemon4[[#This Row],[Hit_Points]:[Speed_Points]])</f>
        <v>112.47222222222223</v>
      </c>
    </row>
    <row r="546" spans="2:16" hidden="1" x14ac:dyDescent="0.3">
      <c r="B546" t="s">
        <v>296</v>
      </c>
      <c r="C546" t="s">
        <v>106</v>
      </c>
      <c r="D546" t="s">
        <v>55</v>
      </c>
      <c r="E546">
        <v>410</v>
      </c>
      <c r="F546">
        <v>70</v>
      </c>
      <c r="G546">
        <v>84</v>
      </c>
      <c r="H546">
        <v>70</v>
      </c>
      <c r="I546">
        <v>65</v>
      </c>
      <c r="J546">
        <v>70</v>
      </c>
      <c r="K546">
        <v>51</v>
      </c>
      <c r="L546">
        <v>2</v>
      </c>
      <c r="M546" t="b">
        <v>0</v>
      </c>
      <c r="N546" s="15">
        <f>AVERAGE(Pokemon4[[#This Row],[Hit_Points]:[Speed_Points]])</f>
        <v>68.333333333333329</v>
      </c>
      <c r="O546">
        <f>_xlfn.STDEV.P(Pokemon4[[#This Row],[Hit_Points]:[Speed_Points]])</f>
        <v>9.7068131857073574</v>
      </c>
      <c r="P546">
        <f>_xlfn.VAR.P(Pokemon4[[#This Row],[Hit_Points]:[Speed_Points]])</f>
        <v>94.222222222222229</v>
      </c>
    </row>
    <row r="547" spans="2:16" hidden="1" x14ac:dyDescent="0.3">
      <c r="B547" t="s">
        <v>598</v>
      </c>
      <c r="C547" t="s">
        <v>171</v>
      </c>
      <c r="D547" t="s">
        <v>20</v>
      </c>
      <c r="E547">
        <v>281</v>
      </c>
      <c r="F547">
        <v>41</v>
      </c>
      <c r="G547">
        <v>50</v>
      </c>
      <c r="H547">
        <v>37</v>
      </c>
      <c r="I547">
        <v>50</v>
      </c>
      <c r="J547">
        <v>37</v>
      </c>
      <c r="K547">
        <v>66</v>
      </c>
      <c r="L547">
        <v>5</v>
      </c>
      <c r="M547" t="b">
        <v>0</v>
      </c>
      <c r="N547" s="15">
        <f>AVERAGE(Pokemon4[[#This Row],[Hit_Points]:[Speed_Points]])</f>
        <v>46.833333333333336</v>
      </c>
      <c r="O547">
        <f>_xlfn.STDEV.P(Pokemon4[[#This Row],[Hit_Points]:[Speed_Points]])</f>
        <v>10.122856426040144</v>
      </c>
      <c r="P547">
        <f>_xlfn.VAR.P(Pokemon4[[#This Row],[Hit_Points]:[Speed_Points]])</f>
        <v>102.47222222222223</v>
      </c>
    </row>
    <row r="548" spans="2:16" hidden="1" x14ac:dyDescent="0.3">
      <c r="B548" t="s">
        <v>510</v>
      </c>
      <c r="C548" t="s">
        <v>41</v>
      </c>
      <c r="D548" t="s">
        <v>20</v>
      </c>
      <c r="E548">
        <v>452</v>
      </c>
      <c r="F548">
        <v>71</v>
      </c>
      <c r="G548">
        <v>82</v>
      </c>
      <c r="H548">
        <v>64</v>
      </c>
      <c r="I548">
        <v>64</v>
      </c>
      <c r="J548">
        <v>59</v>
      </c>
      <c r="K548">
        <v>112</v>
      </c>
      <c r="L548">
        <v>4</v>
      </c>
      <c r="M548" t="b">
        <v>0</v>
      </c>
      <c r="N548" s="15">
        <f>AVERAGE(Pokemon4[[#This Row],[Hit_Points]:[Speed_Points]])</f>
        <v>75.333333333333329</v>
      </c>
      <c r="O548">
        <f>_xlfn.STDEV.P(Pokemon4[[#This Row],[Hit_Points]:[Speed_Points]])</f>
        <v>17.941262187730519</v>
      </c>
      <c r="P548">
        <f>_xlfn.VAR.P(Pokemon4[[#This Row],[Hit_Points]:[Speed_Points]])</f>
        <v>321.88888888888891</v>
      </c>
    </row>
    <row r="549" spans="2:16" hidden="1" x14ac:dyDescent="0.3">
      <c r="B549" t="s">
        <v>766</v>
      </c>
      <c r="C549" t="s">
        <v>19</v>
      </c>
      <c r="D549" t="s">
        <v>41</v>
      </c>
      <c r="E549">
        <v>507</v>
      </c>
      <c r="F549">
        <v>86</v>
      </c>
      <c r="G549">
        <v>68</v>
      </c>
      <c r="H549">
        <v>72</v>
      </c>
      <c r="I549">
        <v>109</v>
      </c>
      <c r="J549">
        <v>66</v>
      </c>
      <c r="K549">
        <v>106</v>
      </c>
      <c r="L549">
        <v>6</v>
      </c>
      <c r="M549" t="b">
        <v>0</v>
      </c>
      <c r="N549" s="15">
        <f>AVERAGE(Pokemon4[[#This Row],[Hit_Points]:[Speed_Points]])</f>
        <v>84.5</v>
      </c>
      <c r="O549">
        <f>_xlfn.STDEV.P(Pokemon4[[#This Row],[Hit_Points]:[Speed_Points]])</f>
        <v>17.490473597552089</v>
      </c>
      <c r="P549">
        <f>_xlfn.VAR.P(Pokemon4[[#This Row],[Hit_Points]:[Speed_Points]])</f>
        <v>305.91666666666669</v>
      </c>
    </row>
    <row r="550" spans="2:16" hidden="1" x14ac:dyDescent="0.3">
      <c r="B550" t="s">
        <v>240</v>
      </c>
      <c r="C550" t="s">
        <v>28</v>
      </c>
      <c r="D550" t="s">
        <v>55</v>
      </c>
      <c r="E550">
        <v>430</v>
      </c>
      <c r="F550">
        <v>95</v>
      </c>
      <c r="G550">
        <v>85</v>
      </c>
      <c r="H550">
        <v>85</v>
      </c>
      <c r="I550">
        <v>65</v>
      </c>
      <c r="J550">
        <v>65</v>
      </c>
      <c r="K550">
        <v>35</v>
      </c>
      <c r="L550">
        <v>2</v>
      </c>
      <c r="M550" t="b">
        <v>0</v>
      </c>
      <c r="N550" s="15">
        <f>AVERAGE(Pokemon4[[#This Row],[Hit_Points]:[Speed_Points]])</f>
        <v>71.666666666666671</v>
      </c>
      <c r="O550">
        <f>_xlfn.STDEV.P(Pokemon4[[#This Row],[Hit_Points]:[Speed_Points]])</f>
        <v>19.720265943665389</v>
      </c>
      <c r="P550">
        <f>_xlfn.VAR.P(Pokemon4[[#This Row],[Hit_Points]:[Speed_Points]])</f>
        <v>388.88888888888891</v>
      </c>
    </row>
    <row r="551" spans="2:16" hidden="1" x14ac:dyDescent="0.3">
      <c r="B551" t="s">
        <v>200</v>
      </c>
      <c r="C551" t="s">
        <v>19</v>
      </c>
      <c r="D551" t="s">
        <v>20</v>
      </c>
      <c r="E551">
        <v>405</v>
      </c>
      <c r="F551">
        <v>58</v>
      </c>
      <c r="G551">
        <v>64</v>
      </c>
      <c r="H551">
        <v>58</v>
      </c>
      <c r="I551">
        <v>80</v>
      </c>
      <c r="J551">
        <v>65</v>
      </c>
      <c r="K551">
        <v>80</v>
      </c>
      <c r="L551">
        <v>2</v>
      </c>
      <c r="M551" t="b">
        <v>0</v>
      </c>
      <c r="N551" s="15">
        <f>AVERAGE(Pokemon4[[#This Row],[Hit_Points]:[Speed_Points]])</f>
        <v>67.5</v>
      </c>
      <c r="O551">
        <f>_xlfn.STDEV.P(Pokemon4[[#This Row],[Hit_Points]:[Speed_Points]])</f>
        <v>9.2330926563096938</v>
      </c>
      <c r="P551">
        <f>_xlfn.VAR.P(Pokemon4[[#This Row],[Hit_Points]:[Speed_Points]])</f>
        <v>85.25</v>
      </c>
    </row>
    <row r="552" spans="2:16" hidden="1" x14ac:dyDescent="0.3">
      <c r="B552" t="s">
        <v>749</v>
      </c>
      <c r="C552" t="s">
        <v>13</v>
      </c>
      <c r="D552" t="s">
        <v>20</v>
      </c>
      <c r="E552">
        <v>405</v>
      </c>
      <c r="F552">
        <v>61</v>
      </c>
      <c r="G552">
        <v>78</v>
      </c>
      <c r="H552">
        <v>95</v>
      </c>
      <c r="I552">
        <v>56</v>
      </c>
      <c r="J552">
        <v>58</v>
      </c>
      <c r="K552">
        <v>57</v>
      </c>
      <c r="L552">
        <v>6</v>
      </c>
      <c r="M552" t="b">
        <v>0</v>
      </c>
      <c r="N552" s="15">
        <f>AVERAGE(Pokemon4[[#This Row],[Hit_Points]:[Speed_Points]])</f>
        <v>67.5</v>
      </c>
      <c r="O552">
        <f>_xlfn.STDEV.P(Pokemon4[[#This Row],[Hit_Points]:[Speed_Points]])</f>
        <v>14.384598244882151</v>
      </c>
      <c r="P552">
        <f>_xlfn.VAR.P(Pokemon4[[#This Row],[Hit_Points]:[Speed_Points]])</f>
        <v>206.91666666666666</v>
      </c>
    </row>
    <row r="553" spans="2:16" hidden="1" x14ac:dyDescent="0.3">
      <c r="B553" t="s">
        <v>257</v>
      </c>
      <c r="C553" t="s">
        <v>28</v>
      </c>
      <c r="D553" t="s">
        <v>14</v>
      </c>
      <c r="E553">
        <v>430</v>
      </c>
      <c r="F553">
        <v>65</v>
      </c>
      <c r="G553">
        <v>95</v>
      </c>
      <c r="H553">
        <v>75</v>
      </c>
      <c r="I553">
        <v>55</v>
      </c>
      <c r="J553">
        <v>55</v>
      </c>
      <c r="K553">
        <v>85</v>
      </c>
      <c r="L553">
        <v>2</v>
      </c>
      <c r="M553" t="b">
        <v>0</v>
      </c>
      <c r="N553" s="15">
        <f>AVERAGE(Pokemon4[[#This Row],[Hit_Points]:[Speed_Points]])</f>
        <v>71.666666666666671</v>
      </c>
      <c r="O553">
        <f>_xlfn.STDEV.P(Pokemon4[[#This Row],[Hit_Points]:[Speed_Points]])</f>
        <v>14.907119849998598</v>
      </c>
      <c r="P553">
        <f>_xlfn.VAR.P(Pokemon4[[#This Row],[Hit_Points]:[Speed_Points]])</f>
        <v>222.22222222222223</v>
      </c>
    </row>
    <row r="554" spans="2:16" hidden="1" x14ac:dyDescent="0.3">
      <c r="B554" t="s">
        <v>53</v>
      </c>
      <c r="C554" t="s">
        <v>52</v>
      </c>
      <c r="D554" t="s">
        <v>20</v>
      </c>
      <c r="E554">
        <v>485</v>
      </c>
      <c r="F554">
        <v>60</v>
      </c>
      <c r="G554">
        <v>90</v>
      </c>
      <c r="H554">
        <v>55</v>
      </c>
      <c r="I554">
        <v>90</v>
      </c>
      <c r="J554">
        <v>80</v>
      </c>
      <c r="K554">
        <v>110</v>
      </c>
      <c r="L554">
        <v>1</v>
      </c>
      <c r="M554" t="b">
        <v>0</v>
      </c>
      <c r="N554" s="15">
        <f>AVERAGE(Pokemon4[[#This Row],[Hit_Points]:[Speed_Points]])</f>
        <v>80.833333333333329</v>
      </c>
      <c r="O554">
        <f>_xlfn.STDEV.P(Pokemon4[[#This Row],[Hit_Points]:[Speed_Points]])</f>
        <v>18.80085695446413</v>
      </c>
      <c r="P554">
        <f>_xlfn.VAR.P(Pokemon4[[#This Row],[Hit_Points]:[Speed_Points]])</f>
        <v>353.47222222222223</v>
      </c>
    </row>
    <row r="555" spans="2:16" hidden="1" x14ac:dyDescent="0.3">
      <c r="B555" s="2" t="s">
        <v>292</v>
      </c>
      <c r="C555" s="2" t="s">
        <v>52</v>
      </c>
      <c r="D555" s="2" t="s">
        <v>20</v>
      </c>
      <c r="E555" s="2">
        <v>580</v>
      </c>
      <c r="F555" s="2">
        <v>90</v>
      </c>
      <c r="G555" s="2">
        <v>85</v>
      </c>
      <c r="H555" s="2">
        <v>75</v>
      </c>
      <c r="I555" s="2">
        <v>115</v>
      </c>
      <c r="J555" s="2">
        <v>100</v>
      </c>
      <c r="K555" s="2">
        <v>115</v>
      </c>
      <c r="L555" s="2">
        <v>2</v>
      </c>
      <c r="M555" s="2" t="b">
        <v>1</v>
      </c>
      <c r="N555" s="16">
        <f>AVERAGE(Pokemon4[[#This Row],[Hit_Points]:[Speed_Points]])</f>
        <v>96.666666666666671</v>
      </c>
      <c r="O555" s="16">
        <f>_xlfn.STDEV.P(Pokemon4[[#This Row],[Hit_Points]:[Speed_Points]])</f>
        <v>14.907119849998598</v>
      </c>
      <c r="P555" s="16">
        <f>_xlfn.VAR.P(Pokemon4[[#This Row],[Hit_Points]:[Speed_Points]])</f>
        <v>222.22222222222223</v>
      </c>
    </row>
    <row r="556" spans="2:16" hidden="1" x14ac:dyDescent="0.3">
      <c r="B556" t="s">
        <v>333</v>
      </c>
      <c r="C556" t="s">
        <v>93</v>
      </c>
      <c r="D556" t="s">
        <v>63</v>
      </c>
      <c r="E556">
        <v>198</v>
      </c>
      <c r="F556">
        <v>28</v>
      </c>
      <c r="G556">
        <v>25</v>
      </c>
      <c r="H556">
        <v>25</v>
      </c>
      <c r="I556">
        <v>45</v>
      </c>
      <c r="J556">
        <v>35</v>
      </c>
      <c r="K556">
        <v>40</v>
      </c>
      <c r="L556">
        <v>3</v>
      </c>
      <c r="M556" t="b">
        <v>0</v>
      </c>
      <c r="N556" s="15">
        <f>AVERAGE(Pokemon4[[#This Row],[Hit_Points]:[Speed_Points]])</f>
        <v>33</v>
      </c>
      <c r="O556">
        <f>_xlfn.STDEV.P(Pokemon4[[#This Row],[Hit_Points]:[Speed_Points]])</f>
        <v>7.6376261582597333</v>
      </c>
      <c r="P556">
        <f>_xlfn.VAR.P(Pokemon4[[#This Row],[Hit_Points]:[Speed_Points]])</f>
        <v>58.333333333333336</v>
      </c>
    </row>
    <row r="557" spans="2:16" hidden="1" x14ac:dyDescent="0.3">
      <c r="B557" t="s">
        <v>484</v>
      </c>
      <c r="C557" t="s">
        <v>106</v>
      </c>
      <c r="D557" t="s">
        <v>20</v>
      </c>
      <c r="E557">
        <v>495</v>
      </c>
      <c r="F557">
        <v>97</v>
      </c>
      <c r="G557">
        <v>165</v>
      </c>
      <c r="H557">
        <v>60</v>
      </c>
      <c r="I557">
        <v>65</v>
      </c>
      <c r="J557">
        <v>50</v>
      </c>
      <c r="K557">
        <v>58</v>
      </c>
      <c r="L557">
        <v>4</v>
      </c>
      <c r="M557" t="b">
        <v>0</v>
      </c>
      <c r="N557" s="15">
        <f>AVERAGE(Pokemon4[[#This Row],[Hit_Points]:[Speed_Points]])</f>
        <v>82.5</v>
      </c>
      <c r="O557">
        <f>_xlfn.STDEV.P(Pokemon4[[#This Row],[Hit_Points]:[Speed_Points]])</f>
        <v>39.760742783135562</v>
      </c>
      <c r="P557">
        <f>_xlfn.VAR.P(Pokemon4[[#This Row],[Hit_Points]:[Speed_Points]])</f>
        <v>1580.9166666666667</v>
      </c>
    </row>
    <row r="558" spans="2:16" hidden="1" x14ac:dyDescent="0.3">
      <c r="B558" t="s">
        <v>110</v>
      </c>
      <c r="C558" t="s">
        <v>19</v>
      </c>
      <c r="D558" t="s">
        <v>20</v>
      </c>
      <c r="E558">
        <v>500</v>
      </c>
      <c r="F558">
        <v>65</v>
      </c>
      <c r="G558">
        <v>100</v>
      </c>
      <c r="H558">
        <v>70</v>
      </c>
      <c r="I558">
        <v>80</v>
      </c>
      <c r="J558">
        <v>80</v>
      </c>
      <c r="K558">
        <v>105</v>
      </c>
      <c r="L558">
        <v>1</v>
      </c>
      <c r="M558" t="b">
        <v>0</v>
      </c>
      <c r="N558" s="15">
        <f>AVERAGE(Pokemon4[[#This Row],[Hit_Points]:[Speed_Points]])</f>
        <v>83.333333333333329</v>
      </c>
      <c r="O558">
        <f>_xlfn.STDEV.P(Pokemon4[[#This Row],[Hit_Points]:[Speed_Points]])</f>
        <v>14.624940645653536</v>
      </c>
      <c r="P558">
        <f>_xlfn.VAR.P(Pokemon4[[#This Row],[Hit_Points]:[Speed_Points]])</f>
        <v>213.88888888888889</v>
      </c>
    </row>
    <row r="559" spans="2:16" hidden="1" x14ac:dyDescent="0.3">
      <c r="B559" t="s">
        <v>46</v>
      </c>
      <c r="C559" t="s">
        <v>41</v>
      </c>
      <c r="D559" t="s">
        <v>20</v>
      </c>
      <c r="E559">
        <v>413</v>
      </c>
      <c r="F559">
        <v>55</v>
      </c>
      <c r="G559">
        <v>81</v>
      </c>
      <c r="H559">
        <v>60</v>
      </c>
      <c r="I559">
        <v>50</v>
      </c>
      <c r="J559">
        <v>70</v>
      </c>
      <c r="K559">
        <v>97</v>
      </c>
      <c r="L559">
        <v>1</v>
      </c>
      <c r="M559" t="b">
        <v>0</v>
      </c>
      <c r="N559" s="15">
        <f>AVERAGE(Pokemon4[[#This Row],[Hit_Points]:[Speed_Points]])</f>
        <v>68.833333333333329</v>
      </c>
      <c r="O559">
        <f>_xlfn.STDEV.P(Pokemon4[[#This Row],[Hit_Points]:[Speed_Points]])</f>
        <v>16.159792352901349</v>
      </c>
      <c r="P559">
        <f>_xlfn.VAR.P(Pokemon4[[#This Row],[Hit_Points]:[Speed_Points]])</f>
        <v>261.13888888888891</v>
      </c>
    </row>
    <row r="560" spans="2:16" hidden="1" x14ac:dyDescent="0.3">
      <c r="B560" t="s">
        <v>45</v>
      </c>
      <c r="C560" t="s">
        <v>41</v>
      </c>
      <c r="D560" t="s">
        <v>20</v>
      </c>
      <c r="E560">
        <v>253</v>
      </c>
      <c r="F560">
        <v>30</v>
      </c>
      <c r="G560">
        <v>56</v>
      </c>
      <c r="H560">
        <v>35</v>
      </c>
      <c r="I560">
        <v>25</v>
      </c>
      <c r="J560">
        <v>35</v>
      </c>
      <c r="K560">
        <v>72</v>
      </c>
      <c r="L560">
        <v>1</v>
      </c>
      <c r="M560" t="b">
        <v>0</v>
      </c>
      <c r="N560" s="15">
        <f>AVERAGE(Pokemon4[[#This Row],[Hit_Points]:[Speed_Points]])</f>
        <v>42.166666666666664</v>
      </c>
      <c r="O560">
        <f>_xlfn.STDEV.P(Pokemon4[[#This Row],[Hit_Points]:[Speed_Points]])</f>
        <v>16.466295542376521</v>
      </c>
      <c r="P560">
        <f>_xlfn.VAR.P(Pokemon4[[#This Row],[Hit_Points]:[Speed_Points]])</f>
        <v>271.13888888888891</v>
      </c>
    </row>
    <row r="561" spans="2:16" x14ac:dyDescent="0.3">
      <c r="B561" s="2" t="s">
        <v>455</v>
      </c>
      <c r="C561" s="2" t="s">
        <v>25</v>
      </c>
      <c r="D561" s="2" t="s">
        <v>23</v>
      </c>
      <c r="E561" s="2">
        <v>680</v>
      </c>
      <c r="F561" s="2">
        <v>105</v>
      </c>
      <c r="G561" s="2">
        <v>150</v>
      </c>
      <c r="H561" s="2">
        <v>90</v>
      </c>
      <c r="I561" s="2">
        <v>150</v>
      </c>
      <c r="J561" s="2">
        <v>90</v>
      </c>
      <c r="K561" s="2">
        <v>95</v>
      </c>
      <c r="L561" s="2">
        <v>3</v>
      </c>
      <c r="M561" s="2" t="b">
        <v>1</v>
      </c>
      <c r="N561" s="16">
        <f>AVERAGE(Pokemon4[[#This Row],[Hit_Points]:[Speed_Points]])</f>
        <v>113.33333333333333</v>
      </c>
      <c r="O561" s="16">
        <f>_xlfn.STDEV.P(Pokemon4[[#This Row],[Hit_Points]:[Speed_Points]])</f>
        <v>26.404965862924765</v>
      </c>
      <c r="P561" s="16">
        <f>_xlfn.VAR.P(Pokemon4[[#This Row],[Hit_Points]:[Speed_Points]])</f>
        <v>697.22222222222217</v>
      </c>
    </row>
    <row r="562" spans="2:16" x14ac:dyDescent="0.3">
      <c r="B562" s="2" t="s">
        <v>456</v>
      </c>
      <c r="C562" s="2" t="s">
        <v>25</v>
      </c>
      <c r="D562" s="2" t="s">
        <v>23</v>
      </c>
      <c r="E562" s="2">
        <v>780</v>
      </c>
      <c r="F562" s="2">
        <v>105</v>
      </c>
      <c r="G562" s="2">
        <v>180</v>
      </c>
      <c r="H562" s="2">
        <v>100</v>
      </c>
      <c r="I562" s="2">
        <v>180</v>
      </c>
      <c r="J562" s="2">
        <v>100</v>
      </c>
      <c r="K562" s="2">
        <v>115</v>
      </c>
      <c r="L562" s="2">
        <v>3</v>
      </c>
      <c r="M562" s="2" t="b">
        <v>1</v>
      </c>
      <c r="N562" s="16">
        <f>AVERAGE(Pokemon4[[#This Row],[Hit_Points]:[Speed_Points]])</f>
        <v>130</v>
      </c>
      <c r="O562" s="16">
        <f>_xlfn.STDEV.P(Pokemon4[[#This Row],[Hit_Points]:[Speed_Points]])</f>
        <v>35.707142142714247</v>
      </c>
      <c r="P562" s="16">
        <f>_xlfn.VAR.P(Pokemon4[[#This Row],[Hit_Points]:[Speed_Points]])</f>
        <v>1275</v>
      </c>
    </row>
    <row r="563" spans="2:16" hidden="1" x14ac:dyDescent="0.3">
      <c r="B563" t="s">
        <v>445</v>
      </c>
      <c r="C563" t="s">
        <v>122</v>
      </c>
      <c r="D563" t="s">
        <v>20</v>
      </c>
      <c r="E563">
        <v>580</v>
      </c>
      <c r="F563">
        <v>80</v>
      </c>
      <c r="G563">
        <v>50</v>
      </c>
      <c r="H563">
        <v>100</v>
      </c>
      <c r="I563">
        <v>100</v>
      </c>
      <c r="J563">
        <v>200</v>
      </c>
      <c r="K563">
        <v>50</v>
      </c>
      <c r="L563">
        <v>3</v>
      </c>
      <c r="M563" t="b">
        <v>1</v>
      </c>
      <c r="N563" s="15">
        <f>AVERAGE(Pokemon4[[#This Row],[Hit_Points]:[Speed_Points]])</f>
        <v>96.666666666666671</v>
      </c>
      <c r="O563">
        <f>_xlfn.STDEV.P(Pokemon4[[#This Row],[Hit_Points]:[Speed_Points]])</f>
        <v>50.552502960343674</v>
      </c>
      <c r="P563">
        <f>_xlfn.VAR.P(Pokemon4[[#This Row],[Hit_Points]:[Speed_Points]])</f>
        <v>2555.5555555555557</v>
      </c>
    </row>
    <row r="564" spans="2:16" hidden="1" x14ac:dyDescent="0.3">
      <c r="B564" s="2" t="s">
        <v>573</v>
      </c>
      <c r="C564" s="2" t="s">
        <v>41</v>
      </c>
      <c r="D564" s="2" t="s">
        <v>20</v>
      </c>
      <c r="E564" s="2">
        <v>670</v>
      </c>
      <c r="F564" s="2">
        <v>110</v>
      </c>
      <c r="G564" s="2">
        <v>160</v>
      </c>
      <c r="H564" s="2">
        <v>110</v>
      </c>
      <c r="I564" s="2">
        <v>80</v>
      </c>
      <c r="J564" s="2">
        <v>110</v>
      </c>
      <c r="K564" s="2">
        <v>100</v>
      </c>
      <c r="L564" s="2">
        <v>4</v>
      </c>
      <c r="M564" s="2" t="b">
        <v>1</v>
      </c>
      <c r="N564" s="16">
        <f>AVERAGE(Pokemon4[[#This Row],[Hit_Points]:[Speed_Points]])</f>
        <v>111.66666666666667</v>
      </c>
      <c r="O564" s="16">
        <f>_xlfn.STDEV.P(Pokemon4[[#This Row],[Hit_Points]:[Speed_Points]])</f>
        <v>24.094720491334932</v>
      </c>
      <c r="P564" s="16">
        <f>_xlfn.VAR.P(Pokemon4[[#This Row],[Hit_Points]:[Speed_Points]])</f>
        <v>580.55555555555554</v>
      </c>
    </row>
    <row r="565" spans="2:16" hidden="1" x14ac:dyDescent="0.3">
      <c r="B565" t="s">
        <v>444</v>
      </c>
      <c r="C565" t="s">
        <v>106</v>
      </c>
      <c r="D565" t="s">
        <v>20</v>
      </c>
      <c r="E565">
        <v>580</v>
      </c>
      <c r="F565">
        <v>80</v>
      </c>
      <c r="G565">
        <v>100</v>
      </c>
      <c r="H565">
        <v>200</v>
      </c>
      <c r="I565">
        <v>50</v>
      </c>
      <c r="J565">
        <v>100</v>
      </c>
      <c r="K565">
        <v>50</v>
      </c>
      <c r="L565">
        <v>3</v>
      </c>
      <c r="M565" t="b">
        <v>1</v>
      </c>
      <c r="N565" s="15">
        <f>AVERAGE(Pokemon4[[#This Row],[Hit_Points]:[Speed_Points]])</f>
        <v>96.666666666666671</v>
      </c>
      <c r="O565">
        <f>_xlfn.STDEV.P(Pokemon4[[#This Row],[Hit_Points]:[Speed_Points]])</f>
        <v>50.552502960343674</v>
      </c>
      <c r="P565">
        <f>_xlfn.VAR.P(Pokemon4[[#This Row],[Hit_Points]:[Speed_Points]])</f>
        <v>2555.5555555555557</v>
      </c>
    </row>
    <row r="566" spans="2:16" hidden="1" x14ac:dyDescent="0.3">
      <c r="B566" t="s">
        <v>446</v>
      </c>
      <c r="C566" t="s">
        <v>115</v>
      </c>
      <c r="D566" t="s">
        <v>20</v>
      </c>
      <c r="E566">
        <v>580</v>
      </c>
      <c r="F566">
        <v>80</v>
      </c>
      <c r="G566">
        <v>75</v>
      </c>
      <c r="H566">
        <v>150</v>
      </c>
      <c r="I566">
        <v>75</v>
      </c>
      <c r="J566">
        <v>150</v>
      </c>
      <c r="K566">
        <v>50</v>
      </c>
      <c r="L566">
        <v>3</v>
      </c>
      <c r="M566" t="b">
        <v>1</v>
      </c>
      <c r="N566" s="15">
        <f>AVERAGE(Pokemon4[[#This Row],[Hit_Points]:[Speed_Points]])</f>
        <v>96.666666666666671</v>
      </c>
      <c r="O566">
        <f>_xlfn.STDEV.P(Pokemon4[[#This Row],[Hit_Points]:[Speed_Points]])</f>
        <v>38.908725099762506</v>
      </c>
      <c r="P566">
        <f>_xlfn.VAR.P(Pokemon4[[#This Row],[Hit_Points]:[Speed_Points]])</f>
        <v>1513.8888888888889</v>
      </c>
    </row>
    <row r="567" spans="2:16" hidden="1" x14ac:dyDescent="0.3">
      <c r="B567" t="s">
        <v>434</v>
      </c>
      <c r="C567" t="s">
        <v>28</v>
      </c>
      <c r="D567" t="s">
        <v>106</v>
      </c>
      <c r="E567">
        <v>485</v>
      </c>
      <c r="F567">
        <v>100</v>
      </c>
      <c r="G567">
        <v>90</v>
      </c>
      <c r="H567">
        <v>130</v>
      </c>
      <c r="I567">
        <v>45</v>
      </c>
      <c r="J567">
        <v>65</v>
      </c>
      <c r="K567">
        <v>55</v>
      </c>
      <c r="L567">
        <v>3</v>
      </c>
      <c r="M567" t="b">
        <v>0</v>
      </c>
      <c r="N567" s="15">
        <f>AVERAGE(Pokemon4[[#This Row],[Hit_Points]:[Speed_Points]])</f>
        <v>80.833333333333329</v>
      </c>
      <c r="O567">
        <f>_xlfn.STDEV.P(Pokemon4[[#This Row],[Hit_Points]:[Speed_Points]])</f>
        <v>29.071272570854013</v>
      </c>
      <c r="P567">
        <f>_xlfn.VAR.P(Pokemon4[[#This Row],[Hit_Points]:[Speed_Points]])</f>
        <v>845.13888888888891</v>
      </c>
    </row>
    <row r="568" spans="2:16" hidden="1" x14ac:dyDescent="0.3">
      <c r="B568" t="s">
        <v>271</v>
      </c>
      <c r="C568" t="s">
        <v>28</v>
      </c>
      <c r="D568" t="s">
        <v>20</v>
      </c>
      <c r="E568">
        <v>300</v>
      </c>
      <c r="F568">
        <v>35</v>
      </c>
      <c r="G568">
        <v>65</v>
      </c>
      <c r="H568">
        <v>35</v>
      </c>
      <c r="I568">
        <v>65</v>
      </c>
      <c r="J568">
        <v>35</v>
      </c>
      <c r="K568">
        <v>65</v>
      </c>
      <c r="L568">
        <v>2</v>
      </c>
      <c r="M568" t="b">
        <v>0</v>
      </c>
      <c r="N568" s="15">
        <f>AVERAGE(Pokemon4[[#This Row],[Hit_Points]:[Speed_Points]])</f>
        <v>50</v>
      </c>
      <c r="O568">
        <f>_xlfn.STDEV.P(Pokemon4[[#This Row],[Hit_Points]:[Speed_Points]])</f>
        <v>15</v>
      </c>
      <c r="P568">
        <f>_xlfn.VAR.P(Pokemon4[[#This Row],[Hit_Points]:[Speed_Points]])</f>
        <v>225</v>
      </c>
    </row>
    <row r="569" spans="2:16" x14ac:dyDescent="0.3">
      <c r="B569" s="2" t="s">
        <v>736</v>
      </c>
      <c r="C569" s="2" t="s">
        <v>25</v>
      </c>
      <c r="D569" s="2" t="s">
        <v>19</v>
      </c>
      <c r="E569" s="2">
        <v>680</v>
      </c>
      <c r="F569" s="2">
        <v>100</v>
      </c>
      <c r="G569" s="2">
        <v>120</v>
      </c>
      <c r="H569" s="2">
        <v>100</v>
      </c>
      <c r="I569" s="2">
        <v>150</v>
      </c>
      <c r="J569" s="2">
        <v>120</v>
      </c>
      <c r="K569" s="2">
        <v>90</v>
      </c>
      <c r="L569" s="2">
        <v>5</v>
      </c>
      <c r="M569" s="2" t="b">
        <v>1</v>
      </c>
      <c r="N569" s="16">
        <f>AVERAGE(Pokemon4[[#This Row],[Hit_Points]:[Speed_Points]])</f>
        <v>113.33333333333333</v>
      </c>
      <c r="O569" s="16">
        <f>_xlfn.STDEV.P(Pokemon4[[#This Row],[Hit_Points]:[Speed_Points]])</f>
        <v>19.720265943665389</v>
      </c>
      <c r="P569" s="16">
        <f>_xlfn.VAR.P(Pokemon4[[#This Row],[Hit_Points]:[Speed_Points]])</f>
        <v>388.88888888888891</v>
      </c>
    </row>
    <row r="570" spans="2:16" hidden="1" x14ac:dyDescent="0.3">
      <c r="B570" t="s">
        <v>670</v>
      </c>
      <c r="C570" t="s">
        <v>93</v>
      </c>
      <c r="D570" t="s">
        <v>20</v>
      </c>
      <c r="E570">
        <v>490</v>
      </c>
      <c r="F570">
        <v>110</v>
      </c>
      <c r="G570">
        <v>65</v>
      </c>
      <c r="H570">
        <v>75</v>
      </c>
      <c r="I570">
        <v>125</v>
      </c>
      <c r="J570">
        <v>85</v>
      </c>
      <c r="K570">
        <v>30</v>
      </c>
      <c r="L570">
        <v>5</v>
      </c>
      <c r="M570" t="b">
        <v>0</v>
      </c>
      <c r="N570" s="15">
        <f>AVERAGE(Pokemon4[[#This Row],[Hit_Points]:[Speed_Points]])</f>
        <v>81.666666666666671</v>
      </c>
      <c r="O570">
        <f>_xlfn.STDEV.P(Pokemon4[[#This Row],[Hit_Points]:[Speed_Points]])</f>
        <v>30.776975521032313</v>
      </c>
      <c r="P570">
        <f>_xlfn.VAR.P(Pokemon4[[#This Row],[Hit_Points]:[Speed_Points]])</f>
        <v>947.22222222222217</v>
      </c>
    </row>
    <row r="571" spans="2:16" hidden="1" x14ac:dyDescent="0.3">
      <c r="B571" t="s">
        <v>149</v>
      </c>
      <c r="C571" t="s">
        <v>55</v>
      </c>
      <c r="D571" t="s">
        <v>106</v>
      </c>
      <c r="E571">
        <v>485</v>
      </c>
      <c r="F571">
        <v>105</v>
      </c>
      <c r="G571">
        <v>130</v>
      </c>
      <c r="H571">
        <v>120</v>
      </c>
      <c r="I571">
        <v>45</v>
      </c>
      <c r="J571">
        <v>45</v>
      </c>
      <c r="K571">
        <v>40</v>
      </c>
      <c r="L571">
        <v>1</v>
      </c>
      <c r="M571" t="b">
        <v>0</v>
      </c>
      <c r="N571" s="15">
        <f>AVERAGE(Pokemon4[[#This Row],[Hit_Points]:[Speed_Points]])</f>
        <v>80.833333333333329</v>
      </c>
      <c r="O571">
        <f>_xlfn.STDEV.P(Pokemon4[[#This Row],[Hit_Points]:[Speed_Points]])</f>
        <v>38.233565823181543</v>
      </c>
      <c r="P571">
        <f>_xlfn.VAR.P(Pokemon4[[#This Row],[Hit_Points]:[Speed_Points]])</f>
        <v>1461.8055555555557</v>
      </c>
    </row>
    <row r="572" spans="2:16" hidden="1" x14ac:dyDescent="0.3">
      <c r="B572" t="s">
        <v>148</v>
      </c>
      <c r="C572" t="s">
        <v>55</v>
      </c>
      <c r="D572" t="s">
        <v>106</v>
      </c>
      <c r="E572">
        <v>345</v>
      </c>
      <c r="F572">
        <v>80</v>
      </c>
      <c r="G572">
        <v>85</v>
      </c>
      <c r="H572">
        <v>95</v>
      </c>
      <c r="I572">
        <v>30</v>
      </c>
      <c r="J572">
        <v>30</v>
      </c>
      <c r="K572">
        <v>25</v>
      </c>
      <c r="L572">
        <v>1</v>
      </c>
      <c r="M572" t="b">
        <v>0</v>
      </c>
      <c r="N572" s="15">
        <f>AVERAGE(Pokemon4[[#This Row],[Hit_Points]:[Speed_Points]])</f>
        <v>57.5</v>
      </c>
      <c r="O572">
        <f>_xlfn.STDEV.P(Pokemon4[[#This Row],[Hit_Points]:[Speed_Points]])</f>
        <v>29.545163168726393</v>
      </c>
      <c r="P572">
        <f>_xlfn.VAR.P(Pokemon4[[#This Row],[Hit_Points]:[Speed_Points]])</f>
        <v>872.91666666666663</v>
      </c>
    </row>
    <row r="573" spans="2:16" hidden="1" x14ac:dyDescent="0.3">
      <c r="B573" t="s">
        <v>545</v>
      </c>
      <c r="C573" t="s">
        <v>55</v>
      </c>
      <c r="D573" t="s">
        <v>106</v>
      </c>
      <c r="E573">
        <v>535</v>
      </c>
      <c r="F573">
        <v>115</v>
      </c>
      <c r="G573">
        <v>140</v>
      </c>
      <c r="H573">
        <v>130</v>
      </c>
      <c r="I573">
        <v>55</v>
      </c>
      <c r="J573">
        <v>55</v>
      </c>
      <c r="K573">
        <v>40</v>
      </c>
      <c r="L573">
        <v>4</v>
      </c>
      <c r="M573" t="b">
        <v>0</v>
      </c>
      <c r="N573" s="15">
        <f>AVERAGE(Pokemon4[[#This Row],[Hit_Points]:[Speed_Points]])</f>
        <v>89.166666666666671</v>
      </c>
      <c r="O573">
        <f>_xlfn.STDEV.P(Pokemon4[[#This Row],[Hit_Points]:[Speed_Points]])</f>
        <v>40.147298234819687</v>
      </c>
      <c r="P573">
        <f>_xlfn.VAR.P(Pokemon4[[#This Row],[Hit_Points]:[Speed_Points]])</f>
        <v>1611.8055555555557</v>
      </c>
    </row>
    <row r="574" spans="2:16" hidden="1" x14ac:dyDescent="0.3">
      <c r="B574" t="s">
        <v>526</v>
      </c>
      <c r="C574" t="s">
        <v>85</v>
      </c>
      <c r="D574" t="s">
        <v>20</v>
      </c>
      <c r="E574">
        <v>285</v>
      </c>
      <c r="F574">
        <v>40</v>
      </c>
      <c r="G574">
        <v>70</v>
      </c>
      <c r="H574">
        <v>40</v>
      </c>
      <c r="I574">
        <v>35</v>
      </c>
      <c r="J574">
        <v>40</v>
      </c>
      <c r="K574">
        <v>60</v>
      </c>
      <c r="L574">
        <v>4</v>
      </c>
      <c r="M574" t="b">
        <v>0</v>
      </c>
      <c r="N574" s="15">
        <f>AVERAGE(Pokemon4[[#This Row],[Hit_Points]:[Speed_Points]])</f>
        <v>47.5</v>
      </c>
      <c r="O574">
        <f>_xlfn.STDEV.P(Pokemon4[[#This Row],[Hit_Points]:[Speed_Points]])</f>
        <v>12.829003598617211</v>
      </c>
      <c r="P574">
        <f>_xlfn.VAR.P(Pokemon4[[#This Row],[Hit_Points]:[Speed_Points]])</f>
        <v>164.58333333333334</v>
      </c>
    </row>
    <row r="575" spans="2:16" hidden="1" x14ac:dyDescent="0.3">
      <c r="B575" t="s">
        <v>613</v>
      </c>
      <c r="C575" t="s">
        <v>106</v>
      </c>
      <c r="D575" t="s">
        <v>20</v>
      </c>
      <c r="E575">
        <v>280</v>
      </c>
      <c r="F575">
        <v>55</v>
      </c>
      <c r="G575">
        <v>75</v>
      </c>
      <c r="H575">
        <v>85</v>
      </c>
      <c r="I575">
        <v>25</v>
      </c>
      <c r="J575">
        <v>25</v>
      </c>
      <c r="K575">
        <v>15</v>
      </c>
      <c r="L575">
        <v>5</v>
      </c>
      <c r="M575" t="b">
        <v>0</v>
      </c>
      <c r="N575" s="15">
        <f>AVERAGE(Pokemon4[[#This Row],[Hit_Points]:[Speed_Points]])</f>
        <v>46.666666666666664</v>
      </c>
      <c r="O575">
        <f>_xlfn.STDEV.P(Pokemon4[[#This Row],[Hit_Points]:[Speed_Points]])</f>
        <v>26.718699236468996</v>
      </c>
      <c r="P575">
        <f>_xlfn.VAR.P(Pokemon4[[#This Row],[Hit_Points]:[Speed_Points]])</f>
        <v>713.88888888888891</v>
      </c>
    </row>
    <row r="576" spans="2:16" hidden="1" x14ac:dyDescent="0.3">
      <c r="B576" t="s">
        <v>374</v>
      </c>
      <c r="C576" t="s">
        <v>13</v>
      </c>
      <c r="D576" t="s">
        <v>14</v>
      </c>
      <c r="E576">
        <v>400</v>
      </c>
      <c r="F576">
        <v>50</v>
      </c>
      <c r="G576">
        <v>60</v>
      </c>
      <c r="H576">
        <v>45</v>
      </c>
      <c r="I576">
        <v>100</v>
      </c>
      <c r="J576">
        <v>80</v>
      </c>
      <c r="K576">
        <v>65</v>
      </c>
      <c r="L576">
        <v>3</v>
      </c>
      <c r="M576" t="b">
        <v>0</v>
      </c>
      <c r="N576" s="15">
        <f>AVERAGE(Pokemon4[[#This Row],[Hit_Points]:[Speed_Points]])</f>
        <v>66.666666666666671</v>
      </c>
      <c r="O576">
        <f>_xlfn.STDEV.P(Pokemon4[[#This Row],[Hit_Points]:[Speed_Points]])</f>
        <v>18.633899812498246</v>
      </c>
      <c r="P576">
        <f>_xlfn.VAR.P(Pokemon4[[#This Row],[Hit_Points]:[Speed_Points]])</f>
        <v>347.22222222222223</v>
      </c>
    </row>
    <row r="577" spans="2:16" hidden="1" x14ac:dyDescent="0.3">
      <c r="B577" t="s">
        <v>482</v>
      </c>
      <c r="C577" t="s">
        <v>13</v>
      </c>
      <c r="D577" t="s">
        <v>14</v>
      </c>
      <c r="E577">
        <v>515</v>
      </c>
      <c r="F577">
        <v>60</v>
      </c>
      <c r="G577">
        <v>70</v>
      </c>
      <c r="H577">
        <v>65</v>
      </c>
      <c r="I577">
        <v>125</v>
      </c>
      <c r="J577">
        <v>105</v>
      </c>
      <c r="K577">
        <v>90</v>
      </c>
      <c r="L577">
        <v>4</v>
      </c>
      <c r="M577" t="b">
        <v>0</v>
      </c>
      <c r="N577" s="15">
        <f>AVERAGE(Pokemon4[[#This Row],[Hit_Points]:[Speed_Points]])</f>
        <v>85.833333333333329</v>
      </c>
      <c r="O577">
        <f>_xlfn.STDEV.P(Pokemon4[[#This Row],[Hit_Points]:[Speed_Points]])</f>
        <v>23.348209543536502</v>
      </c>
      <c r="P577">
        <f>_xlfn.VAR.P(Pokemon4[[#This Row],[Hit_Points]:[Speed_Points]])</f>
        <v>545.13888888888891</v>
      </c>
    </row>
    <row r="578" spans="2:16" hidden="1" x14ac:dyDescent="0.3">
      <c r="B578" t="s">
        <v>561</v>
      </c>
      <c r="C578" t="s">
        <v>52</v>
      </c>
      <c r="D578" t="s">
        <v>128</v>
      </c>
      <c r="E578">
        <v>440</v>
      </c>
      <c r="F578">
        <v>50</v>
      </c>
      <c r="G578">
        <v>50</v>
      </c>
      <c r="H578">
        <v>77</v>
      </c>
      <c r="I578">
        <v>95</v>
      </c>
      <c r="J578">
        <v>77</v>
      </c>
      <c r="K578">
        <v>91</v>
      </c>
      <c r="L578">
        <v>4</v>
      </c>
      <c r="M578" t="b">
        <v>0</v>
      </c>
      <c r="N578" s="15">
        <f>AVERAGE(Pokemon4[[#This Row],[Hit_Points]:[Speed_Points]])</f>
        <v>73.333333333333329</v>
      </c>
      <c r="O578">
        <f>_xlfn.STDEV.P(Pokemon4[[#This Row],[Hit_Points]:[Speed_Points]])</f>
        <v>17.782638224465519</v>
      </c>
      <c r="P578">
        <f>_xlfn.VAR.P(Pokemon4[[#This Row],[Hit_Points]:[Speed_Points]])</f>
        <v>316.22222222222223</v>
      </c>
    </row>
    <row r="579" spans="2:16" hidden="1" x14ac:dyDescent="0.3">
      <c r="B579" t="s">
        <v>565</v>
      </c>
      <c r="C579" t="s">
        <v>52</v>
      </c>
      <c r="D579" t="s">
        <v>23</v>
      </c>
      <c r="E579">
        <v>520</v>
      </c>
      <c r="F579">
        <v>50</v>
      </c>
      <c r="G579">
        <v>65</v>
      </c>
      <c r="H579">
        <v>107</v>
      </c>
      <c r="I579">
        <v>105</v>
      </c>
      <c r="J579">
        <v>107</v>
      </c>
      <c r="K579">
        <v>86</v>
      </c>
      <c r="L579">
        <v>4</v>
      </c>
      <c r="M579" t="b">
        <v>0</v>
      </c>
      <c r="N579" s="15">
        <f>AVERAGE(Pokemon4[[#This Row],[Hit_Points]:[Speed_Points]])</f>
        <v>86.666666666666671</v>
      </c>
      <c r="O579">
        <f>_xlfn.STDEV.P(Pokemon4[[#This Row],[Hit_Points]:[Speed_Points]])</f>
        <v>22.27604592880483</v>
      </c>
      <c r="P579">
        <f>_xlfn.VAR.P(Pokemon4[[#This Row],[Hit_Points]:[Speed_Points]])</f>
        <v>496.22222222222223</v>
      </c>
    </row>
    <row r="580" spans="2:16" hidden="1" x14ac:dyDescent="0.3">
      <c r="B580" t="s">
        <v>564</v>
      </c>
      <c r="C580" t="s">
        <v>52</v>
      </c>
      <c r="D580" t="s">
        <v>122</v>
      </c>
      <c r="E580">
        <v>520</v>
      </c>
      <c r="F580">
        <v>50</v>
      </c>
      <c r="G580">
        <v>65</v>
      </c>
      <c r="H580">
        <v>107</v>
      </c>
      <c r="I580">
        <v>105</v>
      </c>
      <c r="J580">
        <v>107</v>
      </c>
      <c r="K580">
        <v>86</v>
      </c>
      <c r="L580">
        <v>4</v>
      </c>
      <c r="M580" t="b">
        <v>0</v>
      </c>
      <c r="N580" s="15">
        <f>AVERAGE(Pokemon4[[#This Row],[Hit_Points]:[Speed_Points]])</f>
        <v>86.666666666666671</v>
      </c>
      <c r="O580">
        <f>_xlfn.STDEV.P(Pokemon4[[#This Row],[Hit_Points]:[Speed_Points]])</f>
        <v>22.27604592880483</v>
      </c>
      <c r="P580">
        <f>_xlfn.VAR.P(Pokemon4[[#This Row],[Hit_Points]:[Speed_Points]])</f>
        <v>496.22222222222223</v>
      </c>
    </row>
    <row r="581" spans="2:16" hidden="1" x14ac:dyDescent="0.3">
      <c r="B581" t="s">
        <v>562</v>
      </c>
      <c r="C581" t="s">
        <v>52</v>
      </c>
      <c r="D581" t="s">
        <v>19</v>
      </c>
      <c r="E581">
        <v>520</v>
      </c>
      <c r="F581">
        <v>50</v>
      </c>
      <c r="G581">
        <v>65</v>
      </c>
      <c r="H581">
        <v>107</v>
      </c>
      <c r="I581">
        <v>105</v>
      </c>
      <c r="J581">
        <v>107</v>
      </c>
      <c r="K581">
        <v>86</v>
      </c>
      <c r="L581">
        <v>4</v>
      </c>
      <c r="M581" t="b">
        <v>0</v>
      </c>
      <c r="N581" s="15">
        <f>AVERAGE(Pokemon4[[#This Row],[Hit_Points]:[Speed_Points]])</f>
        <v>86.666666666666671</v>
      </c>
      <c r="O581">
        <f>_xlfn.STDEV.P(Pokemon4[[#This Row],[Hit_Points]:[Speed_Points]])</f>
        <v>22.27604592880483</v>
      </c>
      <c r="P581">
        <f>_xlfn.VAR.P(Pokemon4[[#This Row],[Hit_Points]:[Speed_Points]])</f>
        <v>496.22222222222223</v>
      </c>
    </row>
    <row r="582" spans="2:16" hidden="1" x14ac:dyDescent="0.3">
      <c r="B582" t="s">
        <v>566</v>
      </c>
      <c r="C582" t="s">
        <v>52</v>
      </c>
      <c r="D582" t="s">
        <v>13</v>
      </c>
      <c r="E582">
        <v>520</v>
      </c>
      <c r="F582">
        <v>50</v>
      </c>
      <c r="G582">
        <v>65</v>
      </c>
      <c r="H582">
        <v>107</v>
      </c>
      <c r="I582">
        <v>105</v>
      </c>
      <c r="J582">
        <v>107</v>
      </c>
      <c r="K582">
        <v>86</v>
      </c>
      <c r="L582">
        <v>4</v>
      </c>
      <c r="M582" t="b">
        <v>0</v>
      </c>
      <c r="N582" s="15">
        <f>AVERAGE(Pokemon4[[#This Row],[Hit_Points]:[Speed_Points]])</f>
        <v>86.666666666666671</v>
      </c>
      <c r="O582">
        <f>_xlfn.STDEV.P(Pokemon4[[#This Row],[Hit_Points]:[Speed_Points]])</f>
        <v>22.27604592880483</v>
      </c>
      <c r="P582">
        <f>_xlfn.VAR.P(Pokemon4[[#This Row],[Hit_Points]:[Speed_Points]])</f>
        <v>496.22222222222223</v>
      </c>
    </row>
    <row r="583" spans="2:16" hidden="1" x14ac:dyDescent="0.3">
      <c r="B583" t="s">
        <v>563</v>
      </c>
      <c r="C583" t="s">
        <v>52</v>
      </c>
      <c r="D583" t="s">
        <v>28</v>
      </c>
      <c r="E583">
        <v>520</v>
      </c>
      <c r="F583">
        <v>50</v>
      </c>
      <c r="G583">
        <v>65</v>
      </c>
      <c r="H583">
        <v>107</v>
      </c>
      <c r="I583">
        <v>105</v>
      </c>
      <c r="J583">
        <v>107</v>
      </c>
      <c r="K583">
        <v>86</v>
      </c>
      <c r="L583">
        <v>4</v>
      </c>
      <c r="M583" t="b">
        <v>0</v>
      </c>
      <c r="N583" s="15">
        <f>AVERAGE(Pokemon4[[#This Row],[Hit_Points]:[Speed_Points]])</f>
        <v>86.666666666666671</v>
      </c>
      <c r="O583">
        <f>_xlfn.STDEV.P(Pokemon4[[#This Row],[Hit_Points]:[Speed_Points]])</f>
        <v>22.27604592880483</v>
      </c>
      <c r="P583">
        <f>_xlfn.VAR.P(Pokemon4[[#This Row],[Hit_Points]:[Speed_Points]])</f>
        <v>496.22222222222223</v>
      </c>
    </row>
    <row r="584" spans="2:16" hidden="1" x14ac:dyDescent="0.3">
      <c r="B584" t="s">
        <v>718</v>
      </c>
      <c r="C584" t="s">
        <v>41</v>
      </c>
      <c r="D584" t="s">
        <v>23</v>
      </c>
      <c r="E584">
        <v>350</v>
      </c>
      <c r="F584">
        <v>70</v>
      </c>
      <c r="G584">
        <v>83</v>
      </c>
      <c r="H584">
        <v>50</v>
      </c>
      <c r="I584">
        <v>37</v>
      </c>
      <c r="J584">
        <v>50</v>
      </c>
      <c r="K584">
        <v>60</v>
      </c>
      <c r="L584">
        <v>5</v>
      </c>
      <c r="M584" t="b">
        <v>0</v>
      </c>
      <c r="N584" s="15">
        <f>AVERAGE(Pokemon4[[#This Row],[Hit_Points]:[Speed_Points]])</f>
        <v>58.333333333333336</v>
      </c>
      <c r="O584">
        <f>_xlfn.STDEV.P(Pokemon4[[#This Row],[Hit_Points]:[Speed_Points]])</f>
        <v>14.951774328003868</v>
      </c>
      <c r="P584">
        <f>_xlfn.VAR.P(Pokemon4[[#This Row],[Hit_Points]:[Speed_Points]])</f>
        <v>223.55555555555554</v>
      </c>
    </row>
    <row r="585" spans="2:16" hidden="1" x14ac:dyDescent="0.3">
      <c r="B585" t="s">
        <v>356</v>
      </c>
      <c r="C585" t="s">
        <v>171</v>
      </c>
      <c r="D585" t="s">
        <v>128</v>
      </c>
      <c r="E585">
        <v>380</v>
      </c>
      <c r="F585">
        <v>50</v>
      </c>
      <c r="G585">
        <v>75</v>
      </c>
      <c r="H585">
        <v>75</v>
      </c>
      <c r="I585">
        <v>65</v>
      </c>
      <c r="J585">
        <v>65</v>
      </c>
      <c r="K585">
        <v>50</v>
      </c>
      <c r="L585">
        <v>3</v>
      </c>
      <c r="M585" t="b">
        <v>0</v>
      </c>
      <c r="N585" s="15">
        <f>AVERAGE(Pokemon4[[#This Row],[Hit_Points]:[Speed_Points]])</f>
        <v>63.333333333333336</v>
      </c>
      <c r="O585">
        <f>_xlfn.STDEV.P(Pokemon4[[#This Row],[Hit_Points]:[Speed_Points]])</f>
        <v>10.274023338281628</v>
      </c>
      <c r="P585">
        <f>_xlfn.VAR.P(Pokemon4[[#This Row],[Hit_Points]:[Speed_Points]])</f>
        <v>105.55555555555556</v>
      </c>
    </row>
    <row r="586" spans="2:16" hidden="1" x14ac:dyDescent="0.3">
      <c r="B586" t="s">
        <v>357</v>
      </c>
      <c r="C586" t="s">
        <v>171</v>
      </c>
      <c r="D586" t="s">
        <v>128</v>
      </c>
      <c r="E586">
        <v>480</v>
      </c>
      <c r="F586">
        <v>50</v>
      </c>
      <c r="G586">
        <v>85</v>
      </c>
      <c r="H586">
        <v>125</v>
      </c>
      <c r="I586">
        <v>85</v>
      </c>
      <c r="J586">
        <v>115</v>
      </c>
      <c r="K586">
        <v>20</v>
      </c>
      <c r="L586">
        <v>3</v>
      </c>
      <c r="M586" t="b">
        <v>0</v>
      </c>
      <c r="N586" s="15">
        <f>AVERAGE(Pokemon4[[#This Row],[Hit_Points]:[Speed_Points]])</f>
        <v>80</v>
      </c>
      <c r="O586">
        <f>_xlfn.STDEV.P(Pokemon4[[#This Row],[Hit_Points]:[Speed_Points]])</f>
        <v>36.055512754639892</v>
      </c>
      <c r="P586">
        <f>_xlfn.VAR.P(Pokemon4[[#This Row],[Hit_Points]:[Speed_Points]])</f>
        <v>1300</v>
      </c>
    </row>
    <row r="587" spans="2:16" x14ac:dyDescent="0.3">
      <c r="B587" s="2" t="s">
        <v>438</v>
      </c>
      <c r="C587" s="2" t="s">
        <v>25</v>
      </c>
      <c r="D587" s="2" t="s">
        <v>23</v>
      </c>
      <c r="E587" s="2">
        <v>600</v>
      </c>
      <c r="F587" s="2">
        <v>95</v>
      </c>
      <c r="G587" s="2">
        <v>135</v>
      </c>
      <c r="H587" s="2">
        <v>80</v>
      </c>
      <c r="I587" s="2">
        <v>110</v>
      </c>
      <c r="J587" s="2">
        <v>80</v>
      </c>
      <c r="K587" s="2">
        <v>100</v>
      </c>
      <c r="L587" s="2">
        <v>3</v>
      </c>
      <c r="M587" s="2" t="b">
        <v>0</v>
      </c>
      <c r="N587" s="16">
        <f>AVERAGE(Pokemon4[[#This Row],[Hit_Points]:[Speed_Points]])</f>
        <v>100</v>
      </c>
      <c r="O587" s="16">
        <f>_xlfn.STDEV.P(Pokemon4[[#This Row],[Hit_Points]:[Speed_Points]])</f>
        <v>18.929694486000912</v>
      </c>
      <c r="P587" s="16">
        <f>_xlfn.VAR.P(Pokemon4[[#This Row],[Hit_Points]:[Speed_Points]])</f>
        <v>358.33333333333331</v>
      </c>
    </row>
    <row r="588" spans="2:16" x14ac:dyDescent="0.3">
      <c r="B588" s="2" t="s">
        <v>439</v>
      </c>
      <c r="C588" s="2" t="s">
        <v>25</v>
      </c>
      <c r="D588" s="2" t="s">
        <v>23</v>
      </c>
      <c r="E588" s="2">
        <v>700</v>
      </c>
      <c r="F588" s="2">
        <v>95</v>
      </c>
      <c r="G588" s="2">
        <v>145</v>
      </c>
      <c r="H588" s="2">
        <v>130</v>
      </c>
      <c r="I588" s="2">
        <v>120</v>
      </c>
      <c r="J588" s="2">
        <v>90</v>
      </c>
      <c r="K588" s="2">
        <v>120</v>
      </c>
      <c r="L588" s="2">
        <v>3</v>
      </c>
      <c r="M588" s="2" t="b">
        <v>0</v>
      </c>
      <c r="N588" s="16">
        <f>AVERAGE(Pokemon4[[#This Row],[Hit_Points]:[Speed_Points]])</f>
        <v>116.66666666666667</v>
      </c>
      <c r="O588" s="16">
        <f>_xlfn.STDEV.P(Pokemon4[[#This Row],[Hit_Points]:[Speed_Points]])</f>
        <v>19.075871903765997</v>
      </c>
      <c r="P588" s="16">
        <f>_xlfn.VAR.P(Pokemon4[[#This Row],[Hit_Points]:[Speed_Points]])</f>
        <v>363.88888888888891</v>
      </c>
    </row>
    <row r="589" spans="2:16" hidden="1" x14ac:dyDescent="0.3">
      <c r="B589" s="2" t="s">
        <v>592</v>
      </c>
      <c r="C589" s="2" t="s">
        <v>28</v>
      </c>
      <c r="D589" s="2" t="s">
        <v>20</v>
      </c>
      <c r="E589" s="2">
        <v>528</v>
      </c>
      <c r="F589" s="2">
        <v>95</v>
      </c>
      <c r="G589" s="2">
        <v>100</v>
      </c>
      <c r="H589" s="2">
        <v>85</v>
      </c>
      <c r="I589" s="2">
        <v>108</v>
      </c>
      <c r="J589" s="2">
        <v>70</v>
      </c>
      <c r="K589" s="2">
        <v>70</v>
      </c>
      <c r="L589" s="2">
        <v>5</v>
      </c>
      <c r="M589" s="2" t="b">
        <v>0</v>
      </c>
      <c r="N589" s="16">
        <f>AVERAGE(Pokemon4[[#This Row],[Hit_Points]:[Speed_Points]])</f>
        <v>88</v>
      </c>
      <c r="O589" s="16">
        <f>_xlfn.STDEV.P(Pokemon4[[#This Row],[Hit_Points]:[Speed_Points]])</f>
        <v>14.433756729740644</v>
      </c>
      <c r="P589" s="16">
        <f>_xlfn.VAR.P(Pokemon4[[#This Row],[Hit_Points]:[Speed_Points]])</f>
        <v>208.33333333333334</v>
      </c>
    </row>
    <row r="590" spans="2:16" hidden="1" x14ac:dyDescent="0.3">
      <c r="B590" t="s">
        <v>641</v>
      </c>
      <c r="C590" t="s">
        <v>55</v>
      </c>
      <c r="D590" t="s">
        <v>171</v>
      </c>
      <c r="E590">
        <v>292</v>
      </c>
      <c r="F590">
        <v>50</v>
      </c>
      <c r="G590">
        <v>72</v>
      </c>
      <c r="H590">
        <v>35</v>
      </c>
      <c r="I590">
        <v>35</v>
      </c>
      <c r="J590">
        <v>35</v>
      </c>
      <c r="K590">
        <v>65</v>
      </c>
      <c r="L590">
        <v>5</v>
      </c>
      <c r="M590" t="b">
        <v>0</v>
      </c>
      <c r="N590" s="15">
        <f>AVERAGE(Pokemon4[[#This Row],[Hit_Points]:[Speed_Points]])</f>
        <v>48.666666666666664</v>
      </c>
      <c r="O590">
        <f>_xlfn.STDEV.P(Pokemon4[[#This Row],[Hit_Points]:[Speed_Points]])</f>
        <v>15.129074290546956</v>
      </c>
      <c r="P590">
        <f>_xlfn.VAR.P(Pokemon4[[#This Row],[Hit_Points]:[Speed_Points]])</f>
        <v>228.88888888888889</v>
      </c>
    </row>
    <row r="591" spans="2:16" hidden="1" x14ac:dyDescent="0.3">
      <c r="B591" t="s">
        <v>54</v>
      </c>
      <c r="C591" t="s">
        <v>55</v>
      </c>
      <c r="D591" t="s">
        <v>20</v>
      </c>
      <c r="E591">
        <v>300</v>
      </c>
      <c r="F591">
        <v>50</v>
      </c>
      <c r="G591">
        <v>75</v>
      </c>
      <c r="H591">
        <v>85</v>
      </c>
      <c r="I591">
        <v>20</v>
      </c>
      <c r="J591">
        <v>30</v>
      </c>
      <c r="K591">
        <v>40</v>
      </c>
      <c r="L591">
        <v>1</v>
      </c>
      <c r="M591" t="b">
        <v>0</v>
      </c>
      <c r="N591" s="15">
        <f>AVERAGE(Pokemon4[[#This Row],[Hit_Points]:[Speed_Points]])</f>
        <v>50</v>
      </c>
      <c r="O591">
        <f>_xlfn.STDEV.P(Pokemon4[[#This Row],[Hit_Points]:[Speed_Points]])</f>
        <v>23.273733406281568</v>
      </c>
      <c r="P591">
        <f>_xlfn.VAR.P(Pokemon4[[#This Row],[Hit_Points]:[Speed_Points]])</f>
        <v>541.66666666666663</v>
      </c>
    </row>
    <row r="592" spans="2:16" hidden="1" x14ac:dyDescent="0.3">
      <c r="B592" t="s">
        <v>56</v>
      </c>
      <c r="C592" t="s">
        <v>55</v>
      </c>
      <c r="D592" t="s">
        <v>20</v>
      </c>
      <c r="E592">
        <v>450</v>
      </c>
      <c r="F592">
        <v>75</v>
      </c>
      <c r="G592">
        <v>100</v>
      </c>
      <c r="H592">
        <v>110</v>
      </c>
      <c r="I592">
        <v>45</v>
      </c>
      <c r="J592">
        <v>55</v>
      </c>
      <c r="K592">
        <v>65</v>
      </c>
      <c r="L592">
        <v>1</v>
      </c>
      <c r="M592" t="b">
        <v>0</v>
      </c>
      <c r="N592" s="15">
        <f>AVERAGE(Pokemon4[[#This Row],[Hit_Points]:[Speed_Points]])</f>
        <v>75</v>
      </c>
      <c r="O592">
        <f>_xlfn.STDEV.P(Pokemon4[[#This Row],[Hit_Points]:[Speed_Points]])</f>
        <v>23.273733406281568</v>
      </c>
      <c r="P592">
        <f>_xlfn.VAR.P(Pokemon4[[#This Row],[Hit_Points]:[Speed_Points]])</f>
        <v>541.66666666666663</v>
      </c>
    </row>
    <row r="593" spans="2:16" hidden="1" x14ac:dyDescent="0.3">
      <c r="B593" t="s">
        <v>629</v>
      </c>
      <c r="C593" t="s">
        <v>85</v>
      </c>
      <c r="D593" t="s">
        <v>20</v>
      </c>
      <c r="E593">
        <v>465</v>
      </c>
      <c r="F593">
        <v>75</v>
      </c>
      <c r="G593">
        <v>125</v>
      </c>
      <c r="H593">
        <v>75</v>
      </c>
      <c r="I593">
        <v>30</v>
      </c>
      <c r="J593">
        <v>75</v>
      </c>
      <c r="K593">
        <v>85</v>
      </c>
      <c r="L593">
        <v>5</v>
      </c>
      <c r="M593" t="b">
        <v>0</v>
      </c>
      <c r="N593" s="15">
        <f>AVERAGE(Pokemon4[[#This Row],[Hit_Points]:[Speed_Points]])</f>
        <v>77.5</v>
      </c>
      <c r="O593">
        <f>_xlfn.STDEV.P(Pokemon4[[#This Row],[Hit_Points]:[Speed_Points]])</f>
        <v>27.651100038395096</v>
      </c>
      <c r="P593">
        <f>_xlfn.VAR.P(Pokemon4[[#This Row],[Hit_Points]:[Speed_Points]])</f>
        <v>764.58333333333337</v>
      </c>
    </row>
    <row r="594" spans="2:16" hidden="1" x14ac:dyDescent="0.3">
      <c r="B594" t="s">
        <v>677</v>
      </c>
      <c r="C594" t="s">
        <v>41</v>
      </c>
      <c r="D594" t="s">
        <v>13</v>
      </c>
      <c r="E594">
        <v>475</v>
      </c>
      <c r="F594">
        <v>80</v>
      </c>
      <c r="G594">
        <v>100</v>
      </c>
      <c r="H594">
        <v>70</v>
      </c>
      <c r="I594">
        <v>60</v>
      </c>
      <c r="J594">
        <v>70</v>
      </c>
      <c r="K594">
        <v>95</v>
      </c>
      <c r="L594">
        <v>5</v>
      </c>
      <c r="M594" t="b">
        <v>0</v>
      </c>
      <c r="N594" s="15">
        <f>AVERAGE(Pokemon4[[#This Row],[Hit_Points]:[Speed_Points]])</f>
        <v>79.166666666666671</v>
      </c>
      <c r="O594">
        <f>_xlfn.STDEV.P(Pokemon4[[#This Row],[Hit_Points]:[Speed_Points]])</f>
        <v>14.264368973853076</v>
      </c>
      <c r="P594">
        <f>_xlfn.VAR.P(Pokemon4[[#This Row],[Hit_Points]:[Speed_Points]])</f>
        <v>203.47222222222223</v>
      </c>
    </row>
    <row r="595" spans="2:16" hidden="1" x14ac:dyDescent="0.3">
      <c r="B595" t="s">
        <v>762</v>
      </c>
      <c r="C595" t="s">
        <v>33</v>
      </c>
      <c r="D595" t="s">
        <v>20</v>
      </c>
      <c r="E595">
        <v>200</v>
      </c>
      <c r="F595">
        <v>38</v>
      </c>
      <c r="G595">
        <v>35</v>
      </c>
      <c r="H595">
        <v>40</v>
      </c>
      <c r="I595">
        <v>27</v>
      </c>
      <c r="J595">
        <v>25</v>
      </c>
      <c r="K595">
        <v>35</v>
      </c>
      <c r="L595">
        <v>6</v>
      </c>
      <c r="M595" t="b">
        <v>0</v>
      </c>
      <c r="N595" s="15">
        <f>AVERAGE(Pokemon4[[#This Row],[Hit_Points]:[Speed_Points]])</f>
        <v>33.333333333333336</v>
      </c>
      <c r="O595">
        <f>_xlfn.STDEV.P(Pokemon4[[#This Row],[Hit_Points]:[Speed_Points]])</f>
        <v>5.4974741674902141</v>
      </c>
      <c r="P595">
        <f>_xlfn.VAR.P(Pokemon4[[#This Row],[Hit_Points]:[Speed_Points]])</f>
        <v>30.222222222222221</v>
      </c>
    </row>
    <row r="596" spans="2:16" hidden="1" x14ac:dyDescent="0.3">
      <c r="B596" t="s">
        <v>304</v>
      </c>
      <c r="C596" t="s">
        <v>13</v>
      </c>
      <c r="D596" t="s">
        <v>20</v>
      </c>
      <c r="E596">
        <v>530</v>
      </c>
      <c r="F596">
        <v>70</v>
      </c>
      <c r="G596">
        <v>85</v>
      </c>
      <c r="H596">
        <v>65</v>
      </c>
      <c r="I596">
        <v>105</v>
      </c>
      <c r="J596">
        <v>85</v>
      </c>
      <c r="K596">
        <v>120</v>
      </c>
      <c r="L596">
        <v>3</v>
      </c>
      <c r="M596" t="b">
        <v>0</v>
      </c>
      <c r="N596" s="15">
        <f>AVERAGE(Pokemon4[[#This Row],[Hit_Points]:[Speed_Points]])</f>
        <v>88.333333333333329</v>
      </c>
      <c r="O596">
        <f>_xlfn.STDEV.P(Pokemon4[[#This Row],[Hit_Points]:[Speed_Points]])</f>
        <v>19.075871903765997</v>
      </c>
      <c r="P596">
        <f>_xlfn.VAR.P(Pokemon4[[#This Row],[Hit_Points]:[Speed_Points]])</f>
        <v>363.88888888888891</v>
      </c>
    </row>
    <row r="597" spans="2:16" x14ac:dyDescent="0.3">
      <c r="B597" s="2" t="s">
        <v>305</v>
      </c>
      <c r="C597" s="2" t="s">
        <v>13</v>
      </c>
      <c r="D597" s="2" t="s">
        <v>25</v>
      </c>
      <c r="E597" s="2">
        <v>630</v>
      </c>
      <c r="F597" s="2">
        <v>70</v>
      </c>
      <c r="G597" s="2">
        <v>110</v>
      </c>
      <c r="H597" s="2">
        <v>75</v>
      </c>
      <c r="I597" s="2">
        <v>145</v>
      </c>
      <c r="J597" s="2">
        <v>85</v>
      </c>
      <c r="K597" s="2">
        <v>145</v>
      </c>
      <c r="L597" s="2">
        <v>3</v>
      </c>
      <c r="M597" s="2" t="b">
        <v>0</v>
      </c>
      <c r="N597" s="16">
        <f>AVERAGE(Pokemon4[[#This Row],[Hit_Points]:[Speed_Points]])</f>
        <v>105</v>
      </c>
      <c r="O597" s="16">
        <f>_xlfn.STDEV.P(Pokemon4[[#This Row],[Hit_Points]:[Speed_Points]])</f>
        <v>30.956959368344517</v>
      </c>
      <c r="P597" s="16">
        <f>_xlfn.VAR.P(Pokemon4[[#This Row],[Hit_Points]:[Speed_Points]])</f>
        <v>958.33333333333337</v>
      </c>
    </row>
    <row r="598" spans="2:16" hidden="1" x14ac:dyDescent="0.3">
      <c r="B598" t="s">
        <v>258</v>
      </c>
      <c r="C598" t="s">
        <v>33</v>
      </c>
      <c r="D598" t="s">
        <v>115</v>
      </c>
      <c r="E598">
        <v>500</v>
      </c>
      <c r="F598">
        <v>70</v>
      </c>
      <c r="G598">
        <v>130</v>
      </c>
      <c r="H598">
        <v>100</v>
      </c>
      <c r="I598">
        <v>55</v>
      </c>
      <c r="J598">
        <v>80</v>
      </c>
      <c r="K598">
        <v>65</v>
      </c>
      <c r="L598">
        <v>2</v>
      </c>
      <c r="M598" t="b">
        <v>0</v>
      </c>
      <c r="N598" s="15">
        <f>AVERAGE(Pokemon4[[#This Row],[Hit_Points]:[Speed_Points]])</f>
        <v>83.333333333333329</v>
      </c>
      <c r="O598">
        <f>_xlfn.STDEV.P(Pokemon4[[#This Row],[Hit_Points]:[Speed_Points]])</f>
        <v>25.110865288865607</v>
      </c>
      <c r="P598">
        <f>_xlfn.VAR.P(Pokemon4[[#This Row],[Hit_Points]:[Speed_Points]])</f>
        <v>630.55555555555554</v>
      </c>
    </row>
    <row r="599" spans="2:16" hidden="1" x14ac:dyDescent="0.3">
      <c r="B599" t="s">
        <v>259</v>
      </c>
      <c r="C599" t="s">
        <v>33</v>
      </c>
      <c r="D599" t="s">
        <v>115</v>
      </c>
      <c r="E599">
        <v>600</v>
      </c>
      <c r="F599">
        <v>70</v>
      </c>
      <c r="G599">
        <v>150</v>
      </c>
      <c r="H599">
        <v>140</v>
      </c>
      <c r="I599">
        <v>65</v>
      </c>
      <c r="J599">
        <v>100</v>
      </c>
      <c r="K599">
        <v>75</v>
      </c>
      <c r="L599">
        <v>2</v>
      </c>
      <c r="M599" t="b">
        <v>0</v>
      </c>
      <c r="N599" s="15">
        <f>AVERAGE(Pokemon4[[#This Row],[Hit_Points]:[Speed_Points]])</f>
        <v>100</v>
      </c>
      <c r="O599">
        <f>_xlfn.STDEV.P(Pokemon4[[#This Row],[Hit_Points]:[Speed_Points]])</f>
        <v>33.788558221188822</v>
      </c>
      <c r="P599">
        <f>_xlfn.VAR.P(Pokemon4[[#This Row],[Hit_Points]:[Speed_Points]])</f>
        <v>1141.6666666666667</v>
      </c>
    </row>
    <row r="600" spans="2:16" hidden="1" x14ac:dyDescent="0.3">
      <c r="B600" t="s">
        <v>635</v>
      </c>
      <c r="C600" t="s">
        <v>33</v>
      </c>
      <c r="D600" t="s">
        <v>14</v>
      </c>
      <c r="E600">
        <v>485</v>
      </c>
      <c r="F600">
        <v>60</v>
      </c>
      <c r="G600">
        <v>100</v>
      </c>
      <c r="H600">
        <v>89</v>
      </c>
      <c r="I600">
        <v>55</v>
      </c>
      <c r="J600">
        <v>69</v>
      </c>
      <c r="K600">
        <v>112</v>
      </c>
      <c r="L600">
        <v>5</v>
      </c>
      <c r="M600" t="b">
        <v>0</v>
      </c>
      <c r="N600" s="15">
        <f>AVERAGE(Pokemon4[[#This Row],[Hit_Points]:[Speed_Points]])</f>
        <v>80.833333333333329</v>
      </c>
      <c r="O600">
        <f>_xlfn.STDEV.P(Pokemon4[[#This Row],[Hit_Points]:[Speed_Points]])</f>
        <v>21.003306617980154</v>
      </c>
      <c r="P600">
        <f>_xlfn.VAR.P(Pokemon4[[#This Row],[Hit_Points]:[Speed_Points]])</f>
        <v>441.13888888888891</v>
      </c>
    </row>
    <row r="601" spans="2:16" hidden="1" x14ac:dyDescent="0.3">
      <c r="B601" t="s">
        <v>651</v>
      </c>
      <c r="C601" t="s">
        <v>171</v>
      </c>
      <c r="D601" t="s">
        <v>85</v>
      </c>
      <c r="E601">
        <v>488</v>
      </c>
      <c r="F601">
        <v>65</v>
      </c>
      <c r="G601">
        <v>90</v>
      </c>
      <c r="H601">
        <v>115</v>
      </c>
      <c r="I601">
        <v>45</v>
      </c>
      <c r="J601">
        <v>115</v>
      </c>
      <c r="K601">
        <v>58</v>
      </c>
      <c r="L601">
        <v>5</v>
      </c>
      <c r="M601" t="b">
        <v>0</v>
      </c>
      <c r="N601" s="15">
        <f>AVERAGE(Pokemon4[[#This Row],[Hit_Points]:[Speed_Points]])</f>
        <v>81.333333333333329</v>
      </c>
      <c r="O601">
        <f>_xlfn.STDEV.P(Pokemon4[[#This Row],[Hit_Points]:[Speed_Points]])</f>
        <v>27.304863221696525</v>
      </c>
      <c r="P601">
        <f>_xlfn.VAR.P(Pokemon4[[#This Row],[Hit_Points]:[Speed_Points]])</f>
        <v>745.55555555555554</v>
      </c>
    </row>
    <row r="602" spans="2:16" hidden="1" x14ac:dyDescent="0.3">
      <c r="B602" t="s">
        <v>650</v>
      </c>
      <c r="C602" t="s">
        <v>171</v>
      </c>
      <c r="D602" t="s">
        <v>85</v>
      </c>
      <c r="E602">
        <v>348</v>
      </c>
      <c r="F602">
        <v>50</v>
      </c>
      <c r="G602">
        <v>75</v>
      </c>
      <c r="H602">
        <v>70</v>
      </c>
      <c r="I602">
        <v>35</v>
      </c>
      <c r="J602">
        <v>70</v>
      </c>
      <c r="K602">
        <v>48</v>
      </c>
      <c r="L602">
        <v>5</v>
      </c>
      <c r="M602" t="b">
        <v>0</v>
      </c>
      <c r="N602" s="15">
        <f>AVERAGE(Pokemon4[[#This Row],[Hit_Points]:[Speed_Points]])</f>
        <v>58</v>
      </c>
      <c r="O602">
        <f>_xlfn.STDEV.P(Pokemon4[[#This Row],[Hit_Points]:[Speed_Points]])</f>
        <v>14.548768561863463</v>
      </c>
      <c r="P602">
        <f>_xlfn.VAR.P(Pokemon4[[#This Row],[Hit_Points]:[Speed_Points]])</f>
        <v>211.66666666666666</v>
      </c>
    </row>
    <row r="603" spans="2:16" hidden="1" x14ac:dyDescent="0.3">
      <c r="B603" t="s">
        <v>161</v>
      </c>
      <c r="C603" t="s">
        <v>33</v>
      </c>
      <c r="D603" t="s">
        <v>23</v>
      </c>
      <c r="E603">
        <v>500</v>
      </c>
      <c r="F603">
        <v>70</v>
      </c>
      <c r="G603">
        <v>110</v>
      </c>
      <c r="H603">
        <v>80</v>
      </c>
      <c r="I603">
        <v>55</v>
      </c>
      <c r="J603">
        <v>80</v>
      </c>
      <c r="K603">
        <v>105</v>
      </c>
      <c r="L603">
        <v>1</v>
      </c>
      <c r="M603" t="b">
        <v>0</v>
      </c>
      <c r="N603" s="15">
        <f>AVERAGE(Pokemon4[[#This Row],[Hit_Points]:[Speed_Points]])</f>
        <v>83.333333333333329</v>
      </c>
      <c r="O603">
        <f>_xlfn.STDEV.P(Pokemon4[[#This Row],[Hit_Points]:[Speed_Points]])</f>
        <v>19.075871903765997</v>
      </c>
      <c r="P603">
        <f>_xlfn.VAR.P(Pokemon4[[#This Row],[Hit_Points]:[Speed_Points]])</f>
        <v>363.88888888888891</v>
      </c>
    </row>
    <row r="604" spans="2:16" hidden="1" x14ac:dyDescent="0.3">
      <c r="B604" t="s">
        <v>155</v>
      </c>
      <c r="C604" t="s">
        <v>28</v>
      </c>
      <c r="D604" t="s">
        <v>20</v>
      </c>
      <c r="E604">
        <v>440</v>
      </c>
      <c r="F604">
        <v>55</v>
      </c>
      <c r="G604">
        <v>65</v>
      </c>
      <c r="H604">
        <v>95</v>
      </c>
      <c r="I604">
        <v>95</v>
      </c>
      <c r="J604">
        <v>45</v>
      </c>
      <c r="K604">
        <v>85</v>
      </c>
      <c r="L604">
        <v>1</v>
      </c>
      <c r="M604" t="b">
        <v>0</v>
      </c>
      <c r="N604" s="15">
        <f>AVERAGE(Pokemon4[[#This Row],[Hit_Points]:[Speed_Points]])</f>
        <v>73.333333333333329</v>
      </c>
      <c r="O604">
        <f>_xlfn.STDEV.P(Pokemon4[[#This Row],[Hit_Points]:[Speed_Points]])</f>
        <v>19.507833184532707</v>
      </c>
      <c r="P604">
        <f>_xlfn.VAR.P(Pokemon4[[#This Row],[Hit_Points]:[Speed_Points]])</f>
        <v>380.55555555555554</v>
      </c>
    </row>
    <row r="605" spans="2:16" hidden="1" x14ac:dyDescent="0.3">
      <c r="B605" t="s">
        <v>157</v>
      </c>
      <c r="C605" t="s">
        <v>28</v>
      </c>
      <c r="D605" t="s">
        <v>20</v>
      </c>
      <c r="E605">
        <v>450</v>
      </c>
      <c r="F605">
        <v>80</v>
      </c>
      <c r="G605">
        <v>92</v>
      </c>
      <c r="H605">
        <v>65</v>
      </c>
      <c r="I605">
        <v>65</v>
      </c>
      <c r="J605">
        <v>80</v>
      </c>
      <c r="K605">
        <v>68</v>
      </c>
      <c r="L605">
        <v>1</v>
      </c>
      <c r="M605" t="b">
        <v>0</v>
      </c>
      <c r="N605" s="15">
        <f>AVERAGE(Pokemon4[[#This Row],[Hit_Points]:[Speed_Points]])</f>
        <v>75</v>
      </c>
      <c r="O605">
        <f>_xlfn.STDEV.P(Pokemon4[[#This Row],[Hit_Points]:[Speed_Points]])</f>
        <v>9.8994949366116654</v>
      </c>
      <c r="P605">
        <f>_xlfn.VAR.P(Pokemon4[[#This Row],[Hit_Points]:[Speed_Points]])</f>
        <v>98</v>
      </c>
    </row>
    <row r="606" spans="2:16" hidden="1" x14ac:dyDescent="0.3">
      <c r="B606" t="s">
        <v>429</v>
      </c>
      <c r="C606" t="s">
        <v>122</v>
      </c>
      <c r="D606" t="s">
        <v>28</v>
      </c>
      <c r="E606">
        <v>410</v>
      </c>
      <c r="F606">
        <v>90</v>
      </c>
      <c r="G606">
        <v>60</v>
      </c>
      <c r="H606">
        <v>70</v>
      </c>
      <c r="I606">
        <v>75</v>
      </c>
      <c r="J606">
        <v>70</v>
      </c>
      <c r="K606">
        <v>45</v>
      </c>
      <c r="L606">
        <v>3</v>
      </c>
      <c r="M606" t="b">
        <v>0</v>
      </c>
      <c r="N606" s="15">
        <f>AVERAGE(Pokemon4[[#This Row],[Hit_Points]:[Speed_Points]])</f>
        <v>68.333333333333329</v>
      </c>
      <c r="O606">
        <f>_xlfn.STDEV.P(Pokemon4[[#This Row],[Hit_Points]:[Speed_Points]])</f>
        <v>13.743685418725535</v>
      </c>
      <c r="P606">
        <f>_xlfn.VAR.P(Pokemon4[[#This Row],[Hit_Points]:[Speed_Points]])</f>
        <v>188.88888888888889</v>
      </c>
    </row>
    <row r="607" spans="2:16" hidden="1" x14ac:dyDescent="0.3">
      <c r="B607" t="s">
        <v>326</v>
      </c>
      <c r="C607" t="s">
        <v>13</v>
      </c>
      <c r="D607" t="s">
        <v>20</v>
      </c>
      <c r="E607">
        <v>220</v>
      </c>
      <c r="F607">
        <v>40</v>
      </c>
      <c r="G607">
        <v>40</v>
      </c>
      <c r="H607">
        <v>50</v>
      </c>
      <c r="I607">
        <v>30</v>
      </c>
      <c r="J607">
        <v>30</v>
      </c>
      <c r="K607">
        <v>30</v>
      </c>
      <c r="L607">
        <v>3</v>
      </c>
      <c r="M607" t="b">
        <v>0</v>
      </c>
      <c r="N607" s="15">
        <f>AVERAGE(Pokemon4[[#This Row],[Hit_Points]:[Speed_Points]])</f>
        <v>36.666666666666664</v>
      </c>
      <c r="O607">
        <f>_xlfn.STDEV.P(Pokemon4[[#This Row],[Hit_Points]:[Speed_Points]])</f>
        <v>7.4535599249992988</v>
      </c>
      <c r="P607">
        <f>_xlfn.VAR.P(Pokemon4[[#This Row],[Hit_Points]:[Speed_Points]])</f>
        <v>55.555555555555557</v>
      </c>
    </row>
    <row r="608" spans="2:16" hidden="1" x14ac:dyDescent="0.3">
      <c r="B608" t="s">
        <v>120</v>
      </c>
      <c r="C608" t="s">
        <v>28</v>
      </c>
      <c r="D608" t="s">
        <v>20</v>
      </c>
      <c r="E608">
        <v>325</v>
      </c>
      <c r="F608">
        <v>65</v>
      </c>
      <c r="G608">
        <v>45</v>
      </c>
      <c r="H608">
        <v>55</v>
      </c>
      <c r="I608">
        <v>45</v>
      </c>
      <c r="J608">
        <v>70</v>
      </c>
      <c r="K608">
        <v>45</v>
      </c>
      <c r="L608">
        <v>1</v>
      </c>
      <c r="M608" t="b">
        <v>0</v>
      </c>
      <c r="N608" s="15">
        <f>AVERAGE(Pokemon4[[#This Row],[Hit_Points]:[Speed_Points]])</f>
        <v>54.166666666666664</v>
      </c>
      <c r="O608">
        <f>_xlfn.STDEV.P(Pokemon4[[#This Row],[Hit_Points]:[Speed_Points]])</f>
        <v>10.172129679778086</v>
      </c>
      <c r="P608">
        <f>_xlfn.VAR.P(Pokemon4[[#This Row],[Hit_Points]:[Speed_Points]])</f>
        <v>103.47222222222223</v>
      </c>
    </row>
    <row r="609" spans="2:16" x14ac:dyDescent="0.3">
      <c r="B609" s="2" t="s">
        <v>627</v>
      </c>
      <c r="C609" s="2" t="s">
        <v>28</v>
      </c>
      <c r="D609" s="2" t="s">
        <v>55</v>
      </c>
      <c r="E609" s="2">
        <v>509</v>
      </c>
      <c r="F609" s="2">
        <v>105</v>
      </c>
      <c r="G609" s="2">
        <v>95</v>
      </c>
      <c r="H609" s="2">
        <v>75</v>
      </c>
      <c r="I609" s="2">
        <v>85</v>
      </c>
      <c r="J609" s="2">
        <v>75</v>
      </c>
      <c r="K609" s="2">
        <v>74</v>
      </c>
      <c r="L609" s="2">
        <v>5</v>
      </c>
      <c r="M609" s="2" t="b">
        <v>0</v>
      </c>
      <c r="N609" s="16">
        <f>AVERAGE(Pokemon4[[#This Row],[Hit_Points]:[Speed_Points]])</f>
        <v>84.833333333333329</v>
      </c>
      <c r="O609" s="16">
        <f>_xlfn.STDEV.P(Pokemon4[[#This Row],[Hit_Points]:[Speed_Points]])</f>
        <v>11.696390706348499</v>
      </c>
      <c r="P609" s="16">
        <f>_xlfn.VAR.P(Pokemon4[[#This Row],[Hit_Points]:[Speed_Points]])</f>
        <v>136.80555555555554</v>
      </c>
    </row>
    <row r="610" spans="2:16" hidden="1" x14ac:dyDescent="0.3">
      <c r="B610" t="s">
        <v>205</v>
      </c>
      <c r="C610" t="s">
        <v>41</v>
      </c>
      <c r="D610" t="s">
        <v>20</v>
      </c>
      <c r="E610">
        <v>215</v>
      </c>
      <c r="F610">
        <v>35</v>
      </c>
      <c r="G610">
        <v>46</v>
      </c>
      <c r="H610">
        <v>34</v>
      </c>
      <c r="I610">
        <v>35</v>
      </c>
      <c r="J610">
        <v>45</v>
      </c>
      <c r="K610">
        <v>20</v>
      </c>
      <c r="L610">
        <v>2</v>
      </c>
      <c r="M610" t="b">
        <v>0</v>
      </c>
      <c r="N610" s="15">
        <f>AVERAGE(Pokemon4[[#This Row],[Hit_Points]:[Speed_Points]])</f>
        <v>35.833333333333336</v>
      </c>
      <c r="O610">
        <f>_xlfn.STDEV.P(Pokemon4[[#This Row],[Hit_Points]:[Speed_Points]])</f>
        <v>8.5910159792399146</v>
      </c>
      <c r="P610">
        <f>_xlfn.VAR.P(Pokemon4[[#This Row],[Hit_Points]:[Speed_Points]])</f>
        <v>73.805555555555557</v>
      </c>
    </row>
    <row r="611" spans="2:16" hidden="1" x14ac:dyDescent="0.3">
      <c r="B611" s="2" t="s">
        <v>586</v>
      </c>
      <c r="C611" s="2" t="s">
        <v>13</v>
      </c>
      <c r="D611" s="2" t="s">
        <v>20</v>
      </c>
      <c r="E611" s="2">
        <v>528</v>
      </c>
      <c r="F611" s="2">
        <v>75</v>
      </c>
      <c r="G611" s="2">
        <v>75</v>
      </c>
      <c r="H611" s="2">
        <v>95</v>
      </c>
      <c r="I611" s="2">
        <v>75</v>
      </c>
      <c r="J611" s="2">
        <v>95</v>
      </c>
      <c r="K611" s="2">
        <v>113</v>
      </c>
      <c r="L611" s="2">
        <v>5</v>
      </c>
      <c r="M611" s="2" t="b">
        <v>0</v>
      </c>
      <c r="N611" s="16">
        <f>AVERAGE(Pokemon4[[#This Row],[Hit_Points]:[Speed_Points]])</f>
        <v>88</v>
      </c>
      <c r="O611" s="16">
        <f>_xlfn.STDEV.P(Pokemon4[[#This Row],[Hit_Points]:[Speed_Points]])</f>
        <v>14.317821063276353</v>
      </c>
      <c r="P611" s="16">
        <f>_xlfn.VAR.P(Pokemon4[[#This Row],[Hit_Points]:[Speed_Points]])</f>
        <v>205</v>
      </c>
    </row>
    <row r="612" spans="2:16" hidden="1" x14ac:dyDescent="0.3">
      <c r="B612" t="s">
        <v>585</v>
      </c>
      <c r="C612" t="s">
        <v>13</v>
      </c>
      <c r="D612" t="s">
        <v>20</v>
      </c>
      <c r="E612">
        <v>413</v>
      </c>
      <c r="F612">
        <v>60</v>
      </c>
      <c r="G612">
        <v>60</v>
      </c>
      <c r="H612">
        <v>75</v>
      </c>
      <c r="I612">
        <v>60</v>
      </c>
      <c r="J612">
        <v>75</v>
      </c>
      <c r="K612">
        <v>83</v>
      </c>
      <c r="L612">
        <v>5</v>
      </c>
      <c r="M612" t="b">
        <v>0</v>
      </c>
      <c r="N612" s="15">
        <f>AVERAGE(Pokemon4[[#This Row],[Hit_Points]:[Speed_Points]])</f>
        <v>68.833333333333329</v>
      </c>
      <c r="O612">
        <f>_xlfn.STDEV.P(Pokemon4[[#This Row],[Hit_Points]:[Speed_Points]])</f>
        <v>9.2270736904442732</v>
      </c>
      <c r="P612">
        <f>_xlfn.VAR.P(Pokemon4[[#This Row],[Hit_Points]:[Speed_Points]])</f>
        <v>85.138888888888886</v>
      </c>
    </row>
    <row r="613" spans="2:16" hidden="1" x14ac:dyDescent="0.3">
      <c r="B613" t="s">
        <v>398</v>
      </c>
      <c r="C613" t="s">
        <v>14</v>
      </c>
      <c r="D613" t="s">
        <v>20</v>
      </c>
      <c r="E613">
        <v>458</v>
      </c>
      <c r="F613">
        <v>73</v>
      </c>
      <c r="G613">
        <v>100</v>
      </c>
      <c r="H613">
        <v>60</v>
      </c>
      <c r="I613">
        <v>100</v>
      </c>
      <c r="J613">
        <v>60</v>
      </c>
      <c r="K613">
        <v>65</v>
      </c>
      <c r="L613">
        <v>3</v>
      </c>
      <c r="M613" t="b">
        <v>0</v>
      </c>
      <c r="N613" s="15">
        <f>AVERAGE(Pokemon4[[#This Row],[Hit_Points]:[Speed_Points]])</f>
        <v>76.333333333333329</v>
      </c>
      <c r="O613">
        <f>_xlfn.STDEV.P(Pokemon4[[#This Row],[Hit_Points]:[Speed_Points]])</f>
        <v>17.288403306519921</v>
      </c>
      <c r="P613">
        <f>_xlfn.VAR.P(Pokemon4[[#This Row],[Hit_Points]:[Speed_Points]])</f>
        <v>298.88888888888891</v>
      </c>
    </row>
    <row r="614" spans="2:16" hidden="1" x14ac:dyDescent="0.3">
      <c r="B614" t="s">
        <v>630</v>
      </c>
      <c r="C614" t="s">
        <v>33</v>
      </c>
      <c r="D614" t="s">
        <v>13</v>
      </c>
      <c r="E614">
        <v>310</v>
      </c>
      <c r="F614">
        <v>45</v>
      </c>
      <c r="G614">
        <v>53</v>
      </c>
      <c r="H614">
        <v>70</v>
      </c>
      <c r="I614">
        <v>40</v>
      </c>
      <c r="J614">
        <v>60</v>
      </c>
      <c r="K614">
        <v>42</v>
      </c>
      <c r="L614">
        <v>5</v>
      </c>
      <c r="M614" t="b">
        <v>0</v>
      </c>
      <c r="N614" s="15">
        <f>AVERAGE(Pokemon4[[#This Row],[Hit_Points]:[Speed_Points]])</f>
        <v>51.666666666666664</v>
      </c>
      <c r="O614">
        <f>_xlfn.STDEV.P(Pokemon4[[#This Row],[Hit_Points]:[Speed_Points]])</f>
        <v>10.656244908763854</v>
      </c>
      <c r="P614">
        <f>_xlfn.VAR.P(Pokemon4[[#This Row],[Hit_Points]:[Speed_Points]])</f>
        <v>113.55555555555556</v>
      </c>
    </row>
    <row r="615" spans="2:16" hidden="1" x14ac:dyDescent="0.3">
      <c r="B615" t="s">
        <v>378</v>
      </c>
      <c r="C615" t="s">
        <v>28</v>
      </c>
      <c r="D615" t="s">
        <v>171</v>
      </c>
      <c r="E615">
        <v>460</v>
      </c>
      <c r="F615">
        <v>70</v>
      </c>
      <c r="G615">
        <v>120</v>
      </c>
      <c r="H615">
        <v>40</v>
      </c>
      <c r="I615">
        <v>95</v>
      </c>
      <c r="J615">
        <v>40</v>
      </c>
      <c r="K615">
        <v>95</v>
      </c>
      <c r="L615">
        <v>3</v>
      </c>
      <c r="M615" t="b">
        <v>0</v>
      </c>
      <c r="N615" s="15">
        <f>AVERAGE(Pokemon4[[#This Row],[Hit_Points]:[Speed_Points]])</f>
        <v>76.666666666666671</v>
      </c>
      <c r="O615">
        <f>_xlfn.STDEV.P(Pokemon4[[#This Row],[Hit_Points]:[Speed_Points]])</f>
        <v>29.674156357941424</v>
      </c>
      <c r="P615">
        <f>_xlfn.VAR.P(Pokemon4[[#This Row],[Hit_Points]:[Speed_Points]])</f>
        <v>880.55555555555554</v>
      </c>
    </row>
    <row r="616" spans="2:16" hidden="1" x14ac:dyDescent="0.3">
      <c r="B616" t="s">
        <v>379</v>
      </c>
      <c r="C616" t="s">
        <v>28</v>
      </c>
      <c r="D616" t="s">
        <v>171</v>
      </c>
      <c r="E616">
        <v>560</v>
      </c>
      <c r="F616">
        <v>70</v>
      </c>
      <c r="G616">
        <v>140</v>
      </c>
      <c r="H616">
        <v>70</v>
      </c>
      <c r="I616">
        <v>110</v>
      </c>
      <c r="J616">
        <v>65</v>
      </c>
      <c r="K616">
        <v>105</v>
      </c>
      <c r="L616">
        <v>3</v>
      </c>
      <c r="M616" t="b">
        <v>0</v>
      </c>
      <c r="N616" s="15">
        <f>AVERAGE(Pokemon4[[#This Row],[Hit_Points]:[Speed_Points]])</f>
        <v>93.333333333333329</v>
      </c>
      <c r="O616">
        <f>_xlfn.STDEV.P(Pokemon4[[#This Row],[Hit_Points]:[Speed_Points]])</f>
        <v>27.335365778094541</v>
      </c>
      <c r="P616">
        <f>_xlfn.VAR.P(Pokemon4[[#This Row],[Hit_Points]:[Speed_Points]])</f>
        <v>747.22222222222217</v>
      </c>
    </row>
    <row r="617" spans="2:16" hidden="1" x14ac:dyDescent="0.3">
      <c r="B617" s="2" t="s">
        <v>580</v>
      </c>
      <c r="C617" s="2" t="s">
        <v>13</v>
      </c>
      <c r="D617" s="2" t="s">
        <v>20</v>
      </c>
      <c r="E617" s="2">
        <v>600</v>
      </c>
      <c r="F617" s="2">
        <v>100</v>
      </c>
      <c r="G617" s="2">
        <v>100</v>
      </c>
      <c r="H617" s="2">
        <v>100</v>
      </c>
      <c r="I617" s="2">
        <v>100</v>
      </c>
      <c r="J617" s="2">
        <v>100</v>
      </c>
      <c r="K617" s="2">
        <v>100</v>
      </c>
      <c r="L617" s="2">
        <v>4</v>
      </c>
      <c r="M617" s="2" t="b">
        <v>1</v>
      </c>
      <c r="N617" s="16">
        <f>AVERAGE(Pokemon4[[#This Row],[Hit_Points]:[Speed_Points]])</f>
        <v>100</v>
      </c>
      <c r="O617" s="16">
        <f>_xlfn.STDEV.P(Pokemon4[[#This Row],[Hit_Points]:[Speed_Points]])</f>
        <v>0</v>
      </c>
      <c r="P617" s="16">
        <f>_xlfn.VAR.P(Pokemon4[[#This Row],[Hit_Points]:[Speed_Points]])</f>
        <v>0</v>
      </c>
    </row>
    <row r="618" spans="2:16" x14ac:dyDescent="0.3">
      <c r="B618" s="2" t="s">
        <v>581</v>
      </c>
      <c r="C618" s="2" t="s">
        <v>13</v>
      </c>
      <c r="D618" s="2" t="s">
        <v>23</v>
      </c>
      <c r="E618" s="2">
        <v>600</v>
      </c>
      <c r="F618" s="2">
        <v>100</v>
      </c>
      <c r="G618" s="2">
        <v>103</v>
      </c>
      <c r="H618" s="2">
        <v>75</v>
      </c>
      <c r="I618" s="2">
        <v>120</v>
      </c>
      <c r="J618" s="2">
        <v>75</v>
      </c>
      <c r="K618" s="2">
        <v>127</v>
      </c>
      <c r="L618" s="2">
        <v>4</v>
      </c>
      <c r="M618" s="2" t="b">
        <v>1</v>
      </c>
      <c r="N618" s="16">
        <f>AVERAGE(Pokemon4[[#This Row],[Hit_Points]:[Speed_Points]])</f>
        <v>100</v>
      </c>
      <c r="O618" s="16">
        <f>_xlfn.STDEV.P(Pokemon4[[#This Row],[Hit_Points]:[Speed_Points]])</f>
        <v>19.949937343260004</v>
      </c>
      <c r="P618" s="16">
        <f>_xlfn.VAR.P(Pokemon4[[#This Row],[Hit_Points]:[Speed_Points]])</f>
        <v>398</v>
      </c>
    </row>
    <row r="619" spans="2:16" hidden="1" x14ac:dyDescent="0.3">
      <c r="B619" t="s">
        <v>346</v>
      </c>
      <c r="C619" t="s">
        <v>33</v>
      </c>
      <c r="D619" t="s">
        <v>128</v>
      </c>
      <c r="E619">
        <v>236</v>
      </c>
      <c r="F619">
        <v>1</v>
      </c>
      <c r="G619">
        <v>90</v>
      </c>
      <c r="H619">
        <v>45</v>
      </c>
      <c r="I619">
        <v>30</v>
      </c>
      <c r="J619">
        <v>30</v>
      </c>
      <c r="K619">
        <v>40</v>
      </c>
      <c r="L619">
        <v>3</v>
      </c>
      <c r="M619" t="b">
        <v>0</v>
      </c>
      <c r="N619" s="15">
        <f>AVERAGE(Pokemon4[[#This Row],[Hit_Points]:[Speed_Points]])</f>
        <v>39.333333333333336</v>
      </c>
      <c r="O619">
        <f>_xlfn.STDEV.P(Pokemon4[[#This Row],[Hit_Points]:[Speed_Points]])</f>
        <v>26.593650035717591</v>
      </c>
      <c r="P619">
        <f>_xlfn.VAR.P(Pokemon4[[#This Row],[Hit_Points]:[Speed_Points]])</f>
        <v>707.22222222222217</v>
      </c>
    </row>
    <row r="620" spans="2:16" hidden="1" x14ac:dyDescent="0.3">
      <c r="B620" t="s">
        <v>437</v>
      </c>
      <c r="C620" t="s">
        <v>25</v>
      </c>
      <c r="D620" t="s">
        <v>20</v>
      </c>
      <c r="E620">
        <v>420</v>
      </c>
      <c r="F620">
        <v>65</v>
      </c>
      <c r="G620">
        <v>95</v>
      </c>
      <c r="H620">
        <v>100</v>
      </c>
      <c r="I620">
        <v>60</v>
      </c>
      <c r="J620">
        <v>50</v>
      </c>
      <c r="K620">
        <v>50</v>
      </c>
      <c r="L620">
        <v>3</v>
      </c>
      <c r="M620" t="b">
        <v>0</v>
      </c>
      <c r="N620" s="15">
        <f>AVERAGE(Pokemon4[[#This Row],[Hit_Points]:[Speed_Points]])</f>
        <v>70</v>
      </c>
      <c r="O620">
        <f>_xlfn.STDEV.P(Pokemon4[[#This Row],[Hit_Points]:[Speed_Points]])</f>
        <v>20.207259421636902</v>
      </c>
      <c r="P620">
        <f>_xlfn.VAR.P(Pokemon4[[#This Row],[Hit_Points]:[Speed_Points]])</f>
        <v>408.33333333333331</v>
      </c>
    </row>
    <row r="621" spans="2:16" hidden="1" x14ac:dyDescent="0.3">
      <c r="B621" t="s">
        <v>125</v>
      </c>
      <c r="C621" t="s">
        <v>28</v>
      </c>
      <c r="D621" t="s">
        <v>20</v>
      </c>
      <c r="E621">
        <v>305</v>
      </c>
      <c r="F621">
        <v>30</v>
      </c>
      <c r="G621">
        <v>65</v>
      </c>
      <c r="H621">
        <v>100</v>
      </c>
      <c r="I621">
        <v>45</v>
      </c>
      <c r="J621">
        <v>25</v>
      </c>
      <c r="K621">
        <v>40</v>
      </c>
      <c r="L621">
        <v>1</v>
      </c>
      <c r="M621" t="b">
        <v>0</v>
      </c>
      <c r="N621" s="15">
        <f>AVERAGE(Pokemon4[[#This Row],[Hit_Points]:[Speed_Points]])</f>
        <v>50.833333333333336</v>
      </c>
      <c r="O621">
        <f>_xlfn.STDEV.P(Pokemon4[[#This Row],[Hit_Points]:[Speed_Points]])</f>
        <v>25.399584423546951</v>
      </c>
      <c r="P621">
        <f>_xlfn.VAR.P(Pokemon4[[#This Row],[Hit_Points]:[Speed_Points]])</f>
        <v>645.13888888888891</v>
      </c>
    </row>
    <row r="622" spans="2:16" hidden="1" x14ac:dyDescent="0.3">
      <c r="B622" t="s">
        <v>499</v>
      </c>
      <c r="C622" t="s">
        <v>28</v>
      </c>
      <c r="D622" t="s">
        <v>20</v>
      </c>
      <c r="E622">
        <v>325</v>
      </c>
      <c r="F622">
        <v>76</v>
      </c>
      <c r="G622">
        <v>48</v>
      </c>
      <c r="H622">
        <v>48</v>
      </c>
      <c r="I622">
        <v>57</v>
      </c>
      <c r="J622">
        <v>62</v>
      </c>
      <c r="K622">
        <v>34</v>
      </c>
      <c r="L622">
        <v>4</v>
      </c>
      <c r="M622" t="b">
        <v>0</v>
      </c>
      <c r="N622" s="15">
        <f>AVERAGE(Pokemon4[[#This Row],[Hit_Points]:[Speed_Points]])</f>
        <v>54.166666666666664</v>
      </c>
      <c r="O622">
        <f>_xlfn.STDEV.P(Pokemon4[[#This Row],[Hit_Points]:[Speed_Points]])</f>
        <v>13.094740250276912</v>
      </c>
      <c r="P622">
        <f>_xlfn.VAR.P(Pokemon4[[#This Row],[Hit_Points]:[Speed_Points]])</f>
        <v>171.47222222222223</v>
      </c>
    </row>
    <row r="623" spans="2:16" hidden="1" x14ac:dyDescent="0.3">
      <c r="B623" t="s">
        <v>707</v>
      </c>
      <c r="C623" t="s">
        <v>33</v>
      </c>
      <c r="D623" t="s">
        <v>20</v>
      </c>
      <c r="E623">
        <v>305</v>
      </c>
      <c r="F623">
        <v>50</v>
      </c>
      <c r="G623">
        <v>40</v>
      </c>
      <c r="H623">
        <v>85</v>
      </c>
      <c r="I623">
        <v>40</v>
      </c>
      <c r="J623">
        <v>65</v>
      </c>
      <c r="K623">
        <v>25</v>
      </c>
      <c r="L623">
        <v>5</v>
      </c>
      <c r="M623" t="b">
        <v>0</v>
      </c>
      <c r="N623" s="15">
        <f>AVERAGE(Pokemon4[[#This Row],[Hit_Points]:[Speed_Points]])</f>
        <v>50.833333333333336</v>
      </c>
      <c r="O623">
        <f>_xlfn.STDEV.P(Pokemon4[[#This Row],[Hit_Points]:[Speed_Points]])</f>
        <v>19.454362549881253</v>
      </c>
      <c r="P623">
        <f>_xlfn.VAR.P(Pokemon4[[#This Row],[Hit_Points]:[Speed_Points]])</f>
        <v>378.47222222222223</v>
      </c>
    </row>
    <row r="624" spans="2:16" hidden="1" x14ac:dyDescent="0.3">
      <c r="B624" t="s">
        <v>485</v>
      </c>
      <c r="C624" t="s">
        <v>106</v>
      </c>
      <c r="D624" t="s">
        <v>115</v>
      </c>
      <c r="E624">
        <v>350</v>
      </c>
      <c r="F624">
        <v>30</v>
      </c>
      <c r="G624">
        <v>42</v>
      </c>
      <c r="H624">
        <v>118</v>
      </c>
      <c r="I624">
        <v>42</v>
      </c>
      <c r="J624">
        <v>88</v>
      </c>
      <c r="K624">
        <v>30</v>
      </c>
      <c r="L624">
        <v>4</v>
      </c>
      <c r="M624" t="b">
        <v>0</v>
      </c>
      <c r="N624" s="15">
        <f>AVERAGE(Pokemon4[[#This Row],[Hit_Points]:[Speed_Points]])</f>
        <v>58.333333333333336</v>
      </c>
      <c r="O624">
        <f>_xlfn.STDEV.P(Pokemon4[[#This Row],[Hit_Points]:[Speed_Points]])</f>
        <v>33.114280236108947</v>
      </c>
      <c r="P624">
        <f>_xlfn.VAR.P(Pokemon4[[#This Row],[Hit_Points]:[Speed_Points]])</f>
        <v>1096.5555555555557</v>
      </c>
    </row>
    <row r="625" spans="2:16" hidden="1" x14ac:dyDescent="0.3">
      <c r="B625" t="s">
        <v>328</v>
      </c>
      <c r="C625" t="s">
        <v>13</v>
      </c>
      <c r="D625" t="s">
        <v>171</v>
      </c>
      <c r="E625">
        <v>480</v>
      </c>
      <c r="F625">
        <v>90</v>
      </c>
      <c r="G625">
        <v>100</v>
      </c>
      <c r="H625">
        <v>60</v>
      </c>
      <c r="I625">
        <v>90</v>
      </c>
      <c r="J625">
        <v>60</v>
      </c>
      <c r="K625">
        <v>80</v>
      </c>
      <c r="L625">
        <v>3</v>
      </c>
      <c r="M625" t="b">
        <v>0</v>
      </c>
      <c r="N625" s="15">
        <f>AVERAGE(Pokemon4[[#This Row],[Hit_Points]:[Speed_Points]])</f>
        <v>80</v>
      </c>
      <c r="O625">
        <f>_xlfn.STDEV.P(Pokemon4[[#This Row],[Hit_Points]:[Speed_Points]])</f>
        <v>15.275252316519467</v>
      </c>
      <c r="P625">
        <f>_xlfn.VAR.P(Pokemon4[[#This Row],[Hit_Points]:[Speed_Points]])</f>
        <v>233.33333333333334</v>
      </c>
    </row>
    <row r="626" spans="2:16" hidden="1" x14ac:dyDescent="0.3">
      <c r="B626" t="s">
        <v>478</v>
      </c>
      <c r="C626" t="s">
        <v>52</v>
      </c>
      <c r="D626" t="s">
        <v>20</v>
      </c>
      <c r="E626">
        <v>263</v>
      </c>
      <c r="F626">
        <v>45</v>
      </c>
      <c r="G626">
        <v>65</v>
      </c>
      <c r="H626">
        <v>34</v>
      </c>
      <c r="I626">
        <v>40</v>
      </c>
      <c r="J626">
        <v>34</v>
      </c>
      <c r="K626">
        <v>45</v>
      </c>
      <c r="L626">
        <v>4</v>
      </c>
      <c r="M626" t="b">
        <v>0</v>
      </c>
      <c r="N626" s="15">
        <f>AVERAGE(Pokemon4[[#This Row],[Hit_Points]:[Speed_Points]])</f>
        <v>43.833333333333336</v>
      </c>
      <c r="O626">
        <f>_xlfn.STDEV.P(Pokemon4[[#This Row],[Hit_Points]:[Speed_Points]])</f>
        <v>10.478814606412099</v>
      </c>
      <c r="P626">
        <f>_xlfn.VAR.P(Pokemon4[[#This Row],[Hit_Points]:[Speed_Points]])</f>
        <v>109.80555555555556</v>
      </c>
    </row>
    <row r="627" spans="2:16" hidden="1" x14ac:dyDescent="0.3">
      <c r="B627" t="s">
        <v>339</v>
      </c>
      <c r="C627" t="s">
        <v>13</v>
      </c>
      <c r="D627" t="s">
        <v>20</v>
      </c>
      <c r="E627">
        <v>295</v>
      </c>
      <c r="F627">
        <v>60</v>
      </c>
      <c r="G627">
        <v>40</v>
      </c>
      <c r="H627">
        <v>60</v>
      </c>
      <c r="I627">
        <v>40</v>
      </c>
      <c r="J627">
        <v>60</v>
      </c>
      <c r="K627">
        <v>35</v>
      </c>
      <c r="L627">
        <v>3</v>
      </c>
      <c r="M627" t="b">
        <v>0</v>
      </c>
      <c r="N627" s="15">
        <f>AVERAGE(Pokemon4[[#This Row],[Hit_Points]:[Speed_Points]])</f>
        <v>49.166666666666664</v>
      </c>
      <c r="O627">
        <f>_xlfn.STDEV.P(Pokemon4[[#This Row],[Hit_Points]:[Speed_Points]])</f>
        <v>10.960788698304921</v>
      </c>
      <c r="P627">
        <f>_xlfn.VAR.P(Pokemon4[[#This Row],[Hit_Points]:[Speed_Points]])</f>
        <v>120.13888888888889</v>
      </c>
    </row>
    <row r="628" spans="2:16" hidden="1" x14ac:dyDescent="0.3">
      <c r="B628" t="s">
        <v>260</v>
      </c>
      <c r="C628" t="s">
        <v>33</v>
      </c>
      <c r="D628" t="s">
        <v>106</v>
      </c>
      <c r="E628">
        <v>505</v>
      </c>
      <c r="F628">
        <v>20</v>
      </c>
      <c r="G628">
        <v>10</v>
      </c>
      <c r="H628">
        <v>230</v>
      </c>
      <c r="I628">
        <v>10</v>
      </c>
      <c r="J628">
        <v>230</v>
      </c>
      <c r="K628">
        <v>5</v>
      </c>
      <c r="L628">
        <v>2</v>
      </c>
      <c r="M628" t="b">
        <v>0</v>
      </c>
      <c r="N628" s="15">
        <f>AVERAGE(Pokemon4[[#This Row],[Hit_Points]:[Speed_Points]])</f>
        <v>84.166666666666671</v>
      </c>
      <c r="O628">
        <f>_xlfn.STDEV.P(Pokemon4[[#This Row],[Hit_Points]:[Speed_Points]])</f>
        <v>103.21565880341133</v>
      </c>
      <c r="P628">
        <f>_xlfn.VAR.P(Pokemon4[[#This Row],[Hit_Points]:[Speed_Points]])</f>
        <v>10653.472222222223</v>
      </c>
    </row>
    <row r="629" spans="2:16" hidden="1" x14ac:dyDescent="0.3">
      <c r="B629" t="s">
        <v>415</v>
      </c>
      <c r="C629" t="s">
        <v>128</v>
      </c>
      <c r="D629" t="s">
        <v>20</v>
      </c>
      <c r="E629">
        <v>295</v>
      </c>
      <c r="F629">
        <v>44</v>
      </c>
      <c r="G629">
        <v>75</v>
      </c>
      <c r="H629">
        <v>35</v>
      </c>
      <c r="I629">
        <v>63</v>
      </c>
      <c r="J629">
        <v>33</v>
      </c>
      <c r="K629">
        <v>45</v>
      </c>
      <c r="L629">
        <v>3</v>
      </c>
      <c r="M629" t="b">
        <v>0</v>
      </c>
      <c r="N629" s="15">
        <f>AVERAGE(Pokemon4[[#This Row],[Hit_Points]:[Speed_Points]])</f>
        <v>49.166666666666664</v>
      </c>
      <c r="O629">
        <f>_xlfn.STDEV.P(Pokemon4[[#This Row],[Hit_Points]:[Speed_Points]])</f>
        <v>15.082182276521598</v>
      </c>
      <c r="P629">
        <f>_xlfn.VAR.P(Pokemon4[[#This Row],[Hit_Points]:[Speed_Points]])</f>
        <v>227.47222222222223</v>
      </c>
    </row>
    <row r="630" spans="2:16" hidden="1" x14ac:dyDescent="0.3">
      <c r="B630" t="s">
        <v>652</v>
      </c>
      <c r="C630" t="s">
        <v>93</v>
      </c>
      <c r="D630" t="s">
        <v>23</v>
      </c>
      <c r="E630">
        <v>490</v>
      </c>
      <c r="F630">
        <v>72</v>
      </c>
      <c r="G630">
        <v>58</v>
      </c>
      <c r="H630">
        <v>80</v>
      </c>
      <c r="I630">
        <v>103</v>
      </c>
      <c r="J630">
        <v>80</v>
      </c>
      <c r="K630">
        <v>97</v>
      </c>
      <c r="L630">
        <v>5</v>
      </c>
      <c r="M630" t="b">
        <v>0</v>
      </c>
      <c r="N630" s="15">
        <f>AVERAGE(Pokemon4[[#This Row],[Hit_Points]:[Speed_Points]])</f>
        <v>81.666666666666671</v>
      </c>
      <c r="O630">
        <f>_xlfn.STDEV.P(Pokemon4[[#This Row],[Hit_Points]:[Speed_Points]])</f>
        <v>14.996295838935989</v>
      </c>
      <c r="P630">
        <f>_xlfn.VAR.P(Pokemon4[[#This Row],[Hit_Points]:[Speed_Points]])</f>
        <v>224.88888888888889</v>
      </c>
    </row>
    <row r="631" spans="2:16" hidden="1" x14ac:dyDescent="0.3">
      <c r="B631" t="s">
        <v>319</v>
      </c>
      <c r="C631" t="s">
        <v>33</v>
      </c>
      <c r="D631" t="s">
        <v>20</v>
      </c>
      <c r="E631">
        <v>205</v>
      </c>
      <c r="F631">
        <v>50</v>
      </c>
      <c r="G631">
        <v>35</v>
      </c>
      <c r="H631">
        <v>55</v>
      </c>
      <c r="I631">
        <v>25</v>
      </c>
      <c r="J631">
        <v>25</v>
      </c>
      <c r="K631">
        <v>15</v>
      </c>
      <c r="L631">
        <v>3</v>
      </c>
      <c r="M631" t="b">
        <v>0</v>
      </c>
      <c r="N631" s="15">
        <f>AVERAGE(Pokemon4[[#This Row],[Hit_Points]:[Speed_Points]])</f>
        <v>34.166666666666664</v>
      </c>
      <c r="O631">
        <f>_xlfn.STDEV.P(Pokemon4[[#This Row],[Hit_Points]:[Speed_Points]])</f>
        <v>14.264368973853076</v>
      </c>
      <c r="P631">
        <f>_xlfn.VAR.P(Pokemon4[[#This Row],[Hit_Points]:[Speed_Points]])</f>
        <v>203.47222222222223</v>
      </c>
    </row>
    <row r="632" spans="2:16" hidden="1" x14ac:dyDescent="0.3">
      <c r="B632" t="s">
        <v>605</v>
      </c>
      <c r="C632" t="s">
        <v>28</v>
      </c>
      <c r="D632" t="s">
        <v>20</v>
      </c>
      <c r="E632">
        <v>498</v>
      </c>
      <c r="F632">
        <v>75</v>
      </c>
      <c r="G632">
        <v>98</v>
      </c>
      <c r="H632">
        <v>63</v>
      </c>
      <c r="I632">
        <v>98</v>
      </c>
      <c r="J632">
        <v>63</v>
      </c>
      <c r="K632">
        <v>101</v>
      </c>
      <c r="L632">
        <v>5</v>
      </c>
      <c r="M632" t="b">
        <v>0</v>
      </c>
      <c r="N632" s="15">
        <f>AVERAGE(Pokemon4[[#This Row],[Hit_Points]:[Speed_Points]])</f>
        <v>83</v>
      </c>
      <c r="O632">
        <f>_xlfn.STDEV.P(Pokemon4[[#This Row],[Hit_Points]:[Speed_Points]])</f>
        <v>16.522711641858304</v>
      </c>
      <c r="P632">
        <f>_xlfn.VAR.P(Pokemon4[[#This Row],[Hit_Points]:[Speed_Points]])</f>
        <v>273</v>
      </c>
    </row>
    <row r="633" spans="2:16" hidden="1" x14ac:dyDescent="0.3">
      <c r="B633" t="s">
        <v>601</v>
      </c>
      <c r="C633" t="s">
        <v>13</v>
      </c>
      <c r="D633" t="s">
        <v>20</v>
      </c>
      <c r="E633">
        <v>498</v>
      </c>
      <c r="F633">
        <v>75</v>
      </c>
      <c r="G633">
        <v>98</v>
      </c>
      <c r="H633">
        <v>63</v>
      </c>
      <c r="I633">
        <v>98</v>
      </c>
      <c r="J633">
        <v>63</v>
      </c>
      <c r="K633">
        <v>101</v>
      </c>
      <c r="L633">
        <v>5</v>
      </c>
      <c r="M633" t="b">
        <v>0</v>
      </c>
      <c r="N633" s="15">
        <f>AVERAGE(Pokemon4[[#This Row],[Hit_Points]:[Speed_Points]])</f>
        <v>83</v>
      </c>
      <c r="O633">
        <f>_xlfn.STDEV.P(Pokemon4[[#This Row],[Hit_Points]:[Speed_Points]])</f>
        <v>16.522711641858304</v>
      </c>
      <c r="P633">
        <f>_xlfn.VAR.P(Pokemon4[[#This Row],[Hit_Points]:[Speed_Points]])</f>
        <v>273</v>
      </c>
    </row>
    <row r="634" spans="2:16" hidden="1" x14ac:dyDescent="0.3">
      <c r="B634" t="s">
        <v>603</v>
      </c>
      <c r="C634" t="s">
        <v>19</v>
      </c>
      <c r="D634" t="s">
        <v>20</v>
      </c>
      <c r="E634">
        <v>498</v>
      </c>
      <c r="F634">
        <v>75</v>
      </c>
      <c r="G634">
        <v>98</v>
      </c>
      <c r="H634">
        <v>63</v>
      </c>
      <c r="I634">
        <v>98</v>
      </c>
      <c r="J634">
        <v>63</v>
      </c>
      <c r="K634">
        <v>101</v>
      </c>
      <c r="L634">
        <v>5</v>
      </c>
      <c r="M634" t="b">
        <v>0</v>
      </c>
      <c r="N634" s="15">
        <f>AVERAGE(Pokemon4[[#This Row],[Hit_Points]:[Speed_Points]])</f>
        <v>83</v>
      </c>
      <c r="O634">
        <f>_xlfn.STDEV.P(Pokemon4[[#This Row],[Hit_Points]:[Speed_Points]])</f>
        <v>16.522711641858304</v>
      </c>
      <c r="P634">
        <f>_xlfn.VAR.P(Pokemon4[[#This Row],[Hit_Points]:[Speed_Points]])</f>
        <v>273</v>
      </c>
    </row>
    <row r="635" spans="2:16" hidden="1" x14ac:dyDescent="0.3">
      <c r="B635" t="s">
        <v>275</v>
      </c>
      <c r="C635" t="s">
        <v>115</v>
      </c>
      <c r="D635" t="s">
        <v>23</v>
      </c>
      <c r="E635">
        <v>465</v>
      </c>
      <c r="F635">
        <v>65</v>
      </c>
      <c r="G635">
        <v>80</v>
      </c>
      <c r="H635">
        <v>140</v>
      </c>
      <c r="I635">
        <v>40</v>
      </c>
      <c r="J635">
        <v>70</v>
      </c>
      <c r="K635">
        <v>70</v>
      </c>
      <c r="L635">
        <v>2</v>
      </c>
      <c r="M635" t="b">
        <v>0</v>
      </c>
      <c r="N635" s="15">
        <f>AVERAGE(Pokemon4[[#This Row],[Hit_Points]:[Speed_Points]])</f>
        <v>77.5</v>
      </c>
      <c r="O635">
        <f>_xlfn.STDEV.P(Pokemon4[[#This Row],[Hit_Points]:[Speed_Points]])</f>
        <v>30.516389039334257</v>
      </c>
      <c r="P635">
        <f>_xlfn.VAR.P(Pokemon4[[#This Row],[Hit_Points]:[Speed_Points]])</f>
        <v>931.25</v>
      </c>
    </row>
    <row r="636" spans="2:16" hidden="1" x14ac:dyDescent="0.3">
      <c r="B636" t="s">
        <v>770</v>
      </c>
      <c r="C636" t="s">
        <v>13</v>
      </c>
      <c r="D636" t="s">
        <v>20</v>
      </c>
      <c r="E636">
        <v>350</v>
      </c>
      <c r="F636">
        <v>66</v>
      </c>
      <c r="G636">
        <v>65</v>
      </c>
      <c r="H636">
        <v>48</v>
      </c>
      <c r="I636">
        <v>62</v>
      </c>
      <c r="J636">
        <v>57</v>
      </c>
      <c r="K636">
        <v>52</v>
      </c>
      <c r="L636">
        <v>6</v>
      </c>
      <c r="M636" t="b">
        <v>0</v>
      </c>
      <c r="N636" s="15">
        <f>AVERAGE(Pokemon4[[#This Row],[Hit_Points]:[Speed_Points]])</f>
        <v>58.333333333333336</v>
      </c>
      <c r="O636">
        <f>_xlfn.STDEV.P(Pokemon4[[#This Row],[Hit_Points]:[Speed_Points]])</f>
        <v>6.6499791144200007</v>
      </c>
      <c r="P636">
        <f>_xlfn.VAR.P(Pokemon4[[#This Row],[Hit_Points]:[Speed_Points]])</f>
        <v>44.222222222222221</v>
      </c>
    </row>
    <row r="637" spans="2:16" hidden="1" x14ac:dyDescent="0.3">
      <c r="B637" t="s">
        <v>233</v>
      </c>
      <c r="C637" t="s">
        <v>13</v>
      </c>
      <c r="D637" t="s">
        <v>23</v>
      </c>
      <c r="E637">
        <v>340</v>
      </c>
      <c r="F637">
        <v>55</v>
      </c>
      <c r="G637">
        <v>45</v>
      </c>
      <c r="H637">
        <v>50</v>
      </c>
      <c r="I637">
        <v>45</v>
      </c>
      <c r="J637">
        <v>65</v>
      </c>
      <c r="K637">
        <v>80</v>
      </c>
      <c r="L637">
        <v>2</v>
      </c>
      <c r="M637" t="b">
        <v>0</v>
      </c>
      <c r="N637" s="15">
        <f>AVERAGE(Pokemon4[[#This Row],[Hit_Points]:[Speed_Points]])</f>
        <v>56.666666666666664</v>
      </c>
      <c r="O637">
        <f>_xlfn.STDEV.P(Pokemon4[[#This Row],[Hit_Points]:[Speed_Points]])</f>
        <v>12.472191289246471</v>
      </c>
      <c r="P637">
        <f>_xlfn.VAR.P(Pokemon4[[#This Row],[Hit_Points]:[Speed_Points]])</f>
        <v>155.55555555555554</v>
      </c>
    </row>
    <row r="638" spans="2:16" hidden="1" x14ac:dyDescent="0.3">
      <c r="B638" t="s">
        <v>354</v>
      </c>
      <c r="C638" t="s">
        <v>41</v>
      </c>
      <c r="D638" t="s">
        <v>20</v>
      </c>
      <c r="E638">
        <v>260</v>
      </c>
      <c r="F638">
        <v>50</v>
      </c>
      <c r="G638">
        <v>45</v>
      </c>
      <c r="H638">
        <v>45</v>
      </c>
      <c r="I638">
        <v>35</v>
      </c>
      <c r="J638">
        <v>35</v>
      </c>
      <c r="K638">
        <v>50</v>
      </c>
      <c r="L638">
        <v>3</v>
      </c>
      <c r="M638" t="b">
        <v>0</v>
      </c>
      <c r="N638" s="15">
        <f>AVERAGE(Pokemon4[[#This Row],[Hit_Points]:[Speed_Points]])</f>
        <v>43.333333333333336</v>
      </c>
      <c r="O638">
        <f>_xlfn.STDEV.P(Pokemon4[[#This Row],[Hit_Points]:[Speed_Points]])</f>
        <v>6.2360956446232354</v>
      </c>
      <c r="P638">
        <f>_xlfn.VAR.P(Pokemon4[[#This Row],[Hit_Points]:[Speed_Points]])</f>
        <v>38.888888888888886</v>
      </c>
    </row>
    <row r="639" spans="2:16" hidden="1" x14ac:dyDescent="0.3">
      <c r="B639" t="s">
        <v>531</v>
      </c>
      <c r="C639" t="s">
        <v>14</v>
      </c>
      <c r="D639" t="s">
        <v>33</v>
      </c>
      <c r="E639">
        <v>330</v>
      </c>
      <c r="F639">
        <v>40</v>
      </c>
      <c r="G639">
        <v>50</v>
      </c>
      <c r="H639">
        <v>90</v>
      </c>
      <c r="I639">
        <v>30</v>
      </c>
      <c r="J639">
        <v>55</v>
      </c>
      <c r="K639">
        <v>65</v>
      </c>
      <c r="L639">
        <v>4</v>
      </c>
      <c r="M639" t="b">
        <v>0</v>
      </c>
      <c r="N639" s="15">
        <f>AVERAGE(Pokemon4[[#This Row],[Hit_Points]:[Speed_Points]])</f>
        <v>55</v>
      </c>
      <c r="O639">
        <f>_xlfn.STDEV.P(Pokemon4[[#This Row],[Hit_Points]:[Speed_Points]])</f>
        <v>19.148542155126762</v>
      </c>
      <c r="P639">
        <f>_xlfn.VAR.P(Pokemon4[[#This Row],[Hit_Points]:[Speed_Points]])</f>
        <v>366.66666666666669</v>
      </c>
    </row>
    <row r="640" spans="2:16" hidden="1" x14ac:dyDescent="0.3">
      <c r="B640" t="s">
        <v>790</v>
      </c>
      <c r="C640" t="s">
        <v>14</v>
      </c>
      <c r="D640" t="s">
        <v>28</v>
      </c>
      <c r="E640">
        <v>320</v>
      </c>
      <c r="F640">
        <v>50</v>
      </c>
      <c r="G640">
        <v>60</v>
      </c>
      <c r="H640">
        <v>60</v>
      </c>
      <c r="I640">
        <v>60</v>
      </c>
      <c r="J640">
        <v>60</v>
      </c>
      <c r="K640">
        <v>30</v>
      </c>
      <c r="L640">
        <v>6</v>
      </c>
      <c r="M640" t="b">
        <v>0</v>
      </c>
      <c r="N640" s="15">
        <f>AVERAGE(Pokemon4[[#This Row],[Hit_Points]:[Speed_Points]])</f>
        <v>53.333333333333336</v>
      </c>
      <c r="O640">
        <f>_xlfn.STDEV.P(Pokemon4[[#This Row],[Hit_Points]:[Speed_Points]])</f>
        <v>11.055415967851333</v>
      </c>
      <c r="P640">
        <f>_xlfn.VAR.P(Pokemon4[[#This Row],[Hit_Points]:[Speed_Points]])</f>
        <v>122.22222222222223</v>
      </c>
    </row>
    <row r="641" spans="2:16" hidden="1" x14ac:dyDescent="0.3">
      <c r="B641" t="s">
        <v>513</v>
      </c>
      <c r="C641" t="s">
        <v>14</v>
      </c>
      <c r="D641" t="s">
        <v>171</v>
      </c>
      <c r="E641">
        <v>479</v>
      </c>
      <c r="F641">
        <v>103</v>
      </c>
      <c r="G641">
        <v>93</v>
      </c>
      <c r="H641">
        <v>67</v>
      </c>
      <c r="I641">
        <v>71</v>
      </c>
      <c r="J641">
        <v>61</v>
      </c>
      <c r="K641">
        <v>84</v>
      </c>
      <c r="L641">
        <v>4</v>
      </c>
      <c r="M641" t="b">
        <v>0</v>
      </c>
      <c r="N641" s="15">
        <f>AVERAGE(Pokemon4[[#This Row],[Hit_Points]:[Speed_Points]])</f>
        <v>79.833333333333329</v>
      </c>
      <c r="O641">
        <f>_xlfn.STDEV.P(Pokemon4[[#This Row],[Hit_Points]:[Speed_Points]])</f>
        <v>14.85952743378993</v>
      </c>
      <c r="P641">
        <f>_xlfn.VAR.P(Pokemon4[[#This Row],[Hit_Points]:[Speed_Points]])</f>
        <v>220.80555555555554</v>
      </c>
    </row>
    <row r="642" spans="2:16" hidden="1" x14ac:dyDescent="0.3">
      <c r="B642" t="s">
        <v>343</v>
      </c>
      <c r="C642" t="s">
        <v>41</v>
      </c>
      <c r="D642" t="s">
        <v>20</v>
      </c>
      <c r="E642">
        <v>670</v>
      </c>
      <c r="F642">
        <v>150</v>
      </c>
      <c r="G642">
        <v>160</v>
      </c>
      <c r="H642">
        <v>100</v>
      </c>
      <c r="I642">
        <v>95</v>
      </c>
      <c r="J642">
        <v>65</v>
      </c>
      <c r="K642">
        <v>100</v>
      </c>
      <c r="L642">
        <v>3</v>
      </c>
      <c r="M642" t="b">
        <v>0</v>
      </c>
      <c r="N642" s="15">
        <f>AVERAGE(Pokemon4[[#This Row],[Hit_Points]:[Speed_Points]])</f>
        <v>111.66666666666667</v>
      </c>
      <c r="O642">
        <f>_xlfn.STDEV.P(Pokemon4[[#This Row],[Hit_Points]:[Speed_Points]])</f>
        <v>32.998316455372219</v>
      </c>
      <c r="P642">
        <f>_xlfn.VAR.P(Pokemon4[[#This Row],[Hit_Points]:[Speed_Points]])</f>
        <v>1088.8888888888889</v>
      </c>
    </row>
    <row r="643" spans="2:16" hidden="1" x14ac:dyDescent="0.3">
      <c r="B643" t="s">
        <v>341</v>
      </c>
      <c r="C643" t="s">
        <v>41</v>
      </c>
      <c r="D643" t="s">
        <v>20</v>
      </c>
      <c r="E643">
        <v>280</v>
      </c>
      <c r="F643">
        <v>60</v>
      </c>
      <c r="G643">
        <v>60</v>
      </c>
      <c r="H643">
        <v>60</v>
      </c>
      <c r="I643">
        <v>35</v>
      </c>
      <c r="J643">
        <v>35</v>
      </c>
      <c r="K643">
        <v>30</v>
      </c>
      <c r="L643">
        <v>3</v>
      </c>
      <c r="M643" t="b">
        <v>0</v>
      </c>
      <c r="N643" s="15">
        <f>AVERAGE(Pokemon4[[#This Row],[Hit_Points]:[Speed_Points]])</f>
        <v>46.666666666666664</v>
      </c>
      <c r="O643">
        <f>_xlfn.STDEV.P(Pokemon4[[#This Row],[Hit_Points]:[Speed_Points]])</f>
        <v>13.437096247164249</v>
      </c>
      <c r="P643">
        <f>_xlfn.VAR.P(Pokemon4[[#This Row],[Hit_Points]:[Speed_Points]])</f>
        <v>180.55555555555554</v>
      </c>
    </row>
    <row r="644" spans="2:16" hidden="1" x14ac:dyDescent="0.3">
      <c r="B644" t="s">
        <v>805</v>
      </c>
      <c r="C644" t="s">
        <v>25</v>
      </c>
      <c r="D644" t="s">
        <v>20</v>
      </c>
      <c r="E644">
        <v>452</v>
      </c>
      <c r="F644">
        <v>68</v>
      </c>
      <c r="G644">
        <v>75</v>
      </c>
      <c r="H644">
        <v>53</v>
      </c>
      <c r="I644">
        <v>83</v>
      </c>
      <c r="J644">
        <v>113</v>
      </c>
      <c r="K644">
        <v>60</v>
      </c>
      <c r="L644">
        <v>6</v>
      </c>
      <c r="M644" t="b">
        <v>0</v>
      </c>
      <c r="N644" s="15">
        <f>AVERAGE(Pokemon4[[#This Row],[Hit_Points]:[Speed_Points]])</f>
        <v>75.333333333333329</v>
      </c>
      <c r="O644">
        <f>_xlfn.STDEV.P(Pokemon4[[#This Row],[Hit_Points]:[Speed_Points]])</f>
        <v>19.430788855719562</v>
      </c>
      <c r="P644">
        <f>_xlfn.VAR.P(Pokemon4[[#This Row],[Hit_Points]:[Speed_Points]])</f>
        <v>377.55555555555554</v>
      </c>
    </row>
    <row r="645" spans="2:16" hidden="1" x14ac:dyDescent="0.3">
      <c r="B645" t="s">
        <v>112</v>
      </c>
      <c r="C645" t="s">
        <v>28</v>
      </c>
      <c r="D645" t="s">
        <v>93</v>
      </c>
      <c r="E645">
        <v>490</v>
      </c>
      <c r="F645">
        <v>95</v>
      </c>
      <c r="G645">
        <v>75</v>
      </c>
      <c r="H645">
        <v>110</v>
      </c>
      <c r="I645">
        <v>100</v>
      </c>
      <c r="J645">
        <v>80</v>
      </c>
      <c r="K645">
        <v>30</v>
      </c>
      <c r="L645">
        <v>1</v>
      </c>
      <c r="M645" t="b">
        <v>0</v>
      </c>
      <c r="N645" s="15">
        <f>AVERAGE(Pokemon4[[#This Row],[Hit_Points]:[Speed_Points]])</f>
        <v>81.666666666666671</v>
      </c>
      <c r="O645">
        <f>_xlfn.STDEV.P(Pokemon4[[#This Row],[Hit_Points]:[Speed_Points]])</f>
        <v>25.92724864350674</v>
      </c>
      <c r="P645">
        <f>_xlfn.VAR.P(Pokemon4[[#This Row],[Hit_Points]:[Speed_Points]])</f>
        <v>672.22222222222217</v>
      </c>
    </row>
    <row r="646" spans="2:16" hidden="1" x14ac:dyDescent="0.3">
      <c r="B646" t="s">
        <v>113</v>
      </c>
      <c r="C646" t="s">
        <v>28</v>
      </c>
      <c r="D646" t="s">
        <v>93</v>
      </c>
      <c r="E646">
        <v>590</v>
      </c>
      <c r="F646">
        <v>95</v>
      </c>
      <c r="G646">
        <v>75</v>
      </c>
      <c r="H646">
        <v>180</v>
      </c>
      <c r="I646">
        <v>130</v>
      </c>
      <c r="J646">
        <v>80</v>
      </c>
      <c r="K646">
        <v>30</v>
      </c>
      <c r="L646">
        <v>1</v>
      </c>
      <c r="M646" t="b">
        <v>0</v>
      </c>
      <c r="N646" s="15">
        <f>AVERAGE(Pokemon4[[#This Row],[Hit_Points]:[Speed_Points]])</f>
        <v>98.333333333333329</v>
      </c>
      <c r="O646">
        <f>_xlfn.STDEV.P(Pokemon4[[#This Row],[Hit_Points]:[Speed_Points]])</f>
        <v>46.963342678684569</v>
      </c>
      <c r="P646">
        <f>_xlfn.VAR.P(Pokemon4[[#This Row],[Hit_Points]:[Speed_Points]])</f>
        <v>2205.5555555555557</v>
      </c>
    </row>
    <row r="647" spans="2:16" hidden="1" x14ac:dyDescent="0.3">
      <c r="B647" t="s">
        <v>244</v>
      </c>
      <c r="C647" t="s">
        <v>28</v>
      </c>
      <c r="D647" t="s">
        <v>93</v>
      </c>
      <c r="E647">
        <v>490</v>
      </c>
      <c r="F647">
        <v>95</v>
      </c>
      <c r="G647">
        <v>75</v>
      </c>
      <c r="H647">
        <v>80</v>
      </c>
      <c r="I647">
        <v>100</v>
      </c>
      <c r="J647">
        <v>110</v>
      </c>
      <c r="K647">
        <v>30</v>
      </c>
      <c r="L647">
        <v>2</v>
      </c>
      <c r="M647" t="b">
        <v>0</v>
      </c>
      <c r="N647" s="15">
        <f>AVERAGE(Pokemon4[[#This Row],[Hit_Points]:[Speed_Points]])</f>
        <v>81.666666666666671</v>
      </c>
      <c r="O647">
        <f>_xlfn.STDEV.P(Pokemon4[[#This Row],[Hit_Points]:[Speed_Points]])</f>
        <v>25.92724864350674</v>
      </c>
      <c r="P647">
        <f>_xlfn.VAR.P(Pokemon4[[#This Row],[Hit_Points]:[Speed_Points]])</f>
        <v>672.22222222222217</v>
      </c>
    </row>
    <row r="648" spans="2:16" hidden="1" x14ac:dyDescent="0.3">
      <c r="B648" t="s">
        <v>111</v>
      </c>
      <c r="C648" t="s">
        <v>28</v>
      </c>
      <c r="D648" t="s">
        <v>93</v>
      </c>
      <c r="E648">
        <v>315</v>
      </c>
      <c r="F648">
        <v>90</v>
      </c>
      <c r="G648">
        <v>65</v>
      </c>
      <c r="H648">
        <v>65</v>
      </c>
      <c r="I648">
        <v>40</v>
      </c>
      <c r="J648">
        <v>40</v>
      </c>
      <c r="K648">
        <v>15</v>
      </c>
      <c r="L648">
        <v>1</v>
      </c>
      <c r="M648" t="b">
        <v>0</v>
      </c>
      <c r="N648" s="15">
        <f>AVERAGE(Pokemon4[[#This Row],[Hit_Points]:[Speed_Points]])</f>
        <v>52.5</v>
      </c>
      <c r="O648">
        <f>_xlfn.STDEV.P(Pokemon4[[#This Row],[Hit_Points]:[Speed_Points]])</f>
        <v>23.935677693908453</v>
      </c>
      <c r="P648">
        <f>_xlfn.VAR.P(Pokemon4[[#This Row],[Hit_Points]:[Speed_Points]])</f>
        <v>572.91666666666663</v>
      </c>
    </row>
    <row r="649" spans="2:16" hidden="1" x14ac:dyDescent="0.3">
      <c r="B649" t="s">
        <v>266</v>
      </c>
      <c r="C649" t="s">
        <v>19</v>
      </c>
      <c r="D649" t="s">
        <v>20</v>
      </c>
      <c r="E649">
        <v>250</v>
      </c>
      <c r="F649">
        <v>40</v>
      </c>
      <c r="G649">
        <v>40</v>
      </c>
      <c r="H649">
        <v>40</v>
      </c>
      <c r="I649">
        <v>70</v>
      </c>
      <c r="J649">
        <v>40</v>
      </c>
      <c r="K649">
        <v>20</v>
      </c>
      <c r="L649">
        <v>2</v>
      </c>
      <c r="M649" t="b">
        <v>0</v>
      </c>
      <c r="N649" s="15">
        <f>AVERAGE(Pokemon4[[#This Row],[Hit_Points]:[Speed_Points]])</f>
        <v>41.666666666666664</v>
      </c>
      <c r="O649">
        <f>_xlfn.STDEV.P(Pokemon4[[#This Row],[Hit_Points]:[Speed_Points]])</f>
        <v>14.624940645653536</v>
      </c>
      <c r="P649">
        <f>_xlfn.VAR.P(Pokemon4[[#This Row],[Hit_Points]:[Speed_Points]])</f>
        <v>213.88888888888889</v>
      </c>
    </row>
    <row r="650" spans="2:16" hidden="1" x14ac:dyDescent="0.3">
      <c r="B650" s="2" t="s">
        <v>785</v>
      </c>
      <c r="C650" s="2" t="s">
        <v>63</v>
      </c>
      <c r="D650" s="2" t="s">
        <v>20</v>
      </c>
      <c r="E650" s="2">
        <v>480</v>
      </c>
      <c r="F650" s="2">
        <v>82</v>
      </c>
      <c r="G650" s="2">
        <v>80</v>
      </c>
      <c r="H650" s="2">
        <v>86</v>
      </c>
      <c r="I650" s="2">
        <v>85</v>
      </c>
      <c r="J650" s="2">
        <v>75</v>
      </c>
      <c r="K650" s="2">
        <v>72</v>
      </c>
      <c r="L650" s="2">
        <v>6</v>
      </c>
      <c r="M650" s="2" t="b">
        <v>0</v>
      </c>
      <c r="N650" s="16">
        <f>AVERAGE(Pokemon4[[#This Row],[Hit_Points]:[Speed_Points]])</f>
        <v>80</v>
      </c>
      <c r="O650" s="16">
        <f>_xlfn.STDEV.P(Pokemon4[[#This Row],[Hit_Points]:[Speed_Points]])</f>
        <v>5.0662280511902216</v>
      </c>
      <c r="P650" s="16">
        <f>_xlfn.VAR.P(Pokemon4[[#This Row],[Hit_Points]:[Speed_Points]])</f>
        <v>25.666666666666668</v>
      </c>
    </row>
    <row r="651" spans="2:16" hidden="1" x14ac:dyDescent="0.3">
      <c r="B651" t="s">
        <v>284</v>
      </c>
      <c r="C651" t="s">
        <v>41</v>
      </c>
      <c r="D651" t="s">
        <v>20</v>
      </c>
      <c r="E651">
        <v>250</v>
      </c>
      <c r="F651">
        <v>55</v>
      </c>
      <c r="G651">
        <v>20</v>
      </c>
      <c r="H651">
        <v>35</v>
      </c>
      <c r="I651">
        <v>20</v>
      </c>
      <c r="J651">
        <v>45</v>
      </c>
      <c r="K651">
        <v>75</v>
      </c>
      <c r="L651">
        <v>2</v>
      </c>
      <c r="M651" t="b">
        <v>0</v>
      </c>
      <c r="N651" s="15">
        <f>AVERAGE(Pokemon4[[#This Row],[Hit_Points]:[Speed_Points]])</f>
        <v>41.666666666666664</v>
      </c>
      <c r="O651">
        <f>_xlfn.STDEV.P(Pokemon4[[#This Row],[Hit_Points]:[Speed_Points]])</f>
        <v>19.507833184532707</v>
      </c>
      <c r="P651">
        <f>_xlfn.VAR.P(Pokemon4[[#This Row],[Hit_Points]:[Speed_Points]])</f>
        <v>380.55555555555554</v>
      </c>
    </row>
    <row r="652" spans="2:16" hidden="1" x14ac:dyDescent="0.3">
      <c r="B652" t="s">
        <v>287</v>
      </c>
      <c r="C652" t="s">
        <v>122</v>
      </c>
      <c r="D652" t="s">
        <v>93</v>
      </c>
      <c r="E652">
        <v>305</v>
      </c>
      <c r="F652">
        <v>45</v>
      </c>
      <c r="G652">
        <v>30</v>
      </c>
      <c r="H652">
        <v>15</v>
      </c>
      <c r="I652">
        <v>85</v>
      </c>
      <c r="J652">
        <v>65</v>
      </c>
      <c r="K652">
        <v>65</v>
      </c>
      <c r="L652">
        <v>2</v>
      </c>
      <c r="M652" t="b">
        <v>0</v>
      </c>
      <c r="N652" s="15">
        <f>AVERAGE(Pokemon4[[#This Row],[Hit_Points]:[Speed_Points]])</f>
        <v>50.833333333333336</v>
      </c>
      <c r="O652">
        <f>_xlfn.STDEV.P(Pokemon4[[#This Row],[Hit_Points]:[Speed_Points]])</f>
        <v>23.52599035582184</v>
      </c>
      <c r="P652">
        <f>_xlfn.VAR.P(Pokemon4[[#This Row],[Hit_Points]:[Speed_Points]])</f>
        <v>553.47222222222217</v>
      </c>
    </row>
    <row r="653" spans="2:16" hidden="1" x14ac:dyDescent="0.3">
      <c r="B653" t="s">
        <v>263</v>
      </c>
      <c r="C653" t="s">
        <v>171</v>
      </c>
      <c r="D653" t="s">
        <v>122</v>
      </c>
      <c r="E653">
        <v>430</v>
      </c>
      <c r="F653">
        <v>55</v>
      </c>
      <c r="G653">
        <v>95</v>
      </c>
      <c r="H653">
        <v>55</v>
      </c>
      <c r="I653">
        <v>35</v>
      </c>
      <c r="J653">
        <v>75</v>
      </c>
      <c r="K653">
        <v>115</v>
      </c>
      <c r="L653">
        <v>2</v>
      </c>
      <c r="M653" t="b">
        <v>0</v>
      </c>
      <c r="N653" s="15">
        <f>AVERAGE(Pokemon4[[#This Row],[Hit_Points]:[Speed_Points]])</f>
        <v>71.666666666666671</v>
      </c>
      <c r="O653">
        <f>_xlfn.STDEV.P(Pokemon4[[#This Row],[Hit_Points]:[Speed_Points]])</f>
        <v>26.874192494328497</v>
      </c>
      <c r="P653">
        <f>_xlfn.VAR.P(Pokemon4[[#This Row],[Hit_Points]:[Speed_Points]])</f>
        <v>722.22222222222217</v>
      </c>
    </row>
    <row r="654" spans="2:16" hidden="1" x14ac:dyDescent="0.3">
      <c r="B654" t="s">
        <v>584</v>
      </c>
      <c r="C654" t="s">
        <v>13</v>
      </c>
      <c r="D654" t="s">
        <v>20</v>
      </c>
      <c r="E654">
        <v>308</v>
      </c>
      <c r="F654">
        <v>45</v>
      </c>
      <c r="G654">
        <v>45</v>
      </c>
      <c r="H654">
        <v>55</v>
      </c>
      <c r="I654">
        <v>45</v>
      </c>
      <c r="J654">
        <v>55</v>
      </c>
      <c r="K654">
        <v>63</v>
      </c>
      <c r="L654">
        <v>5</v>
      </c>
      <c r="M654" t="b">
        <v>0</v>
      </c>
      <c r="N654" s="15">
        <f>AVERAGE(Pokemon4[[#This Row],[Hit_Points]:[Speed_Points]])</f>
        <v>51.333333333333336</v>
      </c>
      <c r="O654">
        <f>_xlfn.STDEV.P(Pokemon4[[#This Row],[Hit_Points]:[Speed_Points]])</f>
        <v>6.8718427093627676</v>
      </c>
      <c r="P654">
        <f>_xlfn.VAR.P(Pokemon4[[#This Row],[Hit_Points]:[Speed_Points]])</f>
        <v>47.222222222222221</v>
      </c>
    </row>
    <row r="655" spans="2:16" hidden="1" x14ac:dyDescent="0.3">
      <c r="B655" t="s">
        <v>185</v>
      </c>
      <c r="C655" t="s">
        <v>41</v>
      </c>
      <c r="D655" t="s">
        <v>20</v>
      </c>
      <c r="E655">
        <v>540</v>
      </c>
      <c r="F655">
        <v>160</v>
      </c>
      <c r="G655">
        <v>110</v>
      </c>
      <c r="H655">
        <v>65</v>
      </c>
      <c r="I655">
        <v>65</v>
      </c>
      <c r="J655">
        <v>110</v>
      </c>
      <c r="K655">
        <v>30</v>
      </c>
      <c r="L655">
        <v>1</v>
      </c>
      <c r="M655" t="b">
        <v>0</v>
      </c>
      <c r="N655" s="15">
        <f>AVERAGE(Pokemon4[[#This Row],[Hit_Points]:[Speed_Points]])</f>
        <v>90</v>
      </c>
      <c r="O655">
        <f>_xlfn.STDEV.P(Pokemon4[[#This Row],[Hit_Points]:[Speed_Points]])</f>
        <v>41.93248541803041</v>
      </c>
      <c r="P655">
        <f>_xlfn.VAR.P(Pokemon4[[#This Row],[Hit_Points]:[Speed_Points]])</f>
        <v>1758.3333333333333</v>
      </c>
    </row>
    <row r="656" spans="2:16" hidden="1" x14ac:dyDescent="0.3">
      <c r="B656" t="s">
        <v>425</v>
      </c>
      <c r="C656" t="s">
        <v>122</v>
      </c>
      <c r="D656" t="s">
        <v>20</v>
      </c>
      <c r="E656">
        <v>300</v>
      </c>
      <c r="F656">
        <v>50</v>
      </c>
      <c r="G656">
        <v>50</v>
      </c>
      <c r="H656">
        <v>50</v>
      </c>
      <c r="I656">
        <v>50</v>
      </c>
      <c r="J656">
        <v>50</v>
      </c>
      <c r="K656">
        <v>50</v>
      </c>
      <c r="L656">
        <v>3</v>
      </c>
      <c r="M656" t="b">
        <v>0</v>
      </c>
      <c r="N656" s="15">
        <f>AVERAGE(Pokemon4[[#This Row],[Hit_Points]:[Speed_Points]])</f>
        <v>50</v>
      </c>
      <c r="O656">
        <f>_xlfn.STDEV.P(Pokemon4[[#This Row],[Hit_Points]:[Speed_Points]])</f>
        <v>0</v>
      </c>
      <c r="P656">
        <f>_xlfn.VAR.P(Pokemon4[[#This Row],[Hit_Points]:[Speed_Points]])</f>
        <v>0</v>
      </c>
    </row>
    <row r="657" spans="2:16" hidden="1" x14ac:dyDescent="0.3">
      <c r="B657" t="s">
        <v>539</v>
      </c>
      <c r="C657" t="s">
        <v>13</v>
      </c>
      <c r="D657" t="s">
        <v>122</v>
      </c>
      <c r="E657">
        <v>334</v>
      </c>
      <c r="F657">
        <v>60</v>
      </c>
      <c r="G657">
        <v>62</v>
      </c>
      <c r="H657">
        <v>50</v>
      </c>
      <c r="I657">
        <v>62</v>
      </c>
      <c r="J657">
        <v>60</v>
      </c>
      <c r="K657">
        <v>40</v>
      </c>
      <c r="L657">
        <v>4</v>
      </c>
      <c r="M657" t="b">
        <v>0</v>
      </c>
      <c r="N657" s="15">
        <f>AVERAGE(Pokemon4[[#This Row],[Hit_Points]:[Speed_Points]])</f>
        <v>55.666666666666664</v>
      </c>
      <c r="O657">
        <f>_xlfn.STDEV.P(Pokemon4[[#This Row],[Hit_Points]:[Speed_Points]])</f>
        <v>8.1171971079239462</v>
      </c>
      <c r="P657">
        <f>_xlfn.VAR.P(Pokemon4[[#This Row],[Hit_Points]:[Speed_Points]])</f>
        <v>65.888888888888886</v>
      </c>
    </row>
    <row r="658" spans="2:16" hidden="1" x14ac:dyDescent="0.3">
      <c r="B658" t="s">
        <v>255</v>
      </c>
      <c r="C658" t="s">
        <v>63</v>
      </c>
      <c r="D658" t="s">
        <v>20</v>
      </c>
      <c r="E658">
        <v>300</v>
      </c>
      <c r="F658">
        <v>60</v>
      </c>
      <c r="G658">
        <v>80</v>
      </c>
      <c r="H658">
        <v>50</v>
      </c>
      <c r="I658">
        <v>40</v>
      </c>
      <c r="J658">
        <v>40</v>
      </c>
      <c r="K658">
        <v>30</v>
      </c>
      <c r="L658">
        <v>2</v>
      </c>
      <c r="M658" t="b">
        <v>0</v>
      </c>
      <c r="N658" s="15">
        <f>AVERAGE(Pokemon4[[#This Row],[Hit_Points]:[Speed_Points]])</f>
        <v>50</v>
      </c>
      <c r="O658">
        <f>_xlfn.STDEV.P(Pokemon4[[#This Row],[Hit_Points]:[Speed_Points]])</f>
        <v>16.329931618554522</v>
      </c>
      <c r="P658">
        <f>_xlfn.VAR.P(Pokemon4[[#This Row],[Hit_Points]:[Speed_Points]])</f>
        <v>266.66666666666669</v>
      </c>
    </row>
    <row r="659" spans="2:16" hidden="1" x14ac:dyDescent="0.3">
      <c r="B659" t="s">
        <v>668</v>
      </c>
      <c r="C659" t="s">
        <v>93</v>
      </c>
      <c r="D659" t="s">
        <v>20</v>
      </c>
      <c r="E659">
        <v>290</v>
      </c>
      <c r="F659">
        <v>45</v>
      </c>
      <c r="G659">
        <v>30</v>
      </c>
      <c r="H659">
        <v>40</v>
      </c>
      <c r="I659">
        <v>105</v>
      </c>
      <c r="J659">
        <v>50</v>
      </c>
      <c r="K659">
        <v>20</v>
      </c>
      <c r="L659">
        <v>5</v>
      </c>
      <c r="M659" t="b">
        <v>0</v>
      </c>
      <c r="N659" s="15">
        <f>AVERAGE(Pokemon4[[#This Row],[Hit_Points]:[Speed_Points]])</f>
        <v>48.333333333333336</v>
      </c>
      <c r="O659">
        <f>_xlfn.STDEV.P(Pokemon4[[#This Row],[Hit_Points]:[Speed_Points]])</f>
        <v>27.182510717166817</v>
      </c>
      <c r="P659">
        <f>_xlfn.VAR.P(Pokemon4[[#This Row],[Hit_Points]:[Speed_Points]])</f>
        <v>738.88888888888891</v>
      </c>
    </row>
    <row r="660" spans="2:16" hidden="1" x14ac:dyDescent="0.3">
      <c r="B660" t="s">
        <v>400</v>
      </c>
      <c r="C660" t="s">
        <v>106</v>
      </c>
      <c r="D660" t="s">
        <v>93</v>
      </c>
      <c r="E660">
        <v>440</v>
      </c>
      <c r="F660">
        <v>70</v>
      </c>
      <c r="G660">
        <v>95</v>
      </c>
      <c r="H660">
        <v>85</v>
      </c>
      <c r="I660">
        <v>55</v>
      </c>
      <c r="J660">
        <v>65</v>
      </c>
      <c r="K660">
        <v>70</v>
      </c>
      <c r="L660">
        <v>3</v>
      </c>
      <c r="M660" t="b">
        <v>0</v>
      </c>
      <c r="N660" s="15">
        <f>AVERAGE(Pokemon4[[#This Row],[Hit_Points]:[Speed_Points]])</f>
        <v>73.333333333333329</v>
      </c>
      <c r="O660">
        <f>_xlfn.STDEV.P(Pokemon4[[#This Row],[Hit_Points]:[Speed_Points]])</f>
        <v>13.123346456686352</v>
      </c>
      <c r="P660">
        <f>_xlfn.VAR.P(Pokemon4[[#This Row],[Hit_Points]:[Speed_Points]])</f>
        <v>172.22222222222223</v>
      </c>
    </row>
    <row r="661" spans="2:16" hidden="1" x14ac:dyDescent="0.3">
      <c r="B661" t="s">
        <v>47</v>
      </c>
      <c r="C661" t="s">
        <v>41</v>
      </c>
      <c r="D661" t="s">
        <v>23</v>
      </c>
      <c r="E661">
        <v>262</v>
      </c>
      <c r="F661">
        <v>40</v>
      </c>
      <c r="G661">
        <v>60</v>
      </c>
      <c r="H661">
        <v>30</v>
      </c>
      <c r="I661">
        <v>31</v>
      </c>
      <c r="J661">
        <v>31</v>
      </c>
      <c r="K661">
        <v>70</v>
      </c>
      <c r="L661">
        <v>1</v>
      </c>
      <c r="M661" t="b">
        <v>0</v>
      </c>
      <c r="N661" s="15">
        <f>AVERAGE(Pokemon4[[#This Row],[Hit_Points]:[Speed_Points]])</f>
        <v>43.666666666666664</v>
      </c>
      <c r="O661">
        <f>_xlfn.STDEV.P(Pokemon4[[#This Row],[Hit_Points]:[Speed_Points]])</f>
        <v>15.712698332523567</v>
      </c>
      <c r="P661">
        <f>_xlfn.VAR.P(Pokemon4[[#This Row],[Hit_Points]:[Speed_Points]])</f>
        <v>246.88888888888889</v>
      </c>
    </row>
    <row r="662" spans="2:16" hidden="1" x14ac:dyDescent="0.3">
      <c r="B662" t="s">
        <v>763</v>
      </c>
      <c r="C662" t="s">
        <v>33</v>
      </c>
      <c r="D662" t="s">
        <v>20</v>
      </c>
      <c r="E662">
        <v>213</v>
      </c>
      <c r="F662">
        <v>45</v>
      </c>
      <c r="G662">
        <v>22</v>
      </c>
      <c r="H662">
        <v>60</v>
      </c>
      <c r="I662">
        <v>27</v>
      </c>
      <c r="J662">
        <v>30</v>
      </c>
      <c r="K662">
        <v>29</v>
      </c>
      <c r="L662">
        <v>6</v>
      </c>
      <c r="M662" t="b">
        <v>0</v>
      </c>
      <c r="N662" s="15">
        <f>AVERAGE(Pokemon4[[#This Row],[Hit_Points]:[Speed_Points]])</f>
        <v>35.5</v>
      </c>
      <c r="O662">
        <f>_xlfn.STDEV.P(Pokemon4[[#This Row],[Hit_Points]:[Speed_Points]])</f>
        <v>13.022416570411705</v>
      </c>
      <c r="P662">
        <f>_xlfn.VAR.P(Pokemon4[[#This Row],[Hit_Points]:[Speed_Points]])</f>
        <v>169.58333333333334</v>
      </c>
    </row>
    <row r="663" spans="2:16" hidden="1" x14ac:dyDescent="0.3">
      <c r="B663" t="s">
        <v>428</v>
      </c>
      <c r="C663" t="s">
        <v>122</v>
      </c>
      <c r="D663" t="s">
        <v>28</v>
      </c>
      <c r="E663">
        <v>290</v>
      </c>
      <c r="F663">
        <v>70</v>
      </c>
      <c r="G663">
        <v>40</v>
      </c>
      <c r="H663">
        <v>50</v>
      </c>
      <c r="I663">
        <v>55</v>
      </c>
      <c r="J663">
        <v>50</v>
      </c>
      <c r="K663">
        <v>25</v>
      </c>
      <c r="L663">
        <v>3</v>
      </c>
      <c r="M663" t="b">
        <v>0</v>
      </c>
      <c r="N663" s="15">
        <f>AVERAGE(Pokemon4[[#This Row],[Hit_Points]:[Speed_Points]])</f>
        <v>48.333333333333336</v>
      </c>
      <c r="O663">
        <f>_xlfn.STDEV.P(Pokemon4[[#This Row],[Hit_Points]:[Speed_Points]])</f>
        <v>13.743685418725535</v>
      </c>
      <c r="P663">
        <f>_xlfn.VAR.P(Pokemon4[[#This Row],[Hit_Points]:[Speed_Points]])</f>
        <v>188.88888888888889</v>
      </c>
    </row>
    <row r="664" spans="2:16" hidden="1" x14ac:dyDescent="0.3">
      <c r="B664" t="s">
        <v>211</v>
      </c>
      <c r="C664" t="s">
        <v>33</v>
      </c>
      <c r="D664" t="s">
        <v>14</v>
      </c>
      <c r="E664">
        <v>250</v>
      </c>
      <c r="F664">
        <v>40</v>
      </c>
      <c r="G664">
        <v>60</v>
      </c>
      <c r="H664">
        <v>40</v>
      </c>
      <c r="I664">
        <v>40</v>
      </c>
      <c r="J664">
        <v>40</v>
      </c>
      <c r="K664">
        <v>30</v>
      </c>
      <c r="L664">
        <v>2</v>
      </c>
      <c r="M664" t="b">
        <v>0</v>
      </c>
      <c r="N664" s="15">
        <f>AVERAGE(Pokemon4[[#This Row],[Hit_Points]:[Speed_Points]])</f>
        <v>41.666666666666664</v>
      </c>
      <c r="O664">
        <f>_xlfn.STDEV.P(Pokemon4[[#This Row],[Hit_Points]:[Speed_Points]])</f>
        <v>8.9752746785575059</v>
      </c>
      <c r="P664">
        <f>_xlfn.VAR.P(Pokemon4[[#This Row],[Hit_Points]:[Speed_Points]])</f>
        <v>80.555555555555557</v>
      </c>
    </row>
    <row r="665" spans="2:16" hidden="1" x14ac:dyDescent="0.3">
      <c r="B665" t="s">
        <v>388</v>
      </c>
      <c r="C665" t="s">
        <v>41</v>
      </c>
      <c r="D665" t="s">
        <v>20</v>
      </c>
      <c r="E665">
        <v>360</v>
      </c>
      <c r="F665">
        <v>60</v>
      </c>
      <c r="G665">
        <v>60</v>
      </c>
      <c r="H665">
        <v>60</v>
      </c>
      <c r="I665">
        <v>60</v>
      </c>
      <c r="J665">
        <v>60</v>
      </c>
      <c r="K665">
        <v>60</v>
      </c>
      <c r="L665">
        <v>3</v>
      </c>
      <c r="M665" t="b">
        <v>0</v>
      </c>
      <c r="N665" s="15">
        <f>AVERAGE(Pokemon4[[#This Row],[Hit_Points]:[Speed_Points]])</f>
        <v>60</v>
      </c>
      <c r="O665">
        <f>_xlfn.STDEV.P(Pokemon4[[#This Row],[Hit_Points]:[Speed_Points]])</f>
        <v>0</v>
      </c>
      <c r="P665">
        <f>_xlfn.VAR.P(Pokemon4[[#This Row],[Hit_Points]:[Speed_Points]])</f>
        <v>0</v>
      </c>
    </row>
    <row r="666" spans="2:16" hidden="1" x14ac:dyDescent="0.3">
      <c r="B666" t="s">
        <v>520</v>
      </c>
      <c r="C666" t="s">
        <v>128</v>
      </c>
      <c r="D666" t="s">
        <v>171</v>
      </c>
      <c r="E666">
        <v>485</v>
      </c>
      <c r="F666">
        <v>50</v>
      </c>
      <c r="G666">
        <v>92</v>
      </c>
      <c r="H666">
        <v>108</v>
      </c>
      <c r="I666">
        <v>92</v>
      </c>
      <c r="J666">
        <v>108</v>
      </c>
      <c r="K666">
        <v>35</v>
      </c>
      <c r="L666">
        <v>4</v>
      </c>
      <c r="M666" t="b">
        <v>0</v>
      </c>
      <c r="N666" s="15">
        <f>AVERAGE(Pokemon4[[#This Row],[Hit_Points]:[Speed_Points]])</f>
        <v>80.833333333333329</v>
      </c>
      <c r="O666">
        <f>_xlfn.STDEV.P(Pokemon4[[#This Row],[Hit_Points]:[Speed_Points]])</f>
        <v>28.215933245045942</v>
      </c>
      <c r="P666">
        <f>_xlfn.VAR.P(Pokemon4[[#This Row],[Hit_Points]:[Speed_Points]])</f>
        <v>796.13888888888891</v>
      </c>
    </row>
    <row r="667" spans="2:16" hidden="1" x14ac:dyDescent="0.3">
      <c r="B667" t="s">
        <v>386</v>
      </c>
      <c r="C667" t="s">
        <v>93</v>
      </c>
      <c r="D667" t="s">
        <v>20</v>
      </c>
      <c r="E667">
        <v>330</v>
      </c>
      <c r="F667">
        <v>60</v>
      </c>
      <c r="G667">
        <v>25</v>
      </c>
      <c r="H667">
        <v>35</v>
      </c>
      <c r="I667">
        <v>70</v>
      </c>
      <c r="J667">
        <v>80</v>
      </c>
      <c r="K667">
        <v>60</v>
      </c>
      <c r="L667">
        <v>3</v>
      </c>
      <c r="M667" t="b">
        <v>0</v>
      </c>
      <c r="N667" s="15">
        <f>AVERAGE(Pokemon4[[#This Row],[Hit_Points]:[Speed_Points]])</f>
        <v>55</v>
      </c>
      <c r="O667">
        <f>_xlfn.STDEV.P(Pokemon4[[#This Row],[Hit_Points]:[Speed_Points]])</f>
        <v>19.148542155126762</v>
      </c>
      <c r="P667">
        <f>_xlfn.VAR.P(Pokemon4[[#This Row],[Hit_Points]:[Speed_Points]])</f>
        <v>366.66666666666669</v>
      </c>
    </row>
    <row r="668" spans="2:16" hidden="1" x14ac:dyDescent="0.3">
      <c r="B668" t="s">
        <v>782</v>
      </c>
      <c r="C668" t="s">
        <v>63</v>
      </c>
      <c r="D668" t="s">
        <v>20</v>
      </c>
      <c r="E668">
        <v>341</v>
      </c>
      <c r="F668">
        <v>78</v>
      </c>
      <c r="G668">
        <v>52</v>
      </c>
      <c r="H668">
        <v>60</v>
      </c>
      <c r="I668">
        <v>63</v>
      </c>
      <c r="J668">
        <v>65</v>
      </c>
      <c r="K668">
        <v>23</v>
      </c>
      <c r="L668">
        <v>6</v>
      </c>
      <c r="M668" t="b">
        <v>0</v>
      </c>
      <c r="N668" s="15">
        <f>AVERAGE(Pokemon4[[#This Row],[Hit_Points]:[Speed_Points]])</f>
        <v>56.833333333333336</v>
      </c>
      <c r="O668">
        <f>_xlfn.STDEV.P(Pokemon4[[#This Row],[Hit_Points]:[Speed_Points]])</f>
        <v>16.984470030655128</v>
      </c>
      <c r="P668">
        <f>_xlfn.VAR.P(Pokemon4[[#This Row],[Hit_Points]:[Speed_Points]])</f>
        <v>288.47222222222223</v>
      </c>
    </row>
    <row r="669" spans="2:16" hidden="1" x14ac:dyDescent="0.3">
      <c r="B669" t="s">
        <v>27</v>
      </c>
      <c r="C669" t="s">
        <v>28</v>
      </c>
      <c r="D669" t="s">
        <v>20</v>
      </c>
      <c r="E669">
        <v>314</v>
      </c>
      <c r="F669">
        <v>44</v>
      </c>
      <c r="G669">
        <v>48</v>
      </c>
      <c r="H669">
        <v>65</v>
      </c>
      <c r="I669">
        <v>50</v>
      </c>
      <c r="J669">
        <v>64</v>
      </c>
      <c r="K669">
        <v>43</v>
      </c>
      <c r="L669">
        <v>1</v>
      </c>
      <c r="M669" t="b">
        <v>0</v>
      </c>
      <c r="N669" s="15">
        <f>AVERAGE(Pokemon4[[#This Row],[Hit_Points]:[Speed_Points]])</f>
        <v>52.333333333333336</v>
      </c>
      <c r="O669">
        <f>_xlfn.STDEV.P(Pokemon4[[#This Row],[Hit_Points]:[Speed_Points]])</f>
        <v>8.9193921068397675</v>
      </c>
      <c r="P669">
        <f>_xlfn.VAR.P(Pokemon4[[#This Row],[Hit_Points]:[Speed_Points]])</f>
        <v>79.555555555555557</v>
      </c>
    </row>
    <row r="670" spans="2:16" hidden="1" x14ac:dyDescent="0.3">
      <c r="B670" t="s">
        <v>283</v>
      </c>
      <c r="C670" t="s">
        <v>41</v>
      </c>
      <c r="D670" t="s">
        <v>20</v>
      </c>
      <c r="E670">
        <v>465</v>
      </c>
      <c r="F670">
        <v>73</v>
      </c>
      <c r="G670">
        <v>95</v>
      </c>
      <c r="H670">
        <v>62</v>
      </c>
      <c r="I670">
        <v>85</v>
      </c>
      <c r="J670">
        <v>65</v>
      </c>
      <c r="K670">
        <v>85</v>
      </c>
      <c r="L670">
        <v>2</v>
      </c>
      <c r="M670" t="b">
        <v>0</v>
      </c>
      <c r="N670" s="15">
        <f>AVERAGE(Pokemon4[[#This Row],[Hit_Points]:[Speed_Points]])</f>
        <v>77.5</v>
      </c>
      <c r="O670">
        <f>_xlfn.STDEV.P(Pokemon4[[#This Row],[Hit_Points]:[Speed_Points]])</f>
        <v>11.800423721205947</v>
      </c>
      <c r="P670">
        <f>_xlfn.VAR.P(Pokemon4[[#This Row],[Hit_Points]:[Speed_Points]])</f>
        <v>139.25</v>
      </c>
    </row>
    <row r="671" spans="2:16" hidden="1" x14ac:dyDescent="0.3">
      <c r="B671" t="s">
        <v>473</v>
      </c>
      <c r="C671" t="s">
        <v>41</v>
      </c>
      <c r="D671" t="s">
        <v>23</v>
      </c>
      <c r="E671">
        <v>485</v>
      </c>
      <c r="F671">
        <v>85</v>
      </c>
      <c r="G671">
        <v>120</v>
      </c>
      <c r="H671">
        <v>70</v>
      </c>
      <c r="I671">
        <v>50</v>
      </c>
      <c r="J671">
        <v>60</v>
      </c>
      <c r="K671">
        <v>100</v>
      </c>
      <c r="L671">
        <v>4</v>
      </c>
      <c r="M671" t="b">
        <v>0</v>
      </c>
      <c r="N671" s="15">
        <f>AVERAGE(Pokemon4[[#This Row],[Hit_Points]:[Speed_Points]])</f>
        <v>80.833333333333329</v>
      </c>
      <c r="O671">
        <f>_xlfn.STDEV.P(Pokemon4[[#This Row],[Hit_Points]:[Speed_Points]])</f>
        <v>23.877581303157339</v>
      </c>
      <c r="P671">
        <f>_xlfn.VAR.P(Pokemon4[[#This Row],[Hit_Points]:[Speed_Points]])</f>
        <v>570.13888888888891</v>
      </c>
    </row>
    <row r="672" spans="2:16" hidden="1" x14ac:dyDescent="0.3">
      <c r="B672" t="s">
        <v>472</v>
      </c>
      <c r="C672" t="s">
        <v>41</v>
      </c>
      <c r="D672" t="s">
        <v>23</v>
      </c>
      <c r="E672">
        <v>340</v>
      </c>
      <c r="F672">
        <v>55</v>
      </c>
      <c r="G672">
        <v>75</v>
      </c>
      <c r="H672">
        <v>50</v>
      </c>
      <c r="I672">
        <v>40</v>
      </c>
      <c r="J672">
        <v>40</v>
      </c>
      <c r="K672">
        <v>80</v>
      </c>
      <c r="L672">
        <v>4</v>
      </c>
      <c r="M672" t="b">
        <v>0</v>
      </c>
      <c r="N672" s="15">
        <f>AVERAGE(Pokemon4[[#This Row],[Hit_Points]:[Speed_Points]])</f>
        <v>56.666666666666664</v>
      </c>
      <c r="O672">
        <f>_xlfn.STDEV.P(Pokemon4[[#This Row],[Hit_Points]:[Speed_Points]])</f>
        <v>15.723301886761007</v>
      </c>
      <c r="P672">
        <f>_xlfn.VAR.P(Pokemon4[[#This Row],[Hit_Points]:[Speed_Points]])</f>
        <v>247.22222222222223</v>
      </c>
    </row>
    <row r="673" spans="2:16" hidden="1" x14ac:dyDescent="0.3">
      <c r="B673" t="s">
        <v>471</v>
      </c>
      <c r="C673" t="s">
        <v>41</v>
      </c>
      <c r="D673" t="s">
        <v>23</v>
      </c>
      <c r="E673">
        <v>245</v>
      </c>
      <c r="F673">
        <v>40</v>
      </c>
      <c r="G673">
        <v>55</v>
      </c>
      <c r="H673">
        <v>30</v>
      </c>
      <c r="I673">
        <v>30</v>
      </c>
      <c r="J673">
        <v>30</v>
      </c>
      <c r="K673">
        <v>60</v>
      </c>
      <c r="L673">
        <v>4</v>
      </c>
      <c r="M673" t="b">
        <v>0</v>
      </c>
      <c r="N673" s="15">
        <f>AVERAGE(Pokemon4[[#This Row],[Hit_Points]:[Speed_Points]])</f>
        <v>40.833333333333336</v>
      </c>
      <c r="O673">
        <f>_xlfn.STDEV.P(Pokemon4[[#This Row],[Hit_Points]:[Speed_Points]])</f>
        <v>12.388390622765421</v>
      </c>
      <c r="P673">
        <f>_xlfn.VAR.P(Pokemon4[[#This Row],[Hit_Points]:[Speed_Points]])</f>
        <v>153.47222222222223</v>
      </c>
    </row>
    <row r="674" spans="2:16" hidden="1" x14ac:dyDescent="0.3">
      <c r="B674" t="s">
        <v>159</v>
      </c>
      <c r="C674" t="s">
        <v>28</v>
      </c>
      <c r="D674" t="s">
        <v>93</v>
      </c>
      <c r="E674">
        <v>520</v>
      </c>
      <c r="F674">
        <v>60</v>
      </c>
      <c r="G674">
        <v>75</v>
      </c>
      <c r="H674">
        <v>85</v>
      </c>
      <c r="I674">
        <v>100</v>
      </c>
      <c r="J674">
        <v>85</v>
      </c>
      <c r="K674">
        <v>115</v>
      </c>
      <c r="L674">
        <v>1</v>
      </c>
      <c r="M674" t="b">
        <v>0</v>
      </c>
      <c r="N674" s="15">
        <f>AVERAGE(Pokemon4[[#This Row],[Hit_Points]:[Speed_Points]])</f>
        <v>86.666666666666671</v>
      </c>
      <c r="O674">
        <f>_xlfn.STDEV.P(Pokemon4[[#This Row],[Hit_Points]:[Speed_Points]])</f>
        <v>17.480147469502526</v>
      </c>
      <c r="P674">
        <f>_xlfn.VAR.P(Pokemon4[[#This Row],[Hit_Points]:[Speed_Points]])</f>
        <v>305.55555555555554</v>
      </c>
    </row>
    <row r="675" spans="2:16" hidden="1" x14ac:dyDescent="0.3">
      <c r="B675" t="s">
        <v>158</v>
      </c>
      <c r="C675" t="s">
        <v>28</v>
      </c>
      <c r="D675" t="s">
        <v>20</v>
      </c>
      <c r="E675">
        <v>340</v>
      </c>
      <c r="F675">
        <v>30</v>
      </c>
      <c r="G675">
        <v>45</v>
      </c>
      <c r="H675">
        <v>55</v>
      </c>
      <c r="I675">
        <v>70</v>
      </c>
      <c r="J675">
        <v>55</v>
      </c>
      <c r="K675">
        <v>85</v>
      </c>
      <c r="L675">
        <v>1</v>
      </c>
      <c r="M675" t="b">
        <v>0</v>
      </c>
      <c r="N675" s="15">
        <f>AVERAGE(Pokemon4[[#This Row],[Hit_Points]:[Speed_Points]])</f>
        <v>56.666666666666664</v>
      </c>
      <c r="O675">
        <f>_xlfn.STDEV.P(Pokemon4[[#This Row],[Hit_Points]:[Speed_Points]])</f>
        <v>17.480147469502526</v>
      </c>
      <c r="P675">
        <f>_xlfn.VAR.P(Pokemon4[[#This Row],[Hit_Points]:[Speed_Points]])</f>
        <v>305.55555555555554</v>
      </c>
    </row>
    <row r="676" spans="2:16" hidden="1" x14ac:dyDescent="0.3">
      <c r="B676" t="s">
        <v>253</v>
      </c>
      <c r="C676" t="s">
        <v>115</v>
      </c>
      <c r="D676" t="s">
        <v>55</v>
      </c>
      <c r="E676">
        <v>510</v>
      </c>
      <c r="F676">
        <v>75</v>
      </c>
      <c r="G676">
        <v>85</v>
      </c>
      <c r="H676">
        <v>200</v>
      </c>
      <c r="I676">
        <v>55</v>
      </c>
      <c r="J676">
        <v>65</v>
      </c>
      <c r="K676">
        <v>30</v>
      </c>
      <c r="L676">
        <v>2</v>
      </c>
      <c r="M676" t="b">
        <v>0</v>
      </c>
      <c r="N676" s="15">
        <f>AVERAGE(Pokemon4[[#This Row],[Hit_Points]:[Speed_Points]])</f>
        <v>85</v>
      </c>
      <c r="O676">
        <f>_xlfn.STDEV.P(Pokemon4[[#This Row],[Hit_Points]:[Speed_Points]])</f>
        <v>54.237133650909932</v>
      </c>
      <c r="P676">
        <f>_xlfn.VAR.P(Pokemon4[[#This Row],[Hit_Points]:[Speed_Points]])</f>
        <v>2941.6666666666665</v>
      </c>
    </row>
    <row r="677" spans="2:16" hidden="1" x14ac:dyDescent="0.3">
      <c r="B677" t="s">
        <v>254</v>
      </c>
      <c r="C677" t="s">
        <v>115</v>
      </c>
      <c r="D677" t="s">
        <v>55</v>
      </c>
      <c r="E677">
        <v>610</v>
      </c>
      <c r="F677">
        <v>75</v>
      </c>
      <c r="G677">
        <v>125</v>
      </c>
      <c r="H677">
        <v>230</v>
      </c>
      <c r="I677">
        <v>55</v>
      </c>
      <c r="J677">
        <v>95</v>
      </c>
      <c r="K677">
        <v>30</v>
      </c>
      <c r="L677">
        <v>2</v>
      </c>
      <c r="M677" t="b">
        <v>0</v>
      </c>
      <c r="N677" s="15">
        <f>AVERAGE(Pokemon4[[#This Row],[Hit_Points]:[Speed_Points]])</f>
        <v>101.66666666666667</v>
      </c>
      <c r="O677">
        <f>_xlfn.STDEV.P(Pokemon4[[#This Row],[Hit_Points]:[Speed_Points]])</f>
        <v>64.657215804236074</v>
      </c>
      <c r="P677">
        <f>_xlfn.VAR.P(Pokemon4[[#This Row],[Hit_Points]:[Speed_Points]])</f>
        <v>4180.5555555555557</v>
      </c>
    </row>
    <row r="678" spans="2:16" hidden="1" x14ac:dyDescent="0.3">
      <c r="B678" t="s">
        <v>597</v>
      </c>
      <c r="C678" t="s">
        <v>41</v>
      </c>
      <c r="D678" t="s">
        <v>20</v>
      </c>
      <c r="E678">
        <v>500</v>
      </c>
      <c r="F678">
        <v>85</v>
      </c>
      <c r="G678">
        <v>110</v>
      </c>
      <c r="H678">
        <v>90</v>
      </c>
      <c r="I678">
        <v>45</v>
      </c>
      <c r="J678">
        <v>90</v>
      </c>
      <c r="K678">
        <v>80</v>
      </c>
      <c r="L678">
        <v>5</v>
      </c>
      <c r="M678" t="b">
        <v>0</v>
      </c>
      <c r="N678" s="15">
        <f>AVERAGE(Pokemon4[[#This Row],[Hit_Points]:[Speed_Points]])</f>
        <v>83.333333333333329</v>
      </c>
      <c r="O678">
        <f>_xlfn.STDEV.P(Pokemon4[[#This Row],[Hit_Points]:[Speed_Points]])</f>
        <v>19.507833184532707</v>
      </c>
      <c r="P678">
        <f>_xlfn.VAR.P(Pokemon4[[#This Row],[Hit_Points]:[Speed_Points]])</f>
        <v>380.55555555555554</v>
      </c>
    </row>
    <row r="679" spans="2:16" hidden="1" x14ac:dyDescent="0.3">
      <c r="B679" t="s">
        <v>709</v>
      </c>
      <c r="C679" t="s">
        <v>55</v>
      </c>
      <c r="D679" t="s">
        <v>52</v>
      </c>
      <c r="E679">
        <v>471</v>
      </c>
      <c r="F679">
        <v>109</v>
      </c>
      <c r="G679">
        <v>66</v>
      </c>
      <c r="H679">
        <v>84</v>
      </c>
      <c r="I679">
        <v>81</v>
      </c>
      <c r="J679">
        <v>99</v>
      </c>
      <c r="K679">
        <v>32</v>
      </c>
      <c r="L679">
        <v>5</v>
      </c>
      <c r="M679" t="b">
        <v>0</v>
      </c>
      <c r="N679" s="15">
        <f>AVERAGE(Pokemon4[[#This Row],[Hit_Points]:[Speed_Points]])</f>
        <v>78.5</v>
      </c>
      <c r="O679">
        <f>_xlfn.STDEV.P(Pokemon4[[#This Row],[Hit_Points]:[Speed_Points]])</f>
        <v>24.851223980587623</v>
      </c>
      <c r="P679">
        <f>_xlfn.VAR.P(Pokemon4[[#This Row],[Hit_Points]:[Speed_Points]])</f>
        <v>617.58333333333337</v>
      </c>
    </row>
    <row r="680" spans="2:16" hidden="1" x14ac:dyDescent="0.3">
      <c r="B680" t="s">
        <v>512</v>
      </c>
      <c r="C680" t="s">
        <v>14</v>
      </c>
      <c r="D680" t="s">
        <v>171</v>
      </c>
      <c r="E680">
        <v>329</v>
      </c>
      <c r="F680">
        <v>63</v>
      </c>
      <c r="G680">
        <v>63</v>
      </c>
      <c r="H680">
        <v>47</v>
      </c>
      <c r="I680">
        <v>41</v>
      </c>
      <c r="J680">
        <v>41</v>
      </c>
      <c r="K680">
        <v>74</v>
      </c>
      <c r="L680">
        <v>4</v>
      </c>
      <c r="M680" t="b">
        <v>0</v>
      </c>
      <c r="N680" s="15">
        <f>AVERAGE(Pokemon4[[#This Row],[Hit_Points]:[Speed_Points]])</f>
        <v>54.833333333333336</v>
      </c>
      <c r="O680">
        <f>_xlfn.STDEV.P(Pokemon4[[#This Row],[Hit_Points]:[Speed_Points]])</f>
        <v>12.548793656054045</v>
      </c>
      <c r="P680">
        <f>_xlfn.VAR.P(Pokemon4[[#This Row],[Hit_Points]:[Speed_Points]])</f>
        <v>157.47222222222223</v>
      </c>
    </row>
    <row r="681" spans="2:16" hidden="1" x14ac:dyDescent="0.3">
      <c r="B681" t="s">
        <v>230</v>
      </c>
      <c r="C681" t="s">
        <v>106</v>
      </c>
      <c r="D681" t="s">
        <v>20</v>
      </c>
      <c r="E681">
        <v>410</v>
      </c>
      <c r="F681">
        <v>70</v>
      </c>
      <c r="G681">
        <v>100</v>
      </c>
      <c r="H681">
        <v>115</v>
      </c>
      <c r="I681">
        <v>30</v>
      </c>
      <c r="J681">
        <v>65</v>
      </c>
      <c r="K681">
        <v>30</v>
      </c>
      <c r="L681">
        <v>2</v>
      </c>
      <c r="M681" t="b">
        <v>0</v>
      </c>
      <c r="N681" s="15">
        <f>AVERAGE(Pokemon4[[#This Row],[Hit_Points]:[Speed_Points]])</f>
        <v>68.333333333333329</v>
      </c>
      <c r="O681">
        <f>_xlfn.STDEV.P(Pokemon4[[#This Row],[Hit_Points]:[Speed_Points]])</f>
        <v>31.972210155418129</v>
      </c>
      <c r="P681">
        <f>_xlfn.VAR.P(Pokemon4[[#This Row],[Hit_Points]:[Speed_Points]])</f>
        <v>1022.2222222222222</v>
      </c>
    </row>
    <row r="682" spans="2:16" hidden="1" x14ac:dyDescent="0.3">
      <c r="B682" s="2" t="s">
        <v>294</v>
      </c>
      <c r="C682" s="2" t="s">
        <v>28</v>
      </c>
      <c r="D682" s="2" t="s">
        <v>20</v>
      </c>
      <c r="E682" s="2">
        <v>580</v>
      </c>
      <c r="F682" s="2">
        <v>100</v>
      </c>
      <c r="G682" s="2">
        <v>75</v>
      </c>
      <c r="H682" s="2">
        <v>115</v>
      </c>
      <c r="I682" s="2">
        <v>90</v>
      </c>
      <c r="J682" s="2">
        <v>115</v>
      </c>
      <c r="K682" s="2">
        <v>85</v>
      </c>
      <c r="L682" s="2">
        <v>2</v>
      </c>
      <c r="M682" s="2" t="b">
        <v>1</v>
      </c>
      <c r="N682" s="16">
        <f>AVERAGE(Pokemon4[[#This Row],[Hit_Points]:[Speed_Points]])</f>
        <v>96.666666666666671</v>
      </c>
      <c r="O682" s="16">
        <f>_xlfn.STDEV.P(Pokemon4[[#This Row],[Hit_Points]:[Speed_Points]])</f>
        <v>14.907119849998598</v>
      </c>
      <c r="P682" s="16">
        <f>_xlfn.VAR.P(Pokemon4[[#This Row],[Hit_Points]:[Speed_Points]])</f>
        <v>222.22222222222223</v>
      </c>
    </row>
    <row r="683" spans="2:16" hidden="1" x14ac:dyDescent="0.3">
      <c r="B683" t="s">
        <v>237</v>
      </c>
      <c r="C683" t="s">
        <v>13</v>
      </c>
      <c r="D683" t="s">
        <v>20</v>
      </c>
      <c r="E683">
        <v>425</v>
      </c>
      <c r="F683">
        <v>75</v>
      </c>
      <c r="G683">
        <v>75</v>
      </c>
      <c r="H683">
        <v>55</v>
      </c>
      <c r="I683">
        <v>105</v>
      </c>
      <c r="J683">
        <v>85</v>
      </c>
      <c r="K683">
        <v>30</v>
      </c>
      <c r="L683">
        <v>2</v>
      </c>
      <c r="M683" t="b">
        <v>0</v>
      </c>
      <c r="N683" s="15">
        <f>AVERAGE(Pokemon4[[#This Row],[Hit_Points]:[Speed_Points]])</f>
        <v>70.833333333333329</v>
      </c>
      <c r="O683">
        <f>_xlfn.STDEV.P(Pokemon4[[#This Row],[Hit_Points]:[Speed_Points]])</f>
        <v>23.52599035582184</v>
      </c>
      <c r="P683">
        <f>_xlfn.VAR.P(Pokemon4[[#This Row],[Hit_Points]:[Speed_Points]])</f>
        <v>553.47222222222217</v>
      </c>
    </row>
    <row r="684" spans="2:16" hidden="1" x14ac:dyDescent="0.3">
      <c r="B684" t="s">
        <v>236</v>
      </c>
      <c r="C684" t="s">
        <v>13</v>
      </c>
      <c r="D684" t="s">
        <v>20</v>
      </c>
      <c r="E684">
        <v>180</v>
      </c>
      <c r="F684">
        <v>30</v>
      </c>
      <c r="G684">
        <v>30</v>
      </c>
      <c r="H684">
        <v>30</v>
      </c>
      <c r="I684">
        <v>30</v>
      </c>
      <c r="J684">
        <v>30</v>
      </c>
      <c r="K684">
        <v>30</v>
      </c>
      <c r="L684">
        <v>2</v>
      </c>
      <c r="M684" t="b">
        <v>0</v>
      </c>
      <c r="N684" s="15">
        <f>AVERAGE(Pokemon4[[#This Row],[Hit_Points]:[Speed_Points]])</f>
        <v>30</v>
      </c>
      <c r="O684">
        <f>_xlfn.STDEV.P(Pokemon4[[#This Row],[Hit_Points]:[Speed_Points]])</f>
        <v>0</v>
      </c>
      <c r="P684">
        <f>_xlfn.VAR.P(Pokemon4[[#This Row],[Hit_Points]:[Speed_Points]])</f>
        <v>0</v>
      </c>
    </row>
    <row r="685" spans="2:16" hidden="1" x14ac:dyDescent="0.3">
      <c r="B685" t="s">
        <v>337</v>
      </c>
      <c r="C685" t="s">
        <v>33</v>
      </c>
      <c r="D685" t="s">
        <v>28</v>
      </c>
      <c r="E685">
        <v>269</v>
      </c>
      <c r="F685">
        <v>40</v>
      </c>
      <c r="G685">
        <v>30</v>
      </c>
      <c r="H685">
        <v>32</v>
      </c>
      <c r="I685">
        <v>50</v>
      </c>
      <c r="J685">
        <v>52</v>
      </c>
      <c r="K685">
        <v>65</v>
      </c>
      <c r="L685">
        <v>3</v>
      </c>
      <c r="M685" t="b">
        <v>0</v>
      </c>
      <c r="N685" s="15">
        <f>AVERAGE(Pokemon4[[#This Row],[Hit_Points]:[Speed_Points]])</f>
        <v>44.833333333333336</v>
      </c>
      <c r="O685">
        <f>_xlfn.STDEV.P(Pokemon4[[#This Row],[Hit_Points]:[Speed_Points]])</f>
        <v>12.198588260760157</v>
      </c>
      <c r="P685">
        <f>_xlfn.VAR.P(Pokemon4[[#This Row],[Hit_Points]:[Speed_Points]])</f>
        <v>148.80555555555554</v>
      </c>
    </row>
    <row r="686" spans="2:16" hidden="1" x14ac:dyDescent="0.3">
      <c r="B686" t="s">
        <v>394</v>
      </c>
      <c r="C686" t="s">
        <v>41</v>
      </c>
      <c r="D686" t="s">
        <v>23</v>
      </c>
      <c r="E686">
        <v>310</v>
      </c>
      <c r="F686">
        <v>45</v>
      </c>
      <c r="G686">
        <v>40</v>
      </c>
      <c r="H686">
        <v>60</v>
      </c>
      <c r="I686">
        <v>40</v>
      </c>
      <c r="J686">
        <v>75</v>
      </c>
      <c r="K686">
        <v>50</v>
      </c>
      <c r="L686">
        <v>3</v>
      </c>
      <c r="M686" t="b">
        <v>0</v>
      </c>
      <c r="N686" s="15">
        <f>AVERAGE(Pokemon4[[#This Row],[Hit_Points]:[Speed_Points]])</f>
        <v>51.666666666666664</v>
      </c>
      <c r="O686">
        <f>_xlfn.STDEV.P(Pokemon4[[#This Row],[Hit_Points]:[Speed_Points]])</f>
        <v>12.472191289246471</v>
      </c>
      <c r="P686">
        <f>_xlfn.VAR.P(Pokemon4[[#This Row],[Hit_Points]:[Speed_Points]])</f>
        <v>155.55555555555554</v>
      </c>
    </row>
    <row r="687" spans="2:16" hidden="1" x14ac:dyDescent="0.3">
      <c r="B687" t="s">
        <v>631</v>
      </c>
      <c r="C687" t="s">
        <v>33</v>
      </c>
      <c r="D687" t="s">
        <v>13</v>
      </c>
      <c r="E687">
        <v>380</v>
      </c>
      <c r="F687">
        <v>55</v>
      </c>
      <c r="G687">
        <v>63</v>
      </c>
      <c r="H687">
        <v>90</v>
      </c>
      <c r="I687">
        <v>50</v>
      </c>
      <c r="J687">
        <v>80</v>
      </c>
      <c r="K687">
        <v>42</v>
      </c>
      <c r="L687">
        <v>5</v>
      </c>
      <c r="M687" t="b">
        <v>0</v>
      </c>
      <c r="N687" s="15">
        <f>AVERAGE(Pokemon4[[#This Row],[Hit_Points]:[Speed_Points]])</f>
        <v>63.333333333333336</v>
      </c>
      <c r="O687">
        <f>_xlfn.STDEV.P(Pokemon4[[#This Row],[Hit_Points]:[Speed_Points]])</f>
        <v>16.789547012617373</v>
      </c>
      <c r="P687">
        <f>_xlfn.VAR.P(Pokemon4[[#This Row],[Hit_Points]:[Speed_Points]])</f>
        <v>281.88888888888891</v>
      </c>
    </row>
    <row r="688" spans="2:16" hidden="1" x14ac:dyDescent="0.3">
      <c r="B688" t="s">
        <v>376</v>
      </c>
      <c r="C688" t="s">
        <v>14</v>
      </c>
      <c r="D688" t="s">
        <v>20</v>
      </c>
      <c r="E688">
        <v>467</v>
      </c>
      <c r="F688">
        <v>100</v>
      </c>
      <c r="G688">
        <v>73</v>
      </c>
      <c r="H688">
        <v>83</v>
      </c>
      <c r="I688">
        <v>73</v>
      </c>
      <c r="J688">
        <v>83</v>
      </c>
      <c r="K688">
        <v>55</v>
      </c>
      <c r="L688">
        <v>3</v>
      </c>
      <c r="M688" t="b">
        <v>0</v>
      </c>
      <c r="N688" s="15">
        <f>AVERAGE(Pokemon4[[#This Row],[Hit_Points]:[Speed_Points]])</f>
        <v>77.833333333333329</v>
      </c>
      <c r="O688">
        <f>_xlfn.STDEV.P(Pokemon4[[#This Row],[Hit_Points]:[Speed_Points]])</f>
        <v>13.618818679394415</v>
      </c>
      <c r="P688">
        <f>_xlfn.VAR.P(Pokemon4[[#This Row],[Hit_Points]:[Speed_Points]])</f>
        <v>185.47222222222223</v>
      </c>
    </row>
    <row r="689" spans="2:16" hidden="1" x14ac:dyDescent="0.3">
      <c r="B689" t="s">
        <v>312</v>
      </c>
      <c r="C689" t="s">
        <v>28</v>
      </c>
      <c r="D689" t="s">
        <v>55</v>
      </c>
      <c r="E689">
        <v>535</v>
      </c>
      <c r="F689">
        <v>100</v>
      </c>
      <c r="G689">
        <v>110</v>
      </c>
      <c r="H689">
        <v>90</v>
      </c>
      <c r="I689">
        <v>85</v>
      </c>
      <c r="J689">
        <v>90</v>
      </c>
      <c r="K689">
        <v>60</v>
      </c>
      <c r="L689">
        <v>3</v>
      </c>
      <c r="M689" t="b">
        <v>0</v>
      </c>
      <c r="N689" s="15">
        <f>AVERAGE(Pokemon4[[#This Row],[Hit_Points]:[Speed_Points]])</f>
        <v>89.166666666666671</v>
      </c>
      <c r="O689">
        <f>_xlfn.STDEV.P(Pokemon4[[#This Row],[Hit_Points]:[Speed_Points]])</f>
        <v>15.388487760516156</v>
      </c>
      <c r="P689">
        <f>_xlfn.VAR.P(Pokemon4[[#This Row],[Hit_Points]:[Speed_Points]])</f>
        <v>236.80555555555554</v>
      </c>
    </row>
    <row r="690" spans="2:16" x14ac:dyDescent="0.3">
      <c r="B690" s="2" t="s">
        <v>313</v>
      </c>
      <c r="C690" s="2" t="s">
        <v>28</v>
      </c>
      <c r="D690" s="2" t="s">
        <v>55</v>
      </c>
      <c r="E690" s="2">
        <v>635</v>
      </c>
      <c r="F690" s="2">
        <v>100</v>
      </c>
      <c r="G690" s="2">
        <v>150</v>
      </c>
      <c r="H690" s="2">
        <v>110</v>
      </c>
      <c r="I690" s="2">
        <v>95</v>
      </c>
      <c r="J690" s="2">
        <v>110</v>
      </c>
      <c r="K690" s="2">
        <v>70</v>
      </c>
      <c r="L690" s="2">
        <v>3</v>
      </c>
      <c r="M690" s="2" t="b">
        <v>0</v>
      </c>
      <c r="N690" s="16">
        <f>AVERAGE(Pokemon4[[#This Row],[Hit_Points]:[Speed_Points]])</f>
        <v>105.83333333333333</v>
      </c>
      <c r="O690" s="16">
        <f>_xlfn.STDEV.P(Pokemon4[[#This Row],[Hit_Points]:[Speed_Points]])</f>
        <v>23.877581303157339</v>
      </c>
      <c r="P690" s="16">
        <f>_xlfn.VAR.P(Pokemon4[[#This Row],[Hit_Points]:[Speed_Points]])</f>
        <v>570.13888888888891</v>
      </c>
    </row>
    <row r="691" spans="2:16" hidden="1" x14ac:dyDescent="0.3">
      <c r="B691" t="s">
        <v>672</v>
      </c>
      <c r="C691" t="s">
        <v>28</v>
      </c>
      <c r="D691" t="s">
        <v>23</v>
      </c>
      <c r="E691">
        <v>473</v>
      </c>
      <c r="F691">
        <v>75</v>
      </c>
      <c r="G691">
        <v>87</v>
      </c>
      <c r="H691">
        <v>63</v>
      </c>
      <c r="I691">
        <v>87</v>
      </c>
      <c r="J691">
        <v>63</v>
      </c>
      <c r="K691">
        <v>98</v>
      </c>
      <c r="L691">
        <v>5</v>
      </c>
      <c r="M691" t="b">
        <v>0</v>
      </c>
      <c r="N691" s="15">
        <f>AVERAGE(Pokemon4[[#This Row],[Hit_Points]:[Speed_Points]])</f>
        <v>78.833333333333329</v>
      </c>
      <c r="O691">
        <f>_xlfn.STDEV.P(Pokemon4[[#This Row],[Hit_Points]:[Speed_Points]])</f>
        <v>13.018149723452339</v>
      </c>
      <c r="P691">
        <f>_xlfn.VAR.P(Pokemon4[[#This Row],[Hit_Points]:[Speed_Points]])</f>
        <v>169.47222222222223</v>
      </c>
    </row>
    <row r="692" spans="2:16" hidden="1" x14ac:dyDescent="0.3">
      <c r="B692" t="s">
        <v>330</v>
      </c>
      <c r="C692" t="s">
        <v>41</v>
      </c>
      <c r="D692" t="s">
        <v>23</v>
      </c>
      <c r="E692">
        <v>430</v>
      </c>
      <c r="F692">
        <v>60</v>
      </c>
      <c r="G692">
        <v>85</v>
      </c>
      <c r="H692">
        <v>60</v>
      </c>
      <c r="I692">
        <v>50</v>
      </c>
      <c r="J692">
        <v>50</v>
      </c>
      <c r="K692">
        <v>125</v>
      </c>
      <c r="L692">
        <v>3</v>
      </c>
      <c r="M692" t="b">
        <v>0</v>
      </c>
      <c r="N692" s="15">
        <f>AVERAGE(Pokemon4[[#This Row],[Hit_Points]:[Speed_Points]])</f>
        <v>71.666666666666671</v>
      </c>
      <c r="O692">
        <f>_xlfn.STDEV.P(Pokemon4[[#This Row],[Hit_Points]:[Speed_Points]])</f>
        <v>26.562295750848712</v>
      </c>
      <c r="P692">
        <f>_xlfn.VAR.P(Pokemon4[[#This Row],[Hit_Points]:[Speed_Points]])</f>
        <v>705.55555555555554</v>
      </c>
    </row>
    <row r="693" spans="2:16" hidden="1" x14ac:dyDescent="0.3">
      <c r="B693" t="s">
        <v>268</v>
      </c>
      <c r="C693" t="s">
        <v>122</v>
      </c>
      <c r="D693" t="s">
        <v>55</v>
      </c>
      <c r="E693">
        <v>250</v>
      </c>
      <c r="F693">
        <v>50</v>
      </c>
      <c r="G693">
        <v>50</v>
      </c>
      <c r="H693">
        <v>40</v>
      </c>
      <c r="I693">
        <v>30</v>
      </c>
      <c r="J693">
        <v>30</v>
      </c>
      <c r="K693">
        <v>50</v>
      </c>
      <c r="L693">
        <v>2</v>
      </c>
      <c r="M693" t="b">
        <v>0</v>
      </c>
      <c r="N693" s="15">
        <f>AVERAGE(Pokemon4[[#This Row],[Hit_Points]:[Speed_Points]])</f>
        <v>41.666666666666664</v>
      </c>
      <c r="O693">
        <f>_xlfn.STDEV.P(Pokemon4[[#This Row],[Hit_Points]:[Speed_Points]])</f>
        <v>8.9752746785575059</v>
      </c>
      <c r="P693">
        <f>_xlfn.VAR.P(Pokemon4[[#This Row],[Hit_Points]:[Speed_Points]])</f>
        <v>80.555555555555557</v>
      </c>
    </row>
    <row r="694" spans="2:16" hidden="1" x14ac:dyDescent="0.3">
      <c r="B694" t="s">
        <v>784</v>
      </c>
      <c r="C694" t="s">
        <v>63</v>
      </c>
      <c r="D694" t="s">
        <v>20</v>
      </c>
      <c r="E694">
        <v>341</v>
      </c>
      <c r="F694">
        <v>62</v>
      </c>
      <c r="G694">
        <v>48</v>
      </c>
      <c r="H694">
        <v>66</v>
      </c>
      <c r="I694">
        <v>59</v>
      </c>
      <c r="J694">
        <v>57</v>
      </c>
      <c r="K694">
        <v>49</v>
      </c>
      <c r="L694">
        <v>6</v>
      </c>
      <c r="M694" t="b">
        <v>0</v>
      </c>
      <c r="N694" s="15">
        <f>AVERAGE(Pokemon4[[#This Row],[Hit_Points]:[Speed_Points]])</f>
        <v>56.833333333333336</v>
      </c>
      <c r="O694">
        <f>_xlfn.STDEV.P(Pokemon4[[#This Row],[Hit_Points]:[Speed_Points]])</f>
        <v>6.5170715986723842</v>
      </c>
      <c r="P694">
        <f>_xlfn.VAR.P(Pokemon4[[#This Row],[Hit_Points]:[Speed_Points]])</f>
        <v>42.472222222222221</v>
      </c>
    </row>
    <row r="695" spans="2:16" hidden="1" x14ac:dyDescent="0.3">
      <c r="B695" t="s">
        <v>617</v>
      </c>
      <c r="C695" t="s">
        <v>93</v>
      </c>
      <c r="D695" t="s">
        <v>23</v>
      </c>
      <c r="E695">
        <v>425</v>
      </c>
      <c r="F695">
        <v>67</v>
      </c>
      <c r="G695">
        <v>57</v>
      </c>
      <c r="H695">
        <v>55</v>
      </c>
      <c r="I695">
        <v>77</v>
      </c>
      <c r="J695">
        <v>55</v>
      </c>
      <c r="K695">
        <v>114</v>
      </c>
      <c r="L695">
        <v>5</v>
      </c>
      <c r="M695" t="b">
        <v>0</v>
      </c>
      <c r="N695" s="15">
        <f>AVERAGE(Pokemon4[[#This Row],[Hit_Points]:[Speed_Points]])</f>
        <v>70.833333333333329</v>
      </c>
      <c r="O695">
        <f>_xlfn.STDEV.P(Pokemon4[[#This Row],[Hit_Points]:[Speed_Points]])</f>
        <v>20.8519916448179</v>
      </c>
      <c r="P695">
        <f>_xlfn.VAR.P(Pokemon4[[#This Row],[Hit_Points]:[Speed_Points]])</f>
        <v>434.80555555555554</v>
      </c>
    </row>
    <row r="696" spans="2:16" hidden="1" x14ac:dyDescent="0.3">
      <c r="B696" t="s">
        <v>800</v>
      </c>
      <c r="C696" t="s">
        <v>63</v>
      </c>
      <c r="D696" t="s">
        <v>20</v>
      </c>
      <c r="E696">
        <v>525</v>
      </c>
      <c r="F696">
        <v>95</v>
      </c>
      <c r="G696">
        <v>65</v>
      </c>
      <c r="H696">
        <v>65</v>
      </c>
      <c r="I696">
        <v>110</v>
      </c>
      <c r="J696">
        <v>130</v>
      </c>
      <c r="K696">
        <v>60</v>
      </c>
      <c r="L696">
        <v>6</v>
      </c>
      <c r="M696" t="b">
        <v>0</v>
      </c>
      <c r="N696" s="15">
        <f>AVERAGE(Pokemon4[[#This Row],[Hit_Points]:[Speed_Points]])</f>
        <v>87.5</v>
      </c>
      <c r="O696">
        <f>_xlfn.STDEV.P(Pokemon4[[#This Row],[Hit_Points]:[Speed_Points]])</f>
        <v>26.259918760981218</v>
      </c>
      <c r="P696">
        <f>_xlfn.VAR.P(Pokemon4[[#This Row],[Hit_Points]:[Speed_Points]])</f>
        <v>689.58333333333337</v>
      </c>
    </row>
    <row r="697" spans="2:16" hidden="1" x14ac:dyDescent="0.3">
      <c r="B697" t="s">
        <v>329</v>
      </c>
      <c r="C697" t="s">
        <v>41</v>
      </c>
      <c r="D697" t="s">
        <v>23</v>
      </c>
      <c r="E697">
        <v>270</v>
      </c>
      <c r="F697">
        <v>40</v>
      </c>
      <c r="G697">
        <v>55</v>
      </c>
      <c r="H697">
        <v>30</v>
      </c>
      <c r="I697">
        <v>30</v>
      </c>
      <c r="J697">
        <v>30</v>
      </c>
      <c r="K697">
        <v>85</v>
      </c>
      <c r="L697">
        <v>3</v>
      </c>
      <c r="M697" t="b">
        <v>0</v>
      </c>
      <c r="N697" s="15">
        <f>AVERAGE(Pokemon4[[#This Row],[Hit_Points]:[Speed_Points]])</f>
        <v>45</v>
      </c>
      <c r="O697">
        <f>_xlfn.STDEV.P(Pokemon4[[#This Row],[Hit_Points]:[Speed_Points]])</f>
        <v>20</v>
      </c>
      <c r="P697">
        <f>_xlfn.VAR.P(Pokemon4[[#This Row],[Hit_Points]:[Speed_Points]])</f>
        <v>400</v>
      </c>
    </row>
    <row r="698" spans="2:16" hidden="1" x14ac:dyDescent="0.3">
      <c r="B698" t="s">
        <v>761</v>
      </c>
      <c r="C698" t="s">
        <v>19</v>
      </c>
      <c r="D698" t="s">
        <v>23</v>
      </c>
      <c r="E698">
        <v>499</v>
      </c>
      <c r="F698">
        <v>78</v>
      </c>
      <c r="G698">
        <v>81</v>
      </c>
      <c r="H698">
        <v>71</v>
      </c>
      <c r="I698">
        <v>74</v>
      </c>
      <c r="J698">
        <v>69</v>
      </c>
      <c r="K698">
        <v>126</v>
      </c>
      <c r="L698">
        <v>6</v>
      </c>
      <c r="M698" t="b">
        <v>0</v>
      </c>
      <c r="N698" s="15">
        <f>AVERAGE(Pokemon4[[#This Row],[Hit_Points]:[Speed_Points]])</f>
        <v>83.166666666666671</v>
      </c>
      <c r="O698">
        <f>_xlfn.STDEV.P(Pokemon4[[#This Row],[Hit_Points]:[Speed_Points]])</f>
        <v>19.573933914491715</v>
      </c>
      <c r="P698">
        <f>_xlfn.VAR.P(Pokemon4[[#This Row],[Hit_Points]:[Speed_Points]])</f>
        <v>383.13888888888891</v>
      </c>
    </row>
    <row r="699" spans="2:16" hidden="1" x14ac:dyDescent="0.3">
      <c r="B699" t="s">
        <v>151</v>
      </c>
      <c r="C699" t="s">
        <v>13</v>
      </c>
      <c r="D699" t="s">
        <v>20</v>
      </c>
      <c r="E699">
        <v>435</v>
      </c>
      <c r="F699">
        <v>65</v>
      </c>
      <c r="G699">
        <v>55</v>
      </c>
      <c r="H699">
        <v>115</v>
      </c>
      <c r="I699">
        <v>100</v>
      </c>
      <c r="J699">
        <v>40</v>
      </c>
      <c r="K699">
        <v>60</v>
      </c>
      <c r="L699">
        <v>1</v>
      </c>
      <c r="M699" t="b">
        <v>0</v>
      </c>
      <c r="N699" s="15">
        <f>AVERAGE(Pokemon4[[#This Row],[Hit_Points]:[Speed_Points]])</f>
        <v>72.5</v>
      </c>
      <c r="O699">
        <f>_xlfn.STDEV.P(Pokemon4[[#This Row],[Hit_Points]:[Speed_Points]])</f>
        <v>26.259918760981218</v>
      </c>
      <c r="P699">
        <f>_xlfn.VAR.P(Pokemon4[[#This Row],[Hit_Points]:[Speed_Points]])</f>
        <v>689.58333333333337</v>
      </c>
    </row>
    <row r="700" spans="2:16" hidden="1" x14ac:dyDescent="0.3">
      <c r="B700" t="s">
        <v>546</v>
      </c>
      <c r="C700" t="s">
        <v>13</v>
      </c>
      <c r="D700" t="s">
        <v>20</v>
      </c>
      <c r="E700">
        <v>535</v>
      </c>
      <c r="F700">
        <v>100</v>
      </c>
      <c r="G700">
        <v>100</v>
      </c>
      <c r="H700">
        <v>125</v>
      </c>
      <c r="I700">
        <v>110</v>
      </c>
      <c r="J700">
        <v>50</v>
      </c>
      <c r="K700">
        <v>50</v>
      </c>
      <c r="L700">
        <v>4</v>
      </c>
      <c r="M700" t="b">
        <v>0</v>
      </c>
      <c r="N700" s="15">
        <f>AVERAGE(Pokemon4[[#This Row],[Hit_Points]:[Speed_Points]])</f>
        <v>89.166666666666671</v>
      </c>
      <c r="O700">
        <f>_xlfn.STDEV.P(Pokemon4[[#This Row],[Hit_Points]:[Speed_Points]])</f>
        <v>28.927591596182967</v>
      </c>
      <c r="P700">
        <f>_xlfn.VAR.P(Pokemon4[[#This Row],[Hit_Points]:[Speed_Points]])</f>
        <v>836.80555555555554</v>
      </c>
    </row>
    <row r="701" spans="2:16" hidden="1" x14ac:dyDescent="0.3">
      <c r="B701" t="s">
        <v>167</v>
      </c>
      <c r="C701" t="s">
        <v>41</v>
      </c>
      <c r="D701" t="s">
        <v>20</v>
      </c>
      <c r="E701">
        <v>490</v>
      </c>
      <c r="F701">
        <v>75</v>
      </c>
      <c r="G701">
        <v>100</v>
      </c>
      <c r="H701">
        <v>95</v>
      </c>
      <c r="I701">
        <v>40</v>
      </c>
      <c r="J701">
        <v>70</v>
      </c>
      <c r="K701">
        <v>110</v>
      </c>
      <c r="L701">
        <v>1</v>
      </c>
      <c r="M701" t="b">
        <v>0</v>
      </c>
      <c r="N701" s="15">
        <f>AVERAGE(Pokemon4[[#This Row],[Hit_Points]:[Speed_Points]])</f>
        <v>81.666666666666671</v>
      </c>
      <c r="O701">
        <f>_xlfn.STDEV.P(Pokemon4[[#This Row],[Hit_Points]:[Speed_Points]])</f>
        <v>23.213980461973534</v>
      </c>
      <c r="P701">
        <f>_xlfn.VAR.P(Pokemon4[[#This Row],[Hit_Points]:[Speed_Points]])</f>
        <v>538.88888888888891</v>
      </c>
    </row>
    <row r="702" spans="2:16" hidden="1" x14ac:dyDescent="0.3">
      <c r="B702" t="s">
        <v>264</v>
      </c>
      <c r="C702" t="s">
        <v>41</v>
      </c>
      <c r="D702" t="s">
        <v>20</v>
      </c>
      <c r="E702">
        <v>330</v>
      </c>
      <c r="F702">
        <v>60</v>
      </c>
      <c r="G702">
        <v>80</v>
      </c>
      <c r="H702">
        <v>50</v>
      </c>
      <c r="I702">
        <v>50</v>
      </c>
      <c r="J702">
        <v>50</v>
      </c>
      <c r="K702">
        <v>40</v>
      </c>
      <c r="L702">
        <v>2</v>
      </c>
      <c r="M702" t="b">
        <v>0</v>
      </c>
      <c r="N702" s="15">
        <f>AVERAGE(Pokemon4[[#This Row],[Hit_Points]:[Speed_Points]])</f>
        <v>55</v>
      </c>
      <c r="O702">
        <f>_xlfn.STDEV.P(Pokemon4[[#This Row],[Hit_Points]:[Speed_Points]])</f>
        <v>12.583057392117917</v>
      </c>
      <c r="P702">
        <f>_xlfn.VAR.P(Pokemon4[[#This Row],[Hit_Points]:[Speed_Points]])</f>
        <v>158.33333333333334</v>
      </c>
    </row>
    <row r="703" spans="2:16" hidden="1" x14ac:dyDescent="0.3">
      <c r="B703" t="s">
        <v>103</v>
      </c>
      <c r="C703" t="s">
        <v>28</v>
      </c>
      <c r="D703" t="s">
        <v>14</v>
      </c>
      <c r="E703">
        <v>335</v>
      </c>
      <c r="F703">
        <v>40</v>
      </c>
      <c r="G703">
        <v>40</v>
      </c>
      <c r="H703">
        <v>35</v>
      </c>
      <c r="I703">
        <v>50</v>
      </c>
      <c r="J703">
        <v>100</v>
      </c>
      <c r="K703">
        <v>70</v>
      </c>
      <c r="L703">
        <v>1</v>
      </c>
      <c r="M703" t="b">
        <v>0</v>
      </c>
      <c r="N703" s="15">
        <f>AVERAGE(Pokemon4[[#This Row],[Hit_Points]:[Speed_Points]])</f>
        <v>55.833333333333336</v>
      </c>
      <c r="O703">
        <f>_xlfn.STDEV.P(Pokemon4[[#This Row],[Hit_Points]:[Speed_Points]])</f>
        <v>22.806553639006683</v>
      </c>
      <c r="P703">
        <f>_xlfn.VAR.P(Pokemon4[[#This Row],[Hit_Points]:[Speed_Points]])</f>
        <v>520.13888888888891</v>
      </c>
    </row>
    <row r="704" spans="2:16" hidden="1" x14ac:dyDescent="0.3">
      <c r="B704" t="s">
        <v>104</v>
      </c>
      <c r="C704" t="s">
        <v>28</v>
      </c>
      <c r="D704" t="s">
        <v>14</v>
      </c>
      <c r="E704">
        <v>515</v>
      </c>
      <c r="F704">
        <v>80</v>
      </c>
      <c r="G704">
        <v>70</v>
      </c>
      <c r="H704">
        <v>65</v>
      </c>
      <c r="I704">
        <v>80</v>
      </c>
      <c r="J704">
        <v>120</v>
      </c>
      <c r="K704">
        <v>100</v>
      </c>
      <c r="L704">
        <v>1</v>
      </c>
      <c r="M704" t="b">
        <v>0</v>
      </c>
      <c r="N704" s="15">
        <f>AVERAGE(Pokemon4[[#This Row],[Hit_Points]:[Speed_Points]])</f>
        <v>85.833333333333329</v>
      </c>
      <c r="O704">
        <f>_xlfn.STDEV.P(Pokemon4[[#This Row],[Hit_Points]:[Speed_Points]])</f>
        <v>18.80085695446413</v>
      </c>
      <c r="P704">
        <f>_xlfn.VAR.P(Pokemon4[[#This Row],[Hit_Points]:[Speed_Points]])</f>
        <v>353.47222222222223</v>
      </c>
    </row>
    <row r="705" spans="2:16" hidden="1" x14ac:dyDescent="0.3">
      <c r="B705" t="s">
        <v>587</v>
      </c>
      <c r="C705" t="s">
        <v>19</v>
      </c>
      <c r="D705" t="s">
        <v>20</v>
      </c>
      <c r="E705">
        <v>308</v>
      </c>
      <c r="F705">
        <v>65</v>
      </c>
      <c r="G705">
        <v>63</v>
      </c>
      <c r="H705">
        <v>45</v>
      </c>
      <c r="I705">
        <v>45</v>
      </c>
      <c r="J705">
        <v>45</v>
      </c>
      <c r="K705">
        <v>45</v>
      </c>
      <c r="L705">
        <v>5</v>
      </c>
      <c r="M705" t="b">
        <v>0</v>
      </c>
      <c r="N705" s="15">
        <f>AVERAGE(Pokemon4[[#This Row],[Hit_Points]:[Speed_Points]])</f>
        <v>51.333333333333336</v>
      </c>
      <c r="O705">
        <f>_xlfn.STDEV.P(Pokemon4[[#This Row],[Hit_Points]:[Speed_Points]])</f>
        <v>8.9752746785575059</v>
      </c>
      <c r="P705">
        <f>_xlfn.VAR.P(Pokemon4[[#This Row],[Hit_Points]:[Speed_Points]])</f>
        <v>80.555555555555557</v>
      </c>
    </row>
    <row r="706" spans="2:16" x14ac:dyDescent="0.3">
      <c r="B706" s="2" t="s">
        <v>730</v>
      </c>
      <c r="C706" s="2" t="s">
        <v>106</v>
      </c>
      <c r="D706" s="2" t="s">
        <v>85</v>
      </c>
      <c r="E706" s="2">
        <v>580</v>
      </c>
      <c r="F706" s="2">
        <v>91</v>
      </c>
      <c r="G706" s="2">
        <v>129</v>
      </c>
      <c r="H706" s="2">
        <v>90</v>
      </c>
      <c r="I706" s="2">
        <v>72</v>
      </c>
      <c r="J706" s="2">
        <v>90</v>
      </c>
      <c r="K706" s="2">
        <v>108</v>
      </c>
      <c r="L706" s="2">
        <v>5</v>
      </c>
      <c r="M706" s="2" t="b">
        <v>1</v>
      </c>
      <c r="N706" s="16">
        <f>AVERAGE(Pokemon4[[#This Row],[Hit_Points]:[Speed_Points]])</f>
        <v>96.666666666666671</v>
      </c>
      <c r="O706" s="16">
        <f>_xlfn.STDEV.P(Pokemon4[[#This Row],[Hit_Points]:[Speed_Points]])</f>
        <v>17.810733343190062</v>
      </c>
      <c r="P706" s="16">
        <f>_xlfn.VAR.P(Pokemon4[[#This Row],[Hit_Points]:[Speed_Points]])</f>
        <v>317.22222222222223</v>
      </c>
    </row>
    <row r="707" spans="2:16" hidden="1" x14ac:dyDescent="0.3">
      <c r="B707" t="s">
        <v>628</v>
      </c>
      <c r="C707" t="s">
        <v>85</v>
      </c>
      <c r="D707" t="s">
        <v>20</v>
      </c>
      <c r="E707">
        <v>465</v>
      </c>
      <c r="F707">
        <v>120</v>
      </c>
      <c r="G707">
        <v>100</v>
      </c>
      <c r="H707">
        <v>85</v>
      </c>
      <c r="I707">
        <v>30</v>
      </c>
      <c r="J707">
        <v>85</v>
      </c>
      <c r="K707">
        <v>45</v>
      </c>
      <c r="L707">
        <v>5</v>
      </c>
      <c r="M707" t="b">
        <v>0</v>
      </c>
      <c r="N707" s="15">
        <f>AVERAGE(Pokemon4[[#This Row],[Hit_Points]:[Speed_Points]])</f>
        <v>77.5</v>
      </c>
      <c r="O707">
        <f>_xlfn.STDEV.P(Pokemon4[[#This Row],[Hit_Points]:[Speed_Points]])</f>
        <v>30.923292192132454</v>
      </c>
      <c r="P707">
        <f>_xlfn.VAR.P(Pokemon4[[#This Row],[Hit_Points]:[Speed_Points]])</f>
        <v>956.25</v>
      </c>
    </row>
    <row r="708" spans="2:16" hidden="1" x14ac:dyDescent="0.3">
      <c r="B708" t="s">
        <v>734</v>
      </c>
      <c r="C708" t="s">
        <v>52</v>
      </c>
      <c r="D708" t="s">
        <v>23</v>
      </c>
      <c r="E708">
        <v>580</v>
      </c>
      <c r="F708">
        <v>79</v>
      </c>
      <c r="G708">
        <v>115</v>
      </c>
      <c r="H708">
        <v>70</v>
      </c>
      <c r="I708">
        <v>125</v>
      </c>
      <c r="J708">
        <v>80</v>
      </c>
      <c r="K708">
        <v>111</v>
      </c>
      <c r="L708">
        <v>5</v>
      </c>
      <c r="M708" t="b">
        <v>1</v>
      </c>
      <c r="N708" s="15">
        <f>AVERAGE(Pokemon4[[#This Row],[Hit_Points]:[Speed_Points]])</f>
        <v>96.666666666666671</v>
      </c>
      <c r="O708">
        <f>_xlfn.STDEV.P(Pokemon4[[#This Row],[Hit_Points]:[Speed_Points]])</f>
        <v>20.997354330698162</v>
      </c>
      <c r="P708">
        <f>_xlfn.VAR.P(Pokemon4[[#This Row],[Hit_Points]:[Speed_Points]])</f>
        <v>440.88888888888891</v>
      </c>
    </row>
    <row r="709" spans="2:16" hidden="1" x14ac:dyDescent="0.3">
      <c r="B709" t="s">
        <v>735</v>
      </c>
      <c r="C709" t="s">
        <v>52</v>
      </c>
      <c r="D709" t="s">
        <v>23</v>
      </c>
      <c r="E709">
        <v>580</v>
      </c>
      <c r="F709">
        <v>79</v>
      </c>
      <c r="G709">
        <v>105</v>
      </c>
      <c r="H709">
        <v>70</v>
      </c>
      <c r="I709">
        <v>145</v>
      </c>
      <c r="J709">
        <v>80</v>
      </c>
      <c r="K709">
        <v>101</v>
      </c>
      <c r="L709">
        <v>5</v>
      </c>
      <c r="M709" t="b">
        <v>1</v>
      </c>
      <c r="N709" s="15">
        <f>AVERAGE(Pokemon4[[#This Row],[Hit_Points]:[Speed_Points]])</f>
        <v>96.666666666666671</v>
      </c>
      <c r="O709">
        <f>_xlfn.STDEV.P(Pokemon4[[#This Row],[Hit_Points]:[Speed_Points]])</f>
        <v>24.917642121374342</v>
      </c>
      <c r="P709">
        <f>_xlfn.VAR.P(Pokemon4[[#This Row],[Hit_Points]:[Speed_Points]])</f>
        <v>620.88888888888891</v>
      </c>
    </row>
    <row r="710" spans="2:16" hidden="1" x14ac:dyDescent="0.3">
      <c r="B710" t="s">
        <v>622</v>
      </c>
      <c r="C710" t="s">
        <v>85</v>
      </c>
      <c r="D710" t="s">
        <v>20</v>
      </c>
      <c r="E710">
        <v>305</v>
      </c>
      <c r="F710">
        <v>75</v>
      </c>
      <c r="G710">
        <v>80</v>
      </c>
      <c r="H710">
        <v>55</v>
      </c>
      <c r="I710">
        <v>25</v>
      </c>
      <c r="J710">
        <v>35</v>
      </c>
      <c r="K710">
        <v>35</v>
      </c>
      <c r="L710">
        <v>5</v>
      </c>
      <c r="M710" t="b">
        <v>0</v>
      </c>
      <c r="N710" s="15">
        <f>AVERAGE(Pokemon4[[#This Row],[Hit_Points]:[Speed_Points]])</f>
        <v>50.833333333333336</v>
      </c>
      <c r="O710">
        <f>_xlfn.STDEV.P(Pokemon4[[#This Row],[Hit_Points]:[Speed_Points]])</f>
        <v>20.899893673307421</v>
      </c>
      <c r="P710">
        <f>_xlfn.VAR.P(Pokemon4[[#This Row],[Hit_Points]:[Speed_Points]])</f>
        <v>436.80555555555554</v>
      </c>
    </row>
    <row r="711" spans="2:16" hidden="1" x14ac:dyDescent="0.3">
      <c r="B711" t="s">
        <v>655</v>
      </c>
      <c r="C711" t="s">
        <v>28</v>
      </c>
      <c r="D711" t="s">
        <v>106</v>
      </c>
      <c r="E711">
        <v>355</v>
      </c>
      <c r="F711">
        <v>54</v>
      </c>
      <c r="G711">
        <v>78</v>
      </c>
      <c r="H711">
        <v>103</v>
      </c>
      <c r="I711">
        <v>53</v>
      </c>
      <c r="J711">
        <v>45</v>
      </c>
      <c r="K711">
        <v>22</v>
      </c>
      <c r="L711">
        <v>5</v>
      </c>
      <c r="M711" t="b">
        <v>0</v>
      </c>
      <c r="N711" s="15">
        <f>AVERAGE(Pokemon4[[#This Row],[Hit_Points]:[Speed_Points]])</f>
        <v>59.166666666666664</v>
      </c>
      <c r="O711">
        <f>_xlfn.STDEV.P(Pokemon4[[#This Row],[Hit_Points]:[Speed_Points]])</f>
        <v>25.569621732742853</v>
      </c>
      <c r="P711">
        <f>_xlfn.VAR.P(Pokemon4[[#This Row],[Hit_Points]:[Speed_Points]])</f>
        <v>653.80555555555554</v>
      </c>
    </row>
    <row r="712" spans="2:16" hidden="1" x14ac:dyDescent="0.3">
      <c r="B712" t="s">
        <v>549</v>
      </c>
      <c r="C712" t="s">
        <v>63</v>
      </c>
      <c r="D712" t="s">
        <v>23</v>
      </c>
      <c r="E712">
        <v>545</v>
      </c>
      <c r="F712">
        <v>85</v>
      </c>
      <c r="G712">
        <v>50</v>
      </c>
      <c r="H712">
        <v>95</v>
      </c>
      <c r="I712">
        <v>120</v>
      </c>
      <c r="J712">
        <v>115</v>
      </c>
      <c r="K712">
        <v>80</v>
      </c>
      <c r="L712">
        <v>4</v>
      </c>
      <c r="M712" t="b">
        <v>0</v>
      </c>
      <c r="N712" s="15">
        <f>AVERAGE(Pokemon4[[#This Row],[Hit_Points]:[Speed_Points]])</f>
        <v>90.833333333333329</v>
      </c>
      <c r="O712">
        <f>_xlfn.STDEV.P(Pokemon4[[#This Row],[Hit_Points]:[Speed_Points]])</f>
        <v>23.348209543536502</v>
      </c>
      <c r="P712">
        <f>_xlfn.VAR.P(Pokemon4[[#This Row],[Hit_Points]:[Speed_Points]])</f>
        <v>545.13888888888891</v>
      </c>
    </row>
    <row r="713" spans="2:16" hidden="1" x14ac:dyDescent="0.3">
      <c r="B713" t="s">
        <v>219</v>
      </c>
      <c r="C713" t="s">
        <v>63</v>
      </c>
      <c r="D713" t="s">
        <v>20</v>
      </c>
      <c r="E713">
        <v>245</v>
      </c>
      <c r="F713">
        <v>35</v>
      </c>
      <c r="G713">
        <v>20</v>
      </c>
      <c r="H713">
        <v>65</v>
      </c>
      <c r="I713">
        <v>40</v>
      </c>
      <c r="J713">
        <v>65</v>
      </c>
      <c r="K713">
        <v>20</v>
      </c>
      <c r="L713">
        <v>2</v>
      </c>
      <c r="M713" t="b">
        <v>0</v>
      </c>
      <c r="N713" s="15">
        <f>AVERAGE(Pokemon4[[#This Row],[Hit_Points]:[Speed_Points]])</f>
        <v>40.833333333333336</v>
      </c>
      <c r="O713">
        <f>_xlfn.STDEV.P(Pokemon4[[#This Row],[Hit_Points]:[Speed_Points]])</f>
        <v>18.57791400800663</v>
      </c>
      <c r="P713">
        <f>_xlfn.VAR.P(Pokemon4[[#This Row],[Hit_Points]:[Speed_Points]])</f>
        <v>345.13888888888891</v>
      </c>
    </row>
    <row r="714" spans="2:16" hidden="1" x14ac:dyDescent="0.3">
      <c r="B714" t="s">
        <v>220</v>
      </c>
      <c r="C714" t="s">
        <v>63</v>
      </c>
      <c r="D714" t="s">
        <v>23</v>
      </c>
      <c r="E714">
        <v>405</v>
      </c>
      <c r="F714">
        <v>55</v>
      </c>
      <c r="G714">
        <v>40</v>
      </c>
      <c r="H714">
        <v>85</v>
      </c>
      <c r="I714">
        <v>80</v>
      </c>
      <c r="J714">
        <v>105</v>
      </c>
      <c r="K714">
        <v>40</v>
      </c>
      <c r="L714">
        <v>2</v>
      </c>
      <c r="M714" t="b">
        <v>0</v>
      </c>
      <c r="N714" s="15">
        <f>AVERAGE(Pokemon4[[#This Row],[Hit_Points]:[Speed_Points]])</f>
        <v>67.5</v>
      </c>
      <c r="O714">
        <f>_xlfn.STDEV.P(Pokemon4[[#This Row],[Hit_Points]:[Speed_Points]])</f>
        <v>24.281337140555777</v>
      </c>
      <c r="P714">
        <f>_xlfn.VAR.P(Pokemon4[[#This Row],[Hit_Points]:[Speed_Points]])</f>
        <v>589.58333333333337</v>
      </c>
    </row>
    <row r="715" spans="2:16" hidden="1" x14ac:dyDescent="0.3">
      <c r="B715" t="s">
        <v>306</v>
      </c>
      <c r="C715" t="s">
        <v>19</v>
      </c>
      <c r="D715" t="s">
        <v>20</v>
      </c>
      <c r="E715">
        <v>310</v>
      </c>
      <c r="F715">
        <v>45</v>
      </c>
      <c r="G715">
        <v>60</v>
      </c>
      <c r="H715">
        <v>40</v>
      </c>
      <c r="I715">
        <v>70</v>
      </c>
      <c r="J715">
        <v>50</v>
      </c>
      <c r="K715">
        <v>45</v>
      </c>
      <c r="L715">
        <v>3</v>
      </c>
      <c r="M715" t="b">
        <v>0</v>
      </c>
      <c r="N715" s="15">
        <f>AVERAGE(Pokemon4[[#This Row],[Hit_Points]:[Speed_Points]])</f>
        <v>51.666666666666664</v>
      </c>
      <c r="O715">
        <f>_xlfn.STDEV.P(Pokemon4[[#This Row],[Hit_Points]:[Speed_Points]])</f>
        <v>10.274023338281628</v>
      </c>
      <c r="P715">
        <f>_xlfn.VAR.P(Pokemon4[[#This Row],[Hit_Points]:[Speed_Points]])</f>
        <v>105.55555555555556</v>
      </c>
    </row>
    <row r="716" spans="2:16" hidden="1" x14ac:dyDescent="0.3">
      <c r="B716" t="s">
        <v>385</v>
      </c>
      <c r="C716" t="s">
        <v>19</v>
      </c>
      <c r="D716" t="s">
        <v>20</v>
      </c>
      <c r="E716">
        <v>470</v>
      </c>
      <c r="F716">
        <v>70</v>
      </c>
      <c r="G716">
        <v>85</v>
      </c>
      <c r="H716">
        <v>140</v>
      </c>
      <c r="I716">
        <v>85</v>
      </c>
      <c r="J716">
        <v>70</v>
      </c>
      <c r="K716">
        <v>20</v>
      </c>
      <c r="L716">
        <v>3</v>
      </c>
      <c r="M716" t="b">
        <v>0</v>
      </c>
      <c r="N716" s="15">
        <f>AVERAGE(Pokemon4[[#This Row],[Hit_Points]:[Speed_Points]])</f>
        <v>78.333333333333329</v>
      </c>
      <c r="O716">
        <f>_xlfn.STDEV.P(Pokemon4[[#This Row],[Hit_Points]:[Speed_Points]])</f>
        <v>35.197853469904793</v>
      </c>
      <c r="P716">
        <f>_xlfn.VAR.P(Pokemon4[[#This Row],[Hit_Points]:[Speed_Points]])</f>
        <v>1238.8888888888889</v>
      </c>
    </row>
    <row r="717" spans="2:16" hidden="1" x14ac:dyDescent="0.3">
      <c r="B717" t="s">
        <v>732</v>
      </c>
      <c r="C717" t="s">
        <v>23</v>
      </c>
      <c r="D717" t="s">
        <v>20</v>
      </c>
      <c r="E717">
        <v>580</v>
      </c>
      <c r="F717">
        <v>79</v>
      </c>
      <c r="G717">
        <v>115</v>
      </c>
      <c r="H717">
        <v>70</v>
      </c>
      <c r="I717">
        <v>125</v>
      </c>
      <c r="J717">
        <v>80</v>
      </c>
      <c r="K717">
        <v>111</v>
      </c>
      <c r="L717">
        <v>5</v>
      </c>
      <c r="M717" t="b">
        <v>1</v>
      </c>
      <c r="N717" s="15">
        <f>AVERAGE(Pokemon4[[#This Row],[Hit_Points]:[Speed_Points]])</f>
        <v>96.666666666666671</v>
      </c>
      <c r="O717">
        <f>_xlfn.STDEV.P(Pokemon4[[#This Row],[Hit_Points]:[Speed_Points]])</f>
        <v>20.997354330698162</v>
      </c>
      <c r="P717">
        <f>_xlfn.VAR.P(Pokemon4[[#This Row],[Hit_Points]:[Speed_Points]])</f>
        <v>440.88888888888891</v>
      </c>
    </row>
    <row r="718" spans="2:16" hidden="1" x14ac:dyDescent="0.3">
      <c r="B718" s="2" t="s">
        <v>733</v>
      </c>
      <c r="C718" s="2" t="s">
        <v>23</v>
      </c>
      <c r="D718" s="2" t="s">
        <v>20</v>
      </c>
      <c r="E718" s="2">
        <v>580</v>
      </c>
      <c r="F718" s="2">
        <v>79</v>
      </c>
      <c r="G718" s="2">
        <v>100</v>
      </c>
      <c r="H718" s="2">
        <v>80</v>
      </c>
      <c r="I718" s="2">
        <v>110</v>
      </c>
      <c r="J718" s="2">
        <v>90</v>
      </c>
      <c r="K718" s="2">
        <v>121</v>
      </c>
      <c r="L718" s="2">
        <v>5</v>
      </c>
      <c r="M718" s="2" t="b">
        <v>1</v>
      </c>
      <c r="N718" s="16">
        <f>AVERAGE(Pokemon4[[#This Row],[Hit_Points]:[Speed_Points]])</f>
        <v>96.666666666666671</v>
      </c>
      <c r="O718" s="16">
        <f>_xlfn.STDEV.P(Pokemon4[[#This Row],[Hit_Points]:[Speed_Points]])</f>
        <v>15.358674711344364</v>
      </c>
      <c r="P718" s="16">
        <f>_xlfn.VAR.P(Pokemon4[[#This Row],[Hit_Points]:[Speed_Points]])</f>
        <v>235.88888888888889</v>
      </c>
    </row>
    <row r="719" spans="2:16" hidden="1" x14ac:dyDescent="0.3">
      <c r="B719" t="s">
        <v>464</v>
      </c>
      <c r="C719" t="s">
        <v>13</v>
      </c>
      <c r="D719" t="s">
        <v>55</v>
      </c>
      <c r="E719">
        <v>525</v>
      </c>
      <c r="F719">
        <v>95</v>
      </c>
      <c r="G719">
        <v>109</v>
      </c>
      <c r="H719">
        <v>105</v>
      </c>
      <c r="I719">
        <v>75</v>
      </c>
      <c r="J719">
        <v>85</v>
      </c>
      <c r="K719">
        <v>56</v>
      </c>
      <c r="L719">
        <v>4</v>
      </c>
      <c r="M719" t="b">
        <v>0</v>
      </c>
      <c r="N719" s="15">
        <f>AVERAGE(Pokemon4[[#This Row],[Hit_Points]:[Speed_Points]])</f>
        <v>87.5</v>
      </c>
      <c r="O719">
        <f>_xlfn.STDEV.P(Pokemon4[[#This Row],[Hit_Points]:[Speed_Points]])</f>
        <v>18.163608305253302</v>
      </c>
      <c r="P719">
        <f>_xlfn.VAR.P(Pokemon4[[#This Row],[Hit_Points]:[Speed_Points]])</f>
        <v>329.91666666666669</v>
      </c>
    </row>
    <row r="720" spans="2:16" hidden="1" x14ac:dyDescent="0.3">
      <c r="B720" t="s">
        <v>202</v>
      </c>
      <c r="C720" t="s">
        <v>28</v>
      </c>
      <c r="D720" t="s">
        <v>20</v>
      </c>
      <c r="E720">
        <v>314</v>
      </c>
      <c r="F720">
        <v>50</v>
      </c>
      <c r="G720">
        <v>65</v>
      </c>
      <c r="H720">
        <v>64</v>
      </c>
      <c r="I720">
        <v>44</v>
      </c>
      <c r="J720">
        <v>48</v>
      </c>
      <c r="K720">
        <v>43</v>
      </c>
      <c r="L720">
        <v>2</v>
      </c>
      <c r="M720" t="b">
        <v>0</v>
      </c>
      <c r="N720" s="15">
        <f>AVERAGE(Pokemon4[[#This Row],[Hit_Points]:[Speed_Points]])</f>
        <v>52.333333333333336</v>
      </c>
      <c r="O720">
        <f>_xlfn.STDEV.P(Pokemon4[[#This Row],[Hit_Points]:[Speed_Points]])</f>
        <v>8.9193921068397675</v>
      </c>
      <c r="P720">
        <f>_xlfn.VAR.P(Pokemon4[[#This Row],[Hit_Points]:[Speed_Points]])</f>
        <v>79.555555555555557</v>
      </c>
    </row>
    <row r="721" spans="2:16" hidden="1" x14ac:dyDescent="0.3">
      <c r="B721" t="s">
        <v>534</v>
      </c>
      <c r="C721" t="s">
        <v>14</v>
      </c>
      <c r="D721" t="s">
        <v>85</v>
      </c>
      <c r="E721">
        <v>490</v>
      </c>
      <c r="F721">
        <v>83</v>
      </c>
      <c r="G721">
        <v>106</v>
      </c>
      <c r="H721">
        <v>65</v>
      </c>
      <c r="I721">
        <v>86</v>
      </c>
      <c r="J721">
        <v>65</v>
      </c>
      <c r="K721">
        <v>85</v>
      </c>
      <c r="L721">
        <v>4</v>
      </c>
      <c r="M721" t="b">
        <v>0</v>
      </c>
      <c r="N721" s="15">
        <f>AVERAGE(Pokemon4[[#This Row],[Hit_Points]:[Speed_Points]])</f>
        <v>81.666666666666671</v>
      </c>
      <c r="O721">
        <f>_xlfn.STDEV.P(Pokemon4[[#This Row],[Hit_Points]:[Speed_Points]])</f>
        <v>14.019827229875393</v>
      </c>
      <c r="P721">
        <f>_xlfn.VAR.P(Pokemon4[[#This Row],[Hit_Points]:[Speed_Points]])</f>
        <v>196.55555555555554</v>
      </c>
    </row>
    <row r="722" spans="2:16" hidden="1" x14ac:dyDescent="0.3">
      <c r="B722" t="s">
        <v>609</v>
      </c>
      <c r="C722" t="s">
        <v>41</v>
      </c>
      <c r="D722" t="s">
        <v>23</v>
      </c>
      <c r="E722">
        <v>358</v>
      </c>
      <c r="F722">
        <v>62</v>
      </c>
      <c r="G722">
        <v>77</v>
      </c>
      <c r="H722">
        <v>62</v>
      </c>
      <c r="I722">
        <v>50</v>
      </c>
      <c r="J722">
        <v>42</v>
      </c>
      <c r="K722">
        <v>65</v>
      </c>
      <c r="L722">
        <v>5</v>
      </c>
      <c r="M722" t="b">
        <v>0</v>
      </c>
      <c r="N722" s="15">
        <f>AVERAGE(Pokemon4[[#This Row],[Hit_Points]:[Speed_Points]])</f>
        <v>59.666666666666664</v>
      </c>
      <c r="O722">
        <f>_xlfn.STDEV.P(Pokemon4[[#This Row],[Hit_Points]:[Speed_Points]])</f>
        <v>11.14550233153366</v>
      </c>
      <c r="P722">
        <f>_xlfn.VAR.P(Pokemon4[[#This Row],[Hit_Points]:[Speed_Points]])</f>
        <v>124.22222222222223</v>
      </c>
    </row>
    <row r="723" spans="2:16" hidden="1" x14ac:dyDescent="0.3">
      <c r="B723" t="s">
        <v>389</v>
      </c>
      <c r="C723" t="s">
        <v>55</v>
      </c>
      <c r="D723" t="s">
        <v>20</v>
      </c>
      <c r="E723">
        <v>290</v>
      </c>
      <c r="F723">
        <v>45</v>
      </c>
      <c r="G723">
        <v>100</v>
      </c>
      <c r="H723">
        <v>45</v>
      </c>
      <c r="I723">
        <v>45</v>
      </c>
      <c r="J723">
        <v>45</v>
      </c>
      <c r="K723">
        <v>10</v>
      </c>
      <c r="L723">
        <v>3</v>
      </c>
      <c r="M723" t="b">
        <v>0</v>
      </c>
      <c r="N723" s="15">
        <f>AVERAGE(Pokemon4[[#This Row],[Hit_Points]:[Speed_Points]])</f>
        <v>48.333333333333336</v>
      </c>
      <c r="O723">
        <f>_xlfn.STDEV.P(Pokemon4[[#This Row],[Hit_Points]:[Speed_Points]])</f>
        <v>26.404965862924765</v>
      </c>
      <c r="P723">
        <f>_xlfn.VAR.P(Pokemon4[[#This Row],[Hit_Points]:[Speed_Points]])</f>
        <v>697.22222222222217</v>
      </c>
    </row>
    <row r="724" spans="2:16" hidden="1" x14ac:dyDescent="0.3">
      <c r="B724" t="s">
        <v>302</v>
      </c>
      <c r="C724" t="s">
        <v>13</v>
      </c>
      <c r="D724" t="s">
        <v>20</v>
      </c>
      <c r="E724">
        <v>310</v>
      </c>
      <c r="F724">
        <v>40</v>
      </c>
      <c r="G724">
        <v>45</v>
      </c>
      <c r="H724">
        <v>35</v>
      </c>
      <c r="I724">
        <v>65</v>
      </c>
      <c r="J724">
        <v>55</v>
      </c>
      <c r="K724">
        <v>70</v>
      </c>
      <c r="L724">
        <v>3</v>
      </c>
      <c r="M724" t="b">
        <v>0</v>
      </c>
      <c r="N724" s="15">
        <f>AVERAGE(Pokemon4[[#This Row],[Hit_Points]:[Speed_Points]])</f>
        <v>51.666666666666664</v>
      </c>
      <c r="O724">
        <f>_xlfn.STDEV.P(Pokemon4[[#This Row],[Hit_Points]:[Speed_Points]])</f>
        <v>12.801909579781013</v>
      </c>
      <c r="P724">
        <f>_xlfn.VAR.P(Pokemon4[[#This Row],[Hit_Points]:[Speed_Points]])</f>
        <v>163.88888888888889</v>
      </c>
    </row>
    <row r="725" spans="2:16" hidden="1" x14ac:dyDescent="0.3">
      <c r="B725" t="s">
        <v>809</v>
      </c>
      <c r="C725" t="s">
        <v>128</v>
      </c>
      <c r="D725" t="s">
        <v>13</v>
      </c>
      <c r="E725">
        <v>474</v>
      </c>
      <c r="F725">
        <v>85</v>
      </c>
      <c r="G725">
        <v>110</v>
      </c>
      <c r="H725">
        <v>76</v>
      </c>
      <c r="I725">
        <v>65</v>
      </c>
      <c r="J725">
        <v>82</v>
      </c>
      <c r="K725">
        <v>56</v>
      </c>
      <c r="L725">
        <v>6</v>
      </c>
      <c r="M725" t="b">
        <v>0</v>
      </c>
      <c r="N725" s="15">
        <f>AVERAGE(Pokemon4[[#This Row],[Hit_Points]:[Speed_Points]])</f>
        <v>79</v>
      </c>
      <c r="O725">
        <f>_xlfn.STDEV.P(Pokemon4[[#This Row],[Hit_Points]:[Speed_Points]])</f>
        <v>17.029386365926403</v>
      </c>
      <c r="P725">
        <f>_xlfn.VAR.P(Pokemon4[[#This Row],[Hit_Points]:[Speed_Points]])</f>
        <v>290</v>
      </c>
    </row>
    <row r="726" spans="2:16" hidden="1" x14ac:dyDescent="0.3">
      <c r="B726" t="s">
        <v>420</v>
      </c>
      <c r="C726" t="s">
        <v>13</v>
      </c>
      <c r="D726" t="s">
        <v>23</v>
      </c>
      <c r="E726">
        <v>460</v>
      </c>
      <c r="F726">
        <v>99</v>
      </c>
      <c r="G726">
        <v>68</v>
      </c>
      <c r="H726">
        <v>83</v>
      </c>
      <c r="I726">
        <v>72</v>
      </c>
      <c r="J726">
        <v>87</v>
      </c>
      <c r="K726">
        <v>51</v>
      </c>
      <c r="L726">
        <v>3</v>
      </c>
      <c r="M726" t="b">
        <v>0</v>
      </c>
      <c r="N726" s="15">
        <f>AVERAGE(Pokemon4[[#This Row],[Hit_Points]:[Speed_Points]])</f>
        <v>76.666666666666671</v>
      </c>
      <c r="O726">
        <f>_xlfn.STDEV.P(Pokemon4[[#This Row],[Hit_Points]:[Speed_Points]])</f>
        <v>15.2825245151302</v>
      </c>
      <c r="P726">
        <f>_xlfn.VAR.P(Pokemon4[[#This Row],[Hit_Points]:[Speed_Points]])</f>
        <v>233.55555555555554</v>
      </c>
    </row>
    <row r="727" spans="2:16" hidden="1" x14ac:dyDescent="0.3">
      <c r="B727" t="s">
        <v>659</v>
      </c>
      <c r="C727" t="s">
        <v>14</v>
      </c>
      <c r="D727" t="s">
        <v>20</v>
      </c>
      <c r="E727">
        <v>329</v>
      </c>
      <c r="F727">
        <v>50</v>
      </c>
      <c r="G727">
        <v>50</v>
      </c>
      <c r="H727">
        <v>62</v>
      </c>
      <c r="I727">
        <v>40</v>
      </c>
      <c r="J727">
        <v>62</v>
      </c>
      <c r="K727">
        <v>65</v>
      </c>
      <c r="L727">
        <v>5</v>
      </c>
      <c r="M727" t="b">
        <v>0</v>
      </c>
      <c r="N727" s="15">
        <f>AVERAGE(Pokemon4[[#This Row],[Hit_Points]:[Speed_Points]])</f>
        <v>54.833333333333336</v>
      </c>
      <c r="O727">
        <f>_xlfn.STDEV.P(Pokemon4[[#This Row],[Hit_Points]:[Speed_Points]])</f>
        <v>8.8772493237238503</v>
      </c>
      <c r="P727">
        <f>_xlfn.VAR.P(Pokemon4[[#This Row],[Hit_Points]:[Speed_Points]])</f>
        <v>78.805555555555557</v>
      </c>
    </row>
    <row r="728" spans="2:16" hidden="1" x14ac:dyDescent="0.3">
      <c r="B728" t="s">
        <v>462</v>
      </c>
      <c r="C728" t="s">
        <v>13</v>
      </c>
      <c r="D728" t="s">
        <v>20</v>
      </c>
      <c r="E728">
        <v>318</v>
      </c>
      <c r="F728">
        <v>55</v>
      </c>
      <c r="G728">
        <v>68</v>
      </c>
      <c r="H728">
        <v>64</v>
      </c>
      <c r="I728">
        <v>45</v>
      </c>
      <c r="J728">
        <v>55</v>
      </c>
      <c r="K728">
        <v>31</v>
      </c>
      <c r="L728">
        <v>4</v>
      </c>
      <c r="M728" t="b">
        <v>0</v>
      </c>
      <c r="N728" s="15">
        <f>AVERAGE(Pokemon4[[#This Row],[Hit_Points]:[Speed_Points]])</f>
        <v>53</v>
      </c>
      <c r="O728">
        <f>_xlfn.STDEV.P(Pokemon4[[#This Row],[Hit_Points]:[Speed_Points]])</f>
        <v>12.261049438499681</v>
      </c>
      <c r="P728">
        <f>_xlfn.VAR.P(Pokemon4[[#This Row],[Hit_Points]:[Speed_Points]])</f>
        <v>150.33333333333334</v>
      </c>
    </row>
    <row r="729" spans="2:16" hidden="1" x14ac:dyDescent="0.3">
      <c r="B729" t="s">
        <v>625</v>
      </c>
      <c r="C729" t="s">
        <v>28</v>
      </c>
      <c r="D729" t="s">
        <v>20</v>
      </c>
      <c r="E729">
        <v>294</v>
      </c>
      <c r="F729">
        <v>50</v>
      </c>
      <c r="G729">
        <v>50</v>
      </c>
      <c r="H729">
        <v>40</v>
      </c>
      <c r="I729">
        <v>50</v>
      </c>
      <c r="J729">
        <v>40</v>
      </c>
      <c r="K729">
        <v>64</v>
      </c>
      <c r="L729">
        <v>5</v>
      </c>
      <c r="M729" t="b">
        <v>0</v>
      </c>
      <c r="N729" s="15">
        <f>AVERAGE(Pokemon4[[#This Row],[Hit_Points]:[Speed_Points]])</f>
        <v>49</v>
      </c>
      <c r="O729">
        <f>_xlfn.STDEV.P(Pokemon4[[#This Row],[Hit_Points]:[Speed_Points]])</f>
        <v>8.0622577482985491</v>
      </c>
      <c r="P729">
        <f>_xlfn.VAR.P(Pokemon4[[#This Row],[Hit_Points]:[Speed_Points]])</f>
        <v>65</v>
      </c>
    </row>
    <row r="730" spans="2:16" hidden="1" x14ac:dyDescent="0.3">
      <c r="B730" t="s">
        <v>693</v>
      </c>
      <c r="C730" t="s">
        <v>52</v>
      </c>
      <c r="D730" t="s">
        <v>20</v>
      </c>
      <c r="E730">
        <v>275</v>
      </c>
      <c r="F730">
        <v>35</v>
      </c>
      <c r="G730">
        <v>55</v>
      </c>
      <c r="H730">
        <v>40</v>
      </c>
      <c r="I730">
        <v>45</v>
      </c>
      <c r="J730">
        <v>40</v>
      </c>
      <c r="K730">
        <v>60</v>
      </c>
      <c r="L730">
        <v>5</v>
      </c>
      <c r="M730" t="b">
        <v>0</v>
      </c>
      <c r="N730" s="15">
        <f>AVERAGE(Pokemon4[[#This Row],[Hit_Points]:[Speed_Points]])</f>
        <v>45.833333333333336</v>
      </c>
      <c r="O730">
        <f>_xlfn.STDEV.P(Pokemon4[[#This Row],[Hit_Points]:[Speed_Points]])</f>
        <v>8.8584548439455411</v>
      </c>
      <c r="P730">
        <f>_xlfn.VAR.P(Pokemon4[[#This Row],[Hit_Points]:[Speed_Points]])</f>
        <v>78.472222222222229</v>
      </c>
    </row>
    <row r="731" spans="2:16" hidden="1" x14ac:dyDescent="0.3">
      <c r="B731" s="2" t="s">
        <v>201</v>
      </c>
      <c r="C731" s="2" t="s">
        <v>19</v>
      </c>
      <c r="D731" s="2" t="s">
        <v>20</v>
      </c>
      <c r="E731" s="2">
        <v>534</v>
      </c>
      <c r="F731" s="2">
        <v>78</v>
      </c>
      <c r="G731" s="2">
        <v>84</v>
      </c>
      <c r="H731" s="2">
        <v>78</v>
      </c>
      <c r="I731" s="2">
        <v>109</v>
      </c>
      <c r="J731" s="2">
        <v>85</v>
      </c>
      <c r="K731" s="2">
        <v>100</v>
      </c>
      <c r="L731" s="2">
        <v>2</v>
      </c>
      <c r="M731" s="2" t="b">
        <v>0</v>
      </c>
      <c r="N731" s="16">
        <f>AVERAGE(Pokemon4[[#This Row],[Hit_Points]:[Speed_Points]])</f>
        <v>89</v>
      </c>
      <c r="O731" s="16">
        <f>_xlfn.STDEV.P(Pokemon4[[#This Row],[Hit_Points]:[Speed_Points]])</f>
        <v>11.575836902790225</v>
      </c>
      <c r="P731" s="16">
        <f>_xlfn.VAR.P(Pokemon4[[#This Row],[Hit_Points]:[Speed_Points]])</f>
        <v>134</v>
      </c>
    </row>
    <row r="732" spans="2:16" hidden="1" x14ac:dyDescent="0.3">
      <c r="B732" t="s">
        <v>297</v>
      </c>
      <c r="C732" t="s">
        <v>106</v>
      </c>
      <c r="D732" t="s">
        <v>171</v>
      </c>
      <c r="E732">
        <v>600</v>
      </c>
      <c r="F732">
        <v>100</v>
      </c>
      <c r="G732">
        <v>134</v>
      </c>
      <c r="H732">
        <v>110</v>
      </c>
      <c r="I732">
        <v>95</v>
      </c>
      <c r="J732">
        <v>100</v>
      </c>
      <c r="K732">
        <v>61</v>
      </c>
      <c r="L732">
        <v>2</v>
      </c>
      <c r="M732" t="b">
        <v>0</v>
      </c>
      <c r="N732" s="15">
        <f>AVERAGE(Pokemon4[[#This Row],[Hit_Points]:[Speed_Points]])</f>
        <v>100</v>
      </c>
      <c r="O732">
        <f>_xlfn.STDEV.P(Pokemon4[[#This Row],[Hit_Points]:[Speed_Points]])</f>
        <v>21.61018278497431</v>
      </c>
      <c r="P732">
        <f>_xlfn.VAR.P(Pokemon4[[#This Row],[Hit_Points]:[Speed_Points]])</f>
        <v>467</v>
      </c>
    </row>
    <row r="733" spans="2:16" x14ac:dyDescent="0.3">
      <c r="B733" s="2" t="s">
        <v>298</v>
      </c>
      <c r="C733" s="2" t="s">
        <v>106</v>
      </c>
      <c r="D733" s="2" t="s">
        <v>171</v>
      </c>
      <c r="E733" s="2">
        <v>700</v>
      </c>
      <c r="F733" s="2">
        <v>100</v>
      </c>
      <c r="G733" s="2">
        <v>164</v>
      </c>
      <c r="H733" s="2">
        <v>150</v>
      </c>
      <c r="I733" s="2">
        <v>95</v>
      </c>
      <c r="J733" s="2">
        <v>120</v>
      </c>
      <c r="K733" s="2">
        <v>71</v>
      </c>
      <c r="L733" s="2">
        <v>2</v>
      </c>
      <c r="M733" s="2" t="b">
        <v>0</v>
      </c>
      <c r="N733" s="16">
        <f>AVERAGE(Pokemon4[[#This Row],[Hit_Points]:[Speed_Points]])</f>
        <v>116.66666666666667</v>
      </c>
      <c r="O733" s="16">
        <f>_xlfn.STDEV.P(Pokemon4[[#This Row],[Hit_Points]:[Speed_Points]])</f>
        <v>32.13340248955214</v>
      </c>
      <c r="P733" s="16">
        <f>_xlfn.VAR.P(Pokemon4[[#This Row],[Hit_Points]:[Speed_Points]])</f>
        <v>1032.5555555555557</v>
      </c>
    </row>
    <row r="734" spans="2:16" hidden="1" x14ac:dyDescent="0.3">
      <c r="B734" t="s">
        <v>797</v>
      </c>
      <c r="C734" t="s">
        <v>106</v>
      </c>
      <c r="D734" t="s">
        <v>25</v>
      </c>
      <c r="E734">
        <v>521</v>
      </c>
      <c r="F734">
        <v>82</v>
      </c>
      <c r="G734">
        <v>121</v>
      </c>
      <c r="H734">
        <v>119</v>
      </c>
      <c r="I734">
        <v>69</v>
      </c>
      <c r="J734">
        <v>59</v>
      </c>
      <c r="K734">
        <v>71</v>
      </c>
      <c r="L734">
        <v>6</v>
      </c>
      <c r="M734" t="b">
        <v>0</v>
      </c>
      <c r="N734" s="15">
        <f>AVERAGE(Pokemon4[[#This Row],[Hit_Points]:[Speed_Points]])</f>
        <v>86.833333333333329</v>
      </c>
      <c r="O734">
        <f>_xlfn.STDEV.P(Pokemon4[[#This Row],[Hit_Points]:[Speed_Points]])</f>
        <v>24.388635787094685</v>
      </c>
      <c r="P734">
        <f>_xlfn.VAR.P(Pokemon4[[#This Row],[Hit_Points]:[Speed_Points]])</f>
        <v>594.80555555555554</v>
      </c>
    </row>
    <row r="735" spans="2:16" hidden="1" x14ac:dyDescent="0.3">
      <c r="B735" t="s">
        <v>285</v>
      </c>
      <c r="C735" t="s">
        <v>85</v>
      </c>
      <c r="D735" t="s">
        <v>20</v>
      </c>
      <c r="E735">
        <v>210</v>
      </c>
      <c r="F735">
        <v>35</v>
      </c>
      <c r="G735">
        <v>35</v>
      </c>
      <c r="H735">
        <v>35</v>
      </c>
      <c r="I735">
        <v>35</v>
      </c>
      <c r="J735">
        <v>35</v>
      </c>
      <c r="K735">
        <v>35</v>
      </c>
      <c r="L735">
        <v>2</v>
      </c>
      <c r="M735" t="b">
        <v>0</v>
      </c>
      <c r="N735" s="15">
        <f>AVERAGE(Pokemon4[[#This Row],[Hit_Points]:[Speed_Points]])</f>
        <v>35</v>
      </c>
      <c r="O735">
        <f>_xlfn.STDEV.P(Pokemon4[[#This Row],[Hit_Points]:[Speed_Points]])</f>
        <v>0</v>
      </c>
      <c r="P735">
        <f>_xlfn.VAR.P(Pokemon4[[#This Row],[Hit_Points]:[Speed_Points]])</f>
        <v>0</v>
      </c>
    </row>
    <row r="736" spans="2:16" hidden="1" x14ac:dyDescent="0.3">
      <c r="B736" t="s">
        <v>796</v>
      </c>
      <c r="C736" t="s">
        <v>106</v>
      </c>
      <c r="D736" t="s">
        <v>25</v>
      </c>
      <c r="E736">
        <v>362</v>
      </c>
      <c r="F736">
        <v>58</v>
      </c>
      <c r="G736">
        <v>89</v>
      </c>
      <c r="H736">
        <v>77</v>
      </c>
      <c r="I736">
        <v>45</v>
      </c>
      <c r="J736">
        <v>45</v>
      </c>
      <c r="K736">
        <v>48</v>
      </c>
      <c r="L736">
        <v>6</v>
      </c>
      <c r="M736" t="b">
        <v>0</v>
      </c>
      <c r="N736" s="15">
        <f>AVERAGE(Pokemon4[[#This Row],[Hit_Points]:[Speed_Points]])</f>
        <v>60.333333333333336</v>
      </c>
      <c r="O736">
        <f>_xlfn.STDEV.P(Pokemon4[[#This Row],[Hit_Points]:[Speed_Points]])</f>
        <v>16.967288790165885</v>
      </c>
      <c r="P736">
        <f>_xlfn.VAR.P(Pokemon4[[#This Row],[Hit_Points]:[Speed_Points]])</f>
        <v>287.88888888888891</v>
      </c>
    </row>
    <row r="737" spans="2:16" hidden="1" x14ac:dyDescent="0.3">
      <c r="B737" t="s">
        <v>242</v>
      </c>
      <c r="C737" t="s">
        <v>171</v>
      </c>
      <c r="D737" t="s">
        <v>20</v>
      </c>
      <c r="E737">
        <v>525</v>
      </c>
      <c r="F737">
        <v>95</v>
      </c>
      <c r="G737">
        <v>65</v>
      </c>
      <c r="H737">
        <v>110</v>
      </c>
      <c r="I737">
        <v>60</v>
      </c>
      <c r="J737">
        <v>130</v>
      </c>
      <c r="K737">
        <v>65</v>
      </c>
      <c r="L737">
        <v>2</v>
      </c>
      <c r="M737" t="b">
        <v>0</v>
      </c>
      <c r="N737" s="15">
        <f>AVERAGE(Pokemon4[[#This Row],[Hit_Points]:[Speed_Points]])</f>
        <v>87.5</v>
      </c>
      <c r="O737">
        <f>_xlfn.STDEV.P(Pokemon4[[#This Row],[Hit_Points]:[Speed_Points]])</f>
        <v>26.259918760981218</v>
      </c>
      <c r="P737">
        <f>_xlfn.VAR.P(Pokemon4[[#This Row],[Hit_Points]:[Speed_Points]])</f>
        <v>689.58333333333337</v>
      </c>
    </row>
    <row r="738" spans="2:16" hidden="1" x14ac:dyDescent="0.3">
      <c r="B738" t="s">
        <v>610</v>
      </c>
      <c r="C738" t="s">
        <v>41</v>
      </c>
      <c r="D738" t="s">
        <v>23</v>
      </c>
      <c r="E738">
        <v>488</v>
      </c>
      <c r="F738">
        <v>80</v>
      </c>
      <c r="G738">
        <v>115</v>
      </c>
      <c r="H738">
        <v>80</v>
      </c>
      <c r="I738">
        <v>65</v>
      </c>
      <c r="J738">
        <v>55</v>
      </c>
      <c r="K738">
        <v>93</v>
      </c>
      <c r="L738">
        <v>5</v>
      </c>
      <c r="M738" t="b">
        <v>0</v>
      </c>
      <c r="N738" s="15">
        <f>AVERAGE(Pokemon4[[#This Row],[Hit_Points]:[Speed_Points]])</f>
        <v>81.333333333333329</v>
      </c>
      <c r="O738">
        <f>_xlfn.STDEV.P(Pokemon4[[#This Row],[Hit_Points]:[Speed_Points]])</f>
        <v>19.293061504650375</v>
      </c>
      <c r="P738">
        <f>_xlfn.VAR.P(Pokemon4[[#This Row],[Hit_Points]:[Speed_Points]])</f>
        <v>372.22222222222223</v>
      </c>
    </row>
    <row r="739" spans="2:16" hidden="1" x14ac:dyDescent="0.3">
      <c r="B739" t="s">
        <v>246</v>
      </c>
      <c r="C739" t="s">
        <v>93</v>
      </c>
      <c r="D739" t="s">
        <v>20</v>
      </c>
      <c r="E739">
        <v>336</v>
      </c>
      <c r="F739">
        <v>48</v>
      </c>
      <c r="G739">
        <v>72</v>
      </c>
      <c r="H739">
        <v>48</v>
      </c>
      <c r="I739">
        <v>72</v>
      </c>
      <c r="J739">
        <v>48</v>
      </c>
      <c r="K739">
        <v>48</v>
      </c>
      <c r="L739">
        <v>2</v>
      </c>
      <c r="M739" t="b">
        <v>0</v>
      </c>
      <c r="N739" s="15">
        <f>AVERAGE(Pokemon4[[#This Row],[Hit_Points]:[Speed_Points]])</f>
        <v>56</v>
      </c>
      <c r="O739">
        <f>_xlfn.STDEV.P(Pokemon4[[#This Row],[Hit_Points]:[Speed_Points]])</f>
        <v>11.313708498984761</v>
      </c>
      <c r="P739">
        <f>_xlfn.VAR.P(Pokemon4[[#This Row],[Hit_Points]:[Speed_Points]])</f>
        <v>128</v>
      </c>
    </row>
    <row r="740" spans="2:16" hidden="1" x14ac:dyDescent="0.3">
      <c r="B740" t="s">
        <v>265</v>
      </c>
      <c r="C740" t="s">
        <v>41</v>
      </c>
      <c r="D740" t="s">
        <v>20</v>
      </c>
      <c r="E740">
        <v>500</v>
      </c>
      <c r="F740">
        <v>90</v>
      </c>
      <c r="G740">
        <v>130</v>
      </c>
      <c r="H740">
        <v>75</v>
      </c>
      <c r="I740">
        <v>75</v>
      </c>
      <c r="J740">
        <v>75</v>
      </c>
      <c r="K740">
        <v>55</v>
      </c>
      <c r="L740">
        <v>2</v>
      </c>
      <c r="M740" t="b">
        <v>0</v>
      </c>
      <c r="N740" s="15">
        <f>AVERAGE(Pokemon4[[#This Row],[Hit_Points]:[Speed_Points]])</f>
        <v>83.333333333333329</v>
      </c>
      <c r="O740">
        <f>_xlfn.STDEV.P(Pokemon4[[#This Row],[Hit_Points]:[Speed_Points]])</f>
        <v>23.213980461973534</v>
      </c>
      <c r="P740">
        <f>_xlfn.VAR.P(Pokemon4[[#This Row],[Hit_Points]:[Speed_Points]])</f>
        <v>538.88888888888891</v>
      </c>
    </row>
    <row r="741" spans="2:16" hidden="1" x14ac:dyDescent="0.3">
      <c r="B741" s="2" t="s">
        <v>567</v>
      </c>
      <c r="C741" s="2" t="s">
        <v>93</v>
      </c>
      <c r="D741" s="2" t="s">
        <v>20</v>
      </c>
      <c r="E741" s="2">
        <v>580</v>
      </c>
      <c r="F741" s="2">
        <v>75</v>
      </c>
      <c r="G741" s="2">
        <v>75</v>
      </c>
      <c r="H741" s="2">
        <v>130</v>
      </c>
      <c r="I741" s="2">
        <v>75</v>
      </c>
      <c r="J741" s="2">
        <v>130</v>
      </c>
      <c r="K741" s="2">
        <v>95</v>
      </c>
      <c r="L741" s="2">
        <v>4</v>
      </c>
      <c r="M741" s="2" t="b">
        <v>1</v>
      </c>
      <c r="N741" s="16">
        <f>AVERAGE(Pokemon4[[#This Row],[Hit_Points]:[Speed_Points]])</f>
        <v>96.666666666666671</v>
      </c>
      <c r="O741" s="16">
        <f>_xlfn.STDEV.P(Pokemon4[[#This Row],[Hit_Points]:[Speed_Points]])</f>
        <v>24.608038433722335</v>
      </c>
      <c r="P741" s="16">
        <f>_xlfn.VAR.P(Pokemon4[[#This Row],[Hit_Points]:[Speed_Points]])</f>
        <v>605.55555555555554</v>
      </c>
    </row>
    <row r="742" spans="2:16" hidden="1" x14ac:dyDescent="0.3">
      <c r="B742" t="s">
        <v>674</v>
      </c>
      <c r="C742" t="s">
        <v>122</v>
      </c>
      <c r="D742" t="s">
        <v>20</v>
      </c>
      <c r="E742">
        <v>395</v>
      </c>
      <c r="F742">
        <v>51</v>
      </c>
      <c r="G742">
        <v>65</v>
      </c>
      <c r="H742">
        <v>65</v>
      </c>
      <c r="I742">
        <v>80</v>
      </c>
      <c r="J742">
        <v>75</v>
      </c>
      <c r="K742">
        <v>59</v>
      </c>
      <c r="L742">
        <v>5</v>
      </c>
      <c r="M742" t="b">
        <v>0</v>
      </c>
      <c r="N742" s="15">
        <f>AVERAGE(Pokemon4[[#This Row],[Hit_Points]:[Speed_Points]])</f>
        <v>65.833333333333329</v>
      </c>
      <c r="O742">
        <f>_xlfn.STDEV.P(Pokemon4[[#This Row],[Hit_Points]:[Speed_Points]])</f>
        <v>9.5989003999879525</v>
      </c>
      <c r="P742">
        <f>_xlfn.VAR.P(Pokemon4[[#This Row],[Hit_Points]:[Speed_Points]])</f>
        <v>92.138888888888886</v>
      </c>
    </row>
    <row r="743" spans="2:16" hidden="1" x14ac:dyDescent="0.3">
      <c r="B743" t="s">
        <v>673</v>
      </c>
      <c r="C743" t="s">
        <v>122</v>
      </c>
      <c r="D743" t="s">
        <v>20</v>
      </c>
      <c r="E743">
        <v>305</v>
      </c>
      <c r="F743">
        <v>36</v>
      </c>
      <c r="G743">
        <v>50</v>
      </c>
      <c r="H743">
        <v>50</v>
      </c>
      <c r="I743">
        <v>65</v>
      </c>
      <c r="J743">
        <v>60</v>
      </c>
      <c r="K743">
        <v>44</v>
      </c>
      <c r="L743">
        <v>5</v>
      </c>
      <c r="M743" t="b">
        <v>0</v>
      </c>
      <c r="N743" s="15">
        <f>AVERAGE(Pokemon4[[#This Row],[Hit_Points]:[Speed_Points]])</f>
        <v>50.833333333333336</v>
      </c>
      <c r="O743">
        <f>_xlfn.STDEV.P(Pokemon4[[#This Row],[Hit_Points]:[Speed_Points]])</f>
        <v>9.5989003999879525</v>
      </c>
      <c r="P743">
        <f>_xlfn.VAR.P(Pokemon4[[#This Row],[Hit_Points]:[Speed_Points]])</f>
        <v>92.138888888888886</v>
      </c>
    </row>
    <row r="744" spans="2:16" hidden="1" x14ac:dyDescent="0.3">
      <c r="B744" s="2" t="s">
        <v>675</v>
      </c>
      <c r="C744" s="2" t="s">
        <v>122</v>
      </c>
      <c r="D744" s="2" t="s">
        <v>20</v>
      </c>
      <c r="E744" s="2">
        <v>535</v>
      </c>
      <c r="F744" s="2">
        <v>71</v>
      </c>
      <c r="G744" s="2">
        <v>95</v>
      </c>
      <c r="H744" s="2">
        <v>85</v>
      </c>
      <c r="I744" s="2">
        <v>110</v>
      </c>
      <c r="J744" s="2">
        <v>95</v>
      </c>
      <c r="K744" s="2">
        <v>79</v>
      </c>
      <c r="L744" s="2">
        <v>5</v>
      </c>
      <c r="M744" s="2" t="b">
        <v>0</v>
      </c>
      <c r="N744" s="16">
        <f>AVERAGE(Pokemon4[[#This Row],[Hit_Points]:[Speed_Points]])</f>
        <v>89.166666666666671</v>
      </c>
      <c r="O744" s="16">
        <f>_xlfn.STDEV.P(Pokemon4[[#This Row],[Hit_Points]:[Speed_Points]])</f>
        <v>12.601807630477285</v>
      </c>
      <c r="P744" s="16">
        <f>_xlfn.VAR.P(Pokemon4[[#This Row],[Hit_Points]:[Speed_Points]])</f>
        <v>158.80555555555554</v>
      </c>
    </row>
    <row r="745" spans="2:16" hidden="1" x14ac:dyDescent="0.3">
      <c r="B745" t="s">
        <v>175</v>
      </c>
      <c r="C745" t="s">
        <v>28</v>
      </c>
      <c r="D745" t="s">
        <v>20</v>
      </c>
      <c r="E745">
        <v>525</v>
      </c>
      <c r="F745">
        <v>130</v>
      </c>
      <c r="G745">
        <v>65</v>
      </c>
      <c r="H745">
        <v>60</v>
      </c>
      <c r="I745">
        <v>110</v>
      </c>
      <c r="J745">
        <v>95</v>
      </c>
      <c r="K745">
        <v>65</v>
      </c>
      <c r="L745">
        <v>1</v>
      </c>
      <c r="M745" t="b">
        <v>0</v>
      </c>
      <c r="N745" s="15">
        <f>AVERAGE(Pokemon4[[#This Row],[Hit_Points]:[Speed_Points]])</f>
        <v>87.5</v>
      </c>
      <c r="O745">
        <f>_xlfn.STDEV.P(Pokemon4[[#This Row],[Hit_Points]:[Speed_Points]])</f>
        <v>26.259918760981218</v>
      </c>
      <c r="P745">
        <f>_xlfn.VAR.P(Pokemon4[[#This Row],[Hit_Points]:[Speed_Points]])</f>
        <v>689.58333333333337</v>
      </c>
    </row>
    <row r="746" spans="2:16" hidden="1" x14ac:dyDescent="0.3">
      <c r="B746" t="s">
        <v>633</v>
      </c>
      <c r="C746" t="s">
        <v>33</v>
      </c>
      <c r="D746" t="s">
        <v>14</v>
      </c>
      <c r="E746">
        <v>260</v>
      </c>
      <c r="F746">
        <v>30</v>
      </c>
      <c r="G746">
        <v>45</v>
      </c>
      <c r="H746">
        <v>59</v>
      </c>
      <c r="I746">
        <v>30</v>
      </c>
      <c r="J746">
        <v>39</v>
      </c>
      <c r="K746">
        <v>57</v>
      </c>
      <c r="L746">
        <v>5</v>
      </c>
      <c r="M746" t="b">
        <v>0</v>
      </c>
      <c r="N746" s="15">
        <f>AVERAGE(Pokemon4[[#This Row],[Hit_Points]:[Speed_Points]])</f>
        <v>43.333333333333336</v>
      </c>
      <c r="O746">
        <f>_xlfn.STDEV.P(Pokemon4[[#This Row],[Hit_Points]:[Speed_Points]])</f>
        <v>11.61416759345623</v>
      </c>
      <c r="P746">
        <f>_xlfn.VAR.P(Pokemon4[[#This Row],[Hit_Points]:[Speed_Points]])</f>
        <v>134.88888888888889</v>
      </c>
    </row>
    <row r="747" spans="2:16" hidden="1" x14ac:dyDescent="0.3">
      <c r="B747" t="s">
        <v>77</v>
      </c>
      <c r="C747" t="s">
        <v>33</v>
      </c>
      <c r="D747" t="s">
        <v>14</v>
      </c>
      <c r="E747">
        <v>450</v>
      </c>
      <c r="F747">
        <v>70</v>
      </c>
      <c r="G747">
        <v>65</v>
      </c>
      <c r="H747">
        <v>60</v>
      </c>
      <c r="I747">
        <v>90</v>
      </c>
      <c r="J747">
        <v>75</v>
      </c>
      <c r="K747">
        <v>90</v>
      </c>
      <c r="L747">
        <v>1</v>
      </c>
      <c r="M747" t="b">
        <v>0</v>
      </c>
      <c r="N747" s="15">
        <f>AVERAGE(Pokemon4[[#This Row],[Hit_Points]:[Speed_Points]])</f>
        <v>75</v>
      </c>
      <c r="O747">
        <f>_xlfn.STDEV.P(Pokemon4[[#This Row],[Hit_Points]:[Speed_Points]])</f>
        <v>11.547005383792516</v>
      </c>
      <c r="P747">
        <f>_xlfn.VAR.P(Pokemon4[[#This Row],[Hit_Points]:[Speed_Points]])</f>
        <v>133.33333333333334</v>
      </c>
    </row>
    <row r="748" spans="2:16" hidden="1" x14ac:dyDescent="0.3">
      <c r="B748" t="s">
        <v>76</v>
      </c>
      <c r="C748" t="s">
        <v>33</v>
      </c>
      <c r="D748" t="s">
        <v>14</v>
      </c>
      <c r="E748">
        <v>305</v>
      </c>
      <c r="F748">
        <v>60</v>
      </c>
      <c r="G748">
        <v>55</v>
      </c>
      <c r="H748">
        <v>50</v>
      </c>
      <c r="I748">
        <v>40</v>
      </c>
      <c r="J748">
        <v>55</v>
      </c>
      <c r="K748">
        <v>45</v>
      </c>
      <c r="L748">
        <v>1</v>
      </c>
      <c r="M748" t="b">
        <v>0</v>
      </c>
      <c r="N748" s="15">
        <f>AVERAGE(Pokemon4[[#This Row],[Hit_Points]:[Speed_Points]])</f>
        <v>50.833333333333336</v>
      </c>
      <c r="O748">
        <f>_xlfn.STDEV.P(Pokemon4[[#This Row],[Hit_Points]:[Speed_Points]])</f>
        <v>6.7185481235821243</v>
      </c>
      <c r="P748">
        <f>_xlfn.VAR.P(Pokemon4[[#This Row],[Hit_Points]:[Speed_Points]])</f>
        <v>45.138888888888886</v>
      </c>
    </row>
    <row r="749" spans="2:16" x14ac:dyDescent="0.3">
      <c r="B749" s="2" t="s">
        <v>16</v>
      </c>
      <c r="C749" s="2" t="s">
        <v>13</v>
      </c>
      <c r="D749" s="2" t="s">
        <v>14</v>
      </c>
      <c r="E749" s="2">
        <v>525</v>
      </c>
      <c r="F749" s="2">
        <v>80</v>
      </c>
      <c r="G749" s="2">
        <v>82</v>
      </c>
      <c r="H749" s="2">
        <v>83</v>
      </c>
      <c r="I749" s="2">
        <v>100</v>
      </c>
      <c r="J749" s="2">
        <v>100</v>
      </c>
      <c r="K749" s="2">
        <v>80</v>
      </c>
      <c r="L749" s="2">
        <v>1</v>
      </c>
      <c r="M749" s="2" t="b">
        <v>0</v>
      </c>
      <c r="N749" s="16">
        <f>AVERAGE(Pokemon4[[#This Row],[Hit_Points]:[Speed_Points]])</f>
        <v>87.5</v>
      </c>
      <c r="O749" s="16">
        <f>_xlfn.STDEV.P(Pokemon4[[#This Row],[Hit_Points]:[Speed_Points]])</f>
        <v>8.9022469073824286</v>
      </c>
      <c r="P749" s="16">
        <f>_xlfn.VAR.P(Pokemon4[[#This Row],[Hit_Points]:[Speed_Points]])</f>
        <v>79.25</v>
      </c>
    </row>
    <row r="750" spans="2:16" x14ac:dyDescent="0.3">
      <c r="B750" s="2" t="s">
        <v>17</v>
      </c>
      <c r="C750" s="2" t="s">
        <v>13</v>
      </c>
      <c r="D750" s="2" t="s">
        <v>14</v>
      </c>
      <c r="E750" s="2">
        <v>625</v>
      </c>
      <c r="F750" s="2">
        <v>80</v>
      </c>
      <c r="G750" s="2">
        <v>100</v>
      </c>
      <c r="H750" s="2">
        <v>123</v>
      </c>
      <c r="I750" s="2">
        <v>122</v>
      </c>
      <c r="J750" s="2">
        <v>120</v>
      </c>
      <c r="K750" s="2">
        <v>80</v>
      </c>
      <c r="L750" s="2">
        <v>1</v>
      </c>
      <c r="M750" s="2" t="b">
        <v>0</v>
      </c>
      <c r="N750" s="16">
        <f>AVERAGE(Pokemon4[[#This Row],[Hit_Points]:[Speed_Points]])</f>
        <v>104.16666666666667</v>
      </c>
      <c r="O750" s="16">
        <f>_xlfn.STDEV.P(Pokemon4[[#This Row],[Hit_Points]:[Speed_Points]])</f>
        <v>18.747592438023133</v>
      </c>
      <c r="P750" s="16">
        <f>_xlfn.VAR.P(Pokemon4[[#This Row],[Hit_Points]:[Speed_Points]])</f>
        <v>351.47222222222223</v>
      </c>
    </row>
    <row r="751" spans="2:16" hidden="1" x14ac:dyDescent="0.3">
      <c r="B751" t="s">
        <v>493</v>
      </c>
      <c r="C751" t="s">
        <v>33</v>
      </c>
      <c r="D751" t="s">
        <v>23</v>
      </c>
      <c r="E751">
        <v>474</v>
      </c>
      <c r="F751">
        <v>70</v>
      </c>
      <c r="G751">
        <v>80</v>
      </c>
      <c r="H751">
        <v>102</v>
      </c>
      <c r="I751">
        <v>80</v>
      </c>
      <c r="J751">
        <v>102</v>
      </c>
      <c r="K751">
        <v>40</v>
      </c>
      <c r="L751">
        <v>4</v>
      </c>
      <c r="M751" t="b">
        <v>0</v>
      </c>
      <c r="N751" s="15">
        <f>AVERAGE(Pokemon4[[#This Row],[Hit_Points]:[Speed_Points]])</f>
        <v>79</v>
      </c>
      <c r="O751">
        <f>_xlfn.STDEV.P(Pokemon4[[#This Row],[Hit_Points]:[Speed_Points]])</f>
        <v>21.063396370639438</v>
      </c>
      <c r="P751">
        <f>_xlfn.VAR.P(Pokemon4[[#This Row],[Hit_Points]:[Speed_Points]])</f>
        <v>443.66666666666669</v>
      </c>
    </row>
    <row r="752" spans="2:16" hidden="1" x14ac:dyDescent="0.3">
      <c r="B752" t="s">
        <v>390</v>
      </c>
      <c r="C752" t="s">
        <v>55</v>
      </c>
      <c r="D752" t="s">
        <v>25</v>
      </c>
      <c r="E752">
        <v>340</v>
      </c>
      <c r="F752">
        <v>50</v>
      </c>
      <c r="G752">
        <v>70</v>
      </c>
      <c r="H752">
        <v>50</v>
      </c>
      <c r="I752">
        <v>50</v>
      </c>
      <c r="J752">
        <v>50</v>
      </c>
      <c r="K752">
        <v>70</v>
      </c>
      <c r="L752">
        <v>3</v>
      </c>
      <c r="M752" t="b">
        <v>0</v>
      </c>
      <c r="N752" s="15">
        <f>AVERAGE(Pokemon4[[#This Row],[Hit_Points]:[Speed_Points]])</f>
        <v>56.666666666666664</v>
      </c>
      <c r="O752">
        <f>_xlfn.STDEV.P(Pokemon4[[#This Row],[Hit_Points]:[Speed_Points]])</f>
        <v>9.428090415820634</v>
      </c>
      <c r="P752">
        <f>_xlfn.VAR.P(Pokemon4[[#This Row],[Hit_Points]:[Speed_Points]])</f>
        <v>88.888888888888886</v>
      </c>
    </row>
    <row r="753" spans="2:16" x14ac:dyDescent="0.3">
      <c r="B753" s="2" t="s">
        <v>583</v>
      </c>
      <c r="C753" s="2" t="s">
        <v>93</v>
      </c>
      <c r="D753" s="2" t="s">
        <v>19</v>
      </c>
      <c r="E753" s="2">
        <v>600</v>
      </c>
      <c r="F753" s="2">
        <v>100</v>
      </c>
      <c r="G753" s="2">
        <v>100</v>
      </c>
      <c r="H753" s="2">
        <v>100</v>
      </c>
      <c r="I753" s="2">
        <v>100</v>
      </c>
      <c r="J753" s="2">
        <v>100</v>
      </c>
      <c r="K753" s="2">
        <v>100</v>
      </c>
      <c r="L753" s="2">
        <v>5</v>
      </c>
      <c r="M753" s="2" t="b">
        <v>1</v>
      </c>
      <c r="N753" s="16">
        <f>AVERAGE(Pokemon4[[#This Row],[Hit_Points]:[Speed_Points]])</f>
        <v>100</v>
      </c>
      <c r="O753" s="16">
        <f>_xlfn.STDEV.P(Pokemon4[[#This Row],[Hit_Points]:[Speed_Points]])</f>
        <v>0</v>
      </c>
      <c r="P753" s="16">
        <f>_xlfn.VAR.P(Pokemon4[[#This Row],[Hit_Points]:[Speed_Points]])</f>
        <v>0</v>
      </c>
    </row>
    <row r="754" spans="2:16" hidden="1" x14ac:dyDescent="0.3">
      <c r="B754" t="s">
        <v>102</v>
      </c>
      <c r="C754" t="s">
        <v>13</v>
      </c>
      <c r="D754" t="s">
        <v>14</v>
      </c>
      <c r="E754">
        <v>490</v>
      </c>
      <c r="F754">
        <v>80</v>
      </c>
      <c r="G754">
        <v>105</v>
      </c>
      <c r="H754">
        <v>65</v>
      </c>
      <c r="I754">
        <v>100</v>
      </c>
      <c r="J754">
        <v>70</v>
      </c>
      <c r="K754">
        <v>70</v>
      </c>
      <c r="L754">
        <v>1</v>
      </c>
      <c r="M754" t="b">
        <v>0</v>
      </c>
      <c r="N754" s="15">
        <f>AVERAGE(Pokemon4[[#This Row],[Hit_Points]:[Speed_Points]])</f>
        <v>81.666666666666671</v>
      </c>
      <c r="O754">
        <f>_xlfn.STDEV.P(Pokemon4[[#This Row],[Hit_Points]:[Speed_Points]])</f>
        <v>15.456030825826172</v>
      </c>
      <c r="P754">
        <f>_xlfn.VAR.P(Pokemon4[[#This Row],[Hit_Points]:[Speed_Points]])</f>
        <v>238.88888888888889</v>
      </c>
    </row>
    <row r="755" spans="2:16" hidden="1" x14ac:dyDescent="0.3">
      <c r="B755" t="s">
        <v>342</v>
      </c>
      <c r="C755" t="s">
        <v>41</v>
      </c>
      <c r="D755" t="s">
        <v>20</v>
      </c>
      <c r="E755">
        <v>440</v>
      </c>
      <c r="F755">
        <v>80</v>
      </c>
      <c r="G755">
        <v>80</v>
      </c>
      <c r="H755">
        <v>80</v>
      </c>
      <c r="I755">
        <v>55</v>
      </c>
      <c r="J755">
        <v>55</v>
      </c>
      <c r="K755">
        <v>90</v>
      </c>
      <c r="L755">
        <v>3</v>
      </c>
      <c r="M755" t="b">
        <v>0</v>
      </c>
      <c r="N755" s="15">
        <f>AVERAGE(Pokemon4[[#This Row],[Hit_Points]:[Speed_Points]])</f>
        <v>73.333333333333329</v>
      </c>
      <c r="O755">
        <f>_xlfn.STDEV.P(Pokemon4[[#This Row],[Hit_Points]:[Speed_Points]])</f>
        <v>13.437096247164249</v>
      </c>
      <c r="P755">
        <f>_xlfn.VAR.P(Pokemon4[[#This Row],[Hit_Points]:[Speed_Points]])</f>
        <v>180.55555555555554</v>
      </c>
    </row>
    <row r="756" spans="2:16" hidden="1" x14ac:dyDescent="0.3">
      <c r="B756" t="s">
        <v>73</v>
      </c>
      <c r="C756" t="s">
        <v>13</v>
      </c>
      <c r="D756" t="s">
        <v>14</v>
      </c>
      <c r="E756">
        <v>490</v>
      </c>
      <c r="F756">
        <v>75</v>
      </c>
      <c r="G756">
        <v>80</v>
      </c>
      <c r="H756">
        <v>85</v>
      </c>
      <c r="I756">
        <v>110</v>
      </c>
      <c r="J756">
        <v>90</v>
      </c>
      <c r="K756">
        <v>50</v>
      </c>
      <c r="L756">
        <v>1</v>
      </c>
      <c r="M756" t="b">
        <v>0</v>
      </c>
      <c r="N756" s="15">
        <f>AVERAGE(Pokemon4[[#This Row],[Hit_Points]:[Speed_Points]])</f>
        <v>81.666666666666671</v>
      </c>
      <c r="O756">
        <f>_xlfn.STDEV.P(Pokemon4[[#This Row],[Hit_Points]:[Speed_Points]])</f>
        <v>17.950549357115012</v>
      </c>
      <c r="P756">
        <f>_xlfn.VAR.P(Pokemon4[[#This Row],[Hit_Points]:[Speed_Points]])</f>
        <v>322.22222222222223</v>
      </c>
    </row>
    <row r="757" spans="2:16" hidden="1" x14ac:dyDescent="0.3">
      <c r="B757" t="s">
        <v>731</v>
      </c>
      <c r="C757" t="s">
        <v>13</v>
      </c>
      <c r="D757" t="s">
        <v>85</v>
      </c>
      <c r="E757">
        <v>580</v>
      </c>
      <c r="F757">
        <v>91</v>
      </c>
      <c r="G757">
        <v>90</v>
      </c>
      <c r="H757">
        <v>72</v>
      </c>
      <c r="I757">
        <v>90</v>
      </c>
      <c r="J757">
        <v>129</v>
      </c>
      <c r="K757">
        <v>108</v>
      </c>
      <c r="L757">
        <v>5</v>
      </c>
      <c r="M757" t="b">
        <v>1</v>
      </c>
      <c r="N757" s="15">
        <f>AVERAGE(Pokemon4[[#This Row],[Hit_Points]:[Speed_Points]])</f>
        <v>96.666666666666671</v>
      </c>
      <c r="O757">
        <f>_xlfn.STDEV.P(Pokemon4[[#This Row],[Hit_Points]:[Speed_Points]])</f>
        <v>17.810733343190062</v>
      </c>
      <c r="P757">
        <f>_xlfn.VAR.P(Pokemon4[[#This Row],[Hit_Points]:[Speed_Points]])</f>
        <v>317.22222222222223</v>
      </c>
    </row>
    <row r="758" spans="2:16" hidden="1" x14ac:dyDescent="0.3">
      <c r="B758" t="s">
        <v>764</v>
      </c>
      <c r="C758" t="s">
        <v>33</v>
      </c>
      <c r="D758" t="s">
        <v>23</v>
      </c>
      <c r="E758">
        <v>411</v>
      </c>
      <c r="F758">
        <v>80</v>
      </c>
      <c r="G758">
        <v>52</v>
      </c>
      <c r="H758">
        <v>50</v>
      </c>
      <c r="I758">
        <v>90</v>
      </c>
      <c r="J758">
        <v>50</v>
      </c>
      <c r="K758">
        <v>89</v>
      </c>
      <c r="L758">
        <v>6</v>
      </c>
      <c r="M758" t="b">
        <v>0</v>
      </c>
      <c r="N758" s="15">
        <f>AVERAGE(Pokemon4[[#This Row],[Hit_Points]:[Speed_Points]])</f>
        <v>68.5</v>
      </c>
      <c r="O758">
        <f>_xlfn.STDEV.P(Pokemon4[[#This Row],[Hit_Points]:[Speed_Points]])</f>
        <v>18.126867719860851</v>
      </c>
      <c r="P758">
        <f>_xlfn.VAR.P(Pokemon4[[#This Row],[Hit_Points]:[Speed_Points]])</f>
        <v>328.58333333333331</v>
      </c>
    </row>
    <row r="759" spans="2:16" hidden="1" x14ac:dyDescent="0.3">
      <c r="B759" t="s">
        <v>372</v>
      </c>
      <c r="C759" t="s">
        <v>33</v>
      </c>
      <c r="D759" t="s">
        <v>20</v>
      </c>
      <c r="E759">
        <v>400</v>
      </c>
      <c r="F759">
        <v>65</v>
      </c>
      <c r="G759">
        <v>73</v>
      </c>
      <c r="H759">
        <v>55</v>
      </c>
      <c r="I759">
        <v>47</v>
      </c>
      <c r="J759">
        <v>75</v>
      </c>
      <c r="K759">
        <v>85</v>
      </c>
      <c r="L759">
        <v>3</v>
      </c>
      <c r="M759" t="b">
        <v>0</v>
      </c>
      <c r="N759" s="15">
        <f>AVERAGE(Pokemon4[[#This Row],[Hit_Points]:[Speed_Points]])</f>
        <v>66.666666666666671</v>
      </c>
      <c r="O759">
        <f>_xlfn.STDEV.P(Pokemon4[[#This Row],[Hit_Points]:[Speed_Points]])</f>
        <v>12.723556455994876</v>
      </c>
      <c r="P759">
        <f>_xlfn.VAR.P(Pokemon4[[#This Row],[Hit_Points]:[Speed_Points]])</f>
        <v>161.88888888888889</v>
      </c>
    </row>
    <row r="760" spans="2:16" x14ac:dyDescent="0.3">
      <c r="B760" s="2" t="s">
        <v>829</v>
      </c>
      <c r="C760" s="2" t="s">
        <v>19</v>
      </c>
      <c r="D760" s="2" t="s">
        <v>28</v>
      </c>
      <c r="E760" s="2">
        <v>600</v>
      </c>
      <c r="F760" s="2">
        <v>80</v>
      </c>
      <c r="G760" s="2">
        <v>110</v>
      </c>
      <c r="H760" s="2">
        <v>120</v>
      </c>
      <c r="I760" s="2">
        <v>130</v>
      </c>
      <c r="J760" s="2">
        <v>90</v>
      </c>
      <c r="K760" s="2">
        <v>70</v>
      </c>
      <c r="L760" s="2">
        <v>6</v>
      </c>
      <c r="M760" s="2" t="b">
        <v>1</v>
      </c>
      <c r="N760" s="16">
        <f>AVERAGE(Pokemon4[[#This Row],[Hit_Points]:[Speed_Points]])</f>
        <v>100</v>
      </c>
      <c r="O760" s="16">
        <f>_xlfn.STDEV.P(Pokemon4[[#This Row],[Hit_Points]:[Speed_Points]])</f>
        <v>21.602468994692867</v>
      </c>
      <c r="P760" s="16">
        <f>_xlfn.VAR.P(Pokemon4[[#This Row],[Hit_Points]:[Speed_Points]])</f>
        <v>466.66666666666669</v>
      </c>
    </row>
    <row r="761" spans="2:16" hidden="1" x14ac:dyDescent="0.3">
      <c r="B761" t="s">
        <v>728</v>
      </c>
      <c r="C761" t="s">
        <v>33</v>
      </c>
      <c r="D761" t="s">
        <v>19</v>
      </c>
      <c r="E761">
        <v>550</v>
      </c>
      <c r="F761">
        <v>85</v>
      </c>
      <c r="G761">
        <v>60</v>
      </c>
      <c r="H761">
        <v>65</v>
      </c>
      <c r="I761">
        <v>135</v>
      </c>
      <c r="J761">
        <v>105</v>
      </c>
      <c r="K761">
        <v>100</v>
      </c>
      <c r="L761">
        <v>5</v>
      </c>
      <c r="M761" t="b">
        <v>0</v>
      </c>
      <c r="N761" s="15">
        <f>AVERAGE(Pokemon4[[#This Row],[Hit_Points]:[Speed_Points]])</f>
        <v>91.666666666666671</v>
      </c>
      <c r="O761">
        <f>_xlfn.STDEV.P(Pokemon4[[#This Row],[Hit_Points]:[Speed_Points]])</f>
        <v>25.440562537456245</v>
      </c>
      <c r="P761">
        <f>_xlfn.VAR.P(Pokemon4[[#This Row],[Hit_Points]:[Speed_Points]])</f>
        <v>647.22222222222217</v>
      </c>
    </row>
    <row r="762" spans="2:16" hidden="1" x14ac:dyDescent="0.3">
      <c r="B762" t="s">
        <v>137</v>
      </c>
      <c r="C762" t="s">
        <v>52</v>
      </c>
      <c r="D762" t="s">
        <v>20</v>
      </c>
      <c r="E762">
        <v>330</v>
      </c>
      <c r="F762">
        <v>40</v>
      </c>
      <c r="G762">
        <v>30</v>
      </c>
      <c r="H762">
        <v>50</v>
      </c>
      <c r="I762">
        <v>55</v>
      </c>
      <c r="J762">
        <v>55</v>
      </c>
      <c r="K762">
        <v>100</v>
      </c>
      <c r="L762">
        <v>1</v>
      </c>
      <c r="M762" t="b">
        <v>0</v>
      </c>
      <c r="N762" s="15">
        <f>AVERAGE(Pokemon4[[#This Row],[Hit_Points]:[Speed_Points]])</f>
        <v>55</v>
      </c>
      <c r="O762">
        <f>_xlfn.STDEV.P(Pokemon4[[#This Row],[Hit_Points]:[Speed_Points]])</f>
        <v>21.9848432637882</v>
      </c>
      <c r="P762">
        <f>_xlfn.VAR.P(Pokemon4[[#This Row],[Hit_Points]:[Speed_Points]])</f>
        <v>483.33333333333331</v>
      </c>
    </row>
    <row r="763" spans="2:16" hidden="1" x14ac:dyDescent="0.3">
      <c r="B763" t="s">
        <v>720</v>
      </c>
      <c r="C763" t="s">
        <v>171</v>
      </c>
      <c r="D763" t="s">
        <v>23</v>
      </c>
      <c r="E763">
        <v>370</v>
      </c>
      <c r="F763">
        <v>70</v>
      </c>
      <c r="G763">
        <v>55</v>
      </c>
      <c r="H763">
        <v>75</v>
      </c>
      <c r="I763">
        <v>45</v>
      </c>
      <c r="J763">
        <v>65</v>
      </c>
      <c r="K763">
        <v>60</v>
      </c>
      <c r="L763">
        <v>5</v>
      </c>
      <c r="M763" t="b">
        <v>0</v>
      </c>
      <c r="N763" s="15">
        <f>AVERAGE(Pokemon4[[#This Row],[Hit_Points]:[Speed_Points]])</f>
        <v>61.666666666666664</v>
      </c>
      <c r="O763">
        <f>_xlfn.STDEV.P(Pokemon4[[#This Row],[Hit_Points]:[Speed_Points]])</f>
        <v>9.8601329718326944</v>
      </c>
      <c r="P763">
        <f>_xlfn.VAR.P(Pokemon4[[#This Row],[Hit_Points]:[Speed_Points]])</f>
        <v>97.222222222222229</v>
      </c>
    </row>
    <row r="764" spans="2:16" hidden="1" x14ac:dyDescent="0.3">
      <c r="B764" t="s">
        <v>65</v>
      </c>
      <c r="C764" t="s">
        <v>19</v>
      </c>
      <c r="D764" t="s">
        <v>20</v>
      </c>
      <c r="E764">
        <v>299</v>
      </c>
      <c r="F764">
        <v>38</v>
      </c>
      <c r="G764">
        <v>41</v>
      </c>
      <c r="H764">
        <v>40</v>
      </c>
      <c r="I764">
        <v>50</v>
      </c>
      <c r="J764">
        <v>65</v>
      </c>
      <c r="K764">
        <v>65</v>
      </c>
      <c r="L764">
        <v>1</v>
      </c>
      <c r="M764" t="b">
        <v>0</v>
      </c>
      <c r="N764" s="15">
        <f>AVERAGE(Pokemon4[[#This Row],[Hit_Points]:[Speed_Points]])</f>
        <v>49.833333333333336</v>
      </c>
      <c r="O764">
        <f>_xlfn.STDEV.P(Pokemon4[[#This Row],[Hit_Points]:[Speed_Points]])</f>
        <v>11.363929289153857</v>
      </c>
      <c r="P764">
        <f>_xlfn.VAR.P(Pokemon4[[#This Row],[Hit_Points]:[Speed_Points]])</f>
        <v>129.13888888888889</v>
      </c>
    </row>
    <row r="765" spans="2:16" hidden="1" x14ac:dyDescent="0.3">
      <c r="B765" t="s">
        <v>380</v>
      </c>
      <c r="C765" t="s">
        <v>28</v>
      </c>
      <c r="D765" t="s">
        <v>20</v>
      </c>
      <c r="E765">
        <v>400</v>
      </c>
      <c r="F765">
        <v>130</v>
      </c>
      <c r="G765">
        <v>70</v>
      </c>
      <c r="H765">
        <v>35</v>
      </c>
      <c r="I765">
        <v>70</v>
      </c>
      <c r="J765">
        <v>35</v>
      </c>
      <c r="K765">
        <v>60</v>
      </c>
      <c r="L765">
        <v>3</v>
      </c>
      <c r="M765" t="b">
        <v>0</v>
      </c>
      <c r="N765" s="15">
        <f>AVERAGE(Pokemon4[[#This Row],[Hit_Points]:[Speed_Points]])</f>
        <v>66.666666666666671</v>
      </c>
      <c r="O765">
        <f>_xlfn.STDEV.P(Pokemon4[[#This Row],[Hit_Points]:[Speed_Points]])</f>
        <v>31.841621957571334</v>
      </c>
      <c r="P765">
        <f>_xlfn.VAR.P(Pokemon4[[#This Row],[Hit_Points]:[Speed_Points]])</f>
        <v>1013.8888888888889</v>
      </c>
    </row>
    <row r="766" spans="2:16" hidden="1" x14ac:dyDescent="0.3">
      <c r="B766" t="s">
        <v>381</v>
      </c>
      <c r="C766" t="s">
        <v>28</v>
      </c>
      <c r="D766" t="s">
        <v>20</v>
      </c>
      <c r="E766">
        <v>500</v>
      </c>
      <c r="F766">
        <v>170</v>
      </c>
      <c r="G766">
        <v>90</v>
      </c>
      <c r="H766">
        <v>45</v>
      </c>
      <c r="I766">
        <v>90</v>
      </c>
      <c r="J766">
        <v>45</v>
      </c>
      <c r="K766">
        <v>60</v>
      </c>
      <c r="L766">
        <v>3</v>
      </c>
      <c r="M766" t="b">
        <v>0</v>
      </c>
      <c r="N766" s="15">
        <f>AVERAGE(Pokemon4[[#This Row],[Hit_Points]:[Speed_Points]])</f>
        <v>83.333333333333329</v>
      </c>
      <c r="O766">
        <f>_xlfn.STDEV.P(Pokemon4[[#This Row],[Hit_Points]:[Speed_Points]])</f>
        <v>42.979323194092089</v>
      </c>
      <c r="P766">
        <f>_xlfn.VAR.P(Pokemon4[[#This Row],[Hit_Points]:[Speed_Points]])</f>
        <v>1847.2222222222222</v>
      </c>
    </row>
    <row r="767" spans="2:16" hidden="1" x14ac:dyDescent="0.3">
      <c r="B767" t="s">
        <v>430</v>
      </c>
      <c r="C767" t="s">
        <v>122</v>
      </c>
      <c r="D767" t="s">
        <v>28</v>
      </c>
      <c r="E767">
        <v>530</v>
      </c>
      <c r="F767">
        <v>110</v>
      </c>
      <c r="G767">
        <v>80</v>
      </c>
      <c r="H767">
        <v>90</v>
      </c>
      <c r="I767">
        <v>95</v>
      </c>
      <c r="J767">
        <v>90</v>
      </c>
      <c r="K767">
        <v>65</v>
      </c>
      <c r="L767">
        <v>3</v>
      </c>
      <c r="M767" t="b">
        <v>0</v>
      </c>
      <c r="N767" s="15">
        <f>AVERAGE(Pokemon4[[#This Row],[Hit_Points]:[Speed_Points]])</f>
        <v>88.333333333333329</v>
      </c>
      <c r="O767">
        <f>_xlfn.STDEV.P(Pokemon4[[#This Row],[Hit_Points]:[Speed_Points]])</f>
        <v>13.743685418725535</v>
      </c>
      <c r="P767">
        <f>_xlfn.VAR.P(Pokemon4[[#This Row],[Hit_Points]:[Speed_Points]])</f>
        <v>188.88888888888889</v>
      </c>
    </row>
    <row r="768" spans="2:16" hidden="1" x14ac:dyDescent="0.3">
      <c r="B768" t="s">
        <v>29</v>
      </c>
      <c r="C768" t="s">
        <v>28</v>
      </c>
      <c r="D768" t="s">
        <v>20</v>
      </c>
      <c r="E768">
        <v>405</v>
      </c>
      <c r="F768">
        <v>59</v>
      </c>
      <c r="G768">
        <v>63</v>
      </c>
      <c r="H768">
        <v>80</v>
      </c>
      <c r="I768">
        <v>65</v>
      </c>
      <c r="J768">
        <v>80</v>
      </c>
      <c r="K768">
        <v>58</v>
      </c>
      <c r="L768">
        <v>1</v>
      </c>
      <c r="M768" t="b">
        <v>0</v>
      </c>
      <c r="N768" s="15">
        <f>AVERAGE(Pokemon4[[#This Row],[Hit_Points]:[Speed_Points]])</f>
        <v>67.5</v>
      </c>
      <c r="O768">
        <f>_xlfn.STDEV.P(Pokemon4[[#This Row],[Hit_Points]:[Speed_Points]])</f>
        <v>9.1423921012683174</v>
      </c>
      <c r="P768">
        <f>_xlfn.VAR.P(Pokemon4[[#This Row],[Hit_Points]:[Speed_Points]])</f>
        <v>83.583333333333329</v>
      </c>
    </row>
    <row r="769" spans="2:16" hidden="1" x14ac:dyDescent="0.3">
      <c r="B769" t="s">
        <v>594</v>
      </c>
      <c r="C769" t="s">
        <v>41</v>
      </c>
      <c r="D769" t="s">
        <v>20</v>
      </c>
      <c r="E769">
        <v>420</v>
      </c>
      <c r="F769">
        <v>60</v>
      </c>
      <c r="G769">
        <v>85</v>
      </c>
      <c r="H769">
        <v>69</v>
      </c>
      <c r="I769">
        <v>60</v>
      </c>
      <c r="J769">
        <v>69</v>
      </c>
      <c r="K769">
        <v>77</v>
      </c>
      <c r="L769">
        <v>5</v>
      </c>
      <c r="M769" t="b">
        <v>0</v>
      </c>
      <c r="N769" s="15">
        <f>AVERAGE(Pokemon4[[#This Row],[Hit_Points]:[Speed_Points]])</f>
        <v>70</v>
      </c>
      <c r="O769">
        <f>_xlfn.STDEV.P(Pokemon4[[#This Row],[Hit_Points]:[Speed_Points]])</f>
        <v>8.9069261439249239</v>
      </c>
      <c r="P769">
        <f>_xlfn.VAR.P(Pokemon4[[#This Row],[Hit_Points]:[Speed_Points]])</f>
        <v>79.333333333333329</v>
      </c>
    </row>
    <row r="770" spans="2:16" hidden="1" x14ac:dyDescent="0.3">
      <c r="B770" t="s">
        <v>542</v>
      </c>
      <c r="C770" t="s">
        <v>171</v>
      </c>
      <c r="D770" t="s">
        <v>122</v>
      </c>
      <c r="E770">
        <v>510</v>
      </c>
      <c r="F770">
        <v>70</v>
      </c>
      <c r="G770">
        <v>120</v>
      </c>
      <c r="H770">
        <v>65</v>
      </c>
      <c r="I770">
        <v>45</v>
      </c>
      <c r="J770">
        <v>85</v>
      </c>
      <c r="K770">
        <v>125</v>
      </c>
      <c r="L770">
        <v>4</v>
      </c>
      <c r="M770" t="b">
        <v>0</v>
      </c>
      <c r="N770" s="15">
        <f>AVERAGE(Pokemon4[[#This Row],[Hit_Points]:[Speed_Points]])</f>
        <v>85</v>
      </c>
      <c r="O770">
        <f>_xlfn.STDEV.P(Pokemon4[[#This Row],[Hit_Points]:[Speed_Points]])</f>
        <v>29.011491975882016</v>
      </c>
      <c r="P770">
        <f>_xlfn.VAR.P(Pokemon4[[#This Row],[Hit_Points]:[Speed_Points]])</f>
        <v>841.66666666666663</v>
      </c>
    </row>
    <row r="771" spans="2:16" hidden="1" x14ac:dyDescent="0.3">
      <c r="B771" t="s">
        <v>36</v>
      </c>
      <c r="C771" t="s">
        <v>33</v>
      </c>
      <c r="D771" t="s">
        <v>14</v>
      </c>
      <c r="E771">
        <v>195</v>
      </c>
      <c r="F771">
        <v>40</v>
      </c>
      <c r="G771">
        <v>35</v>
      </c>
      <c r="H771">
        <v>30</v>
      </c>
      <c r="I771">
        <v>20</v>
      </c>
      <c r="J771">
        <v>20</v>
      </c>
      <c r="K771">
        <v>50</v>
      </c>
      <c r="L771">
        <v>1</v>
      </c>
      <c r="M771" t="b">
        <v>0</v>
      </c>
      <c r="N771" s="15">
        <f>AVERAGE(Pokemon4[[#This Row],[Hit_Points]:[Speed_Points]])</f>
        <v>32.5</v>
      </c>
      <c r="O771">
        <f>_xlfn.STDEV.P(Pokemon4[[#This Row],[Hit_Points]:[Speed_Points]])</f>
        <v>10.70436048222094</v>
      </c>
      <c r="P771">
        <f>_xlfn.VAR.P(Pokemon4[[#This Row],[Hit_Points]:[Speed_Points]])</f>
        <v>114.58333333333333</v>
      </c>
    </row>
    <row r="772" spans="2:16" hidden="1" x14ac:dyDescent="0.3">
      <c r="B772" t="s">
        <v>101</v>
      </c>
      <c r="C772" t="s">
        <v>13</v>
      </c>
      <c r="D772" t="s">
        <v>14</v>
      </c>
      <c r="E772">
        <v>390</v>
      </c>
      <c r="F772">
        <v>65</v>
      </c>
      <c r="G772">
        <v>90</v>
      </c>
      <c r="H772">
        <v>50</v>
      </c>
      <c r="I772">
        <v>85</v>
      </c>
      <c r="J772">
        <v>45</v>
      </c>
      <c r="K772">
        <v>55</v>
      </c>
      <c r="L772">
        <v>1</v>
      </c>
      <c r="M772" t="b">
        <v>0</v>
      </c>
      <c r="N772" s="15">
        <f>AVERAGE(Pokemon4[[#This Row],[Hit_Points]:[Speed_Points]])</f>
        <v>65</v>
      </c>
      <c r="O772">
        <f>_xlfn.STDEV.P(Pokemon4[[#This Row],[Hit_Points]:[Speed_Points]])</f>
        <v>17.078251276599332</v>
      </c>
      <c r="P772">
        <f>_xlfn.VAR.P(Pokemon4[[#This Row],[Hit_Points]:[Speed_Points]])</f>
        <v>291.66666666666669</v>
      </c>
    </row>
    <row r="773" spans="2:16" hidden="1" x14ac:dyDescent="0.3">
      <c r="B773" t="s">
        <v>147</v>
      </c>
      <c r="C773" t="s">
        <v>14</v>
      </c>
      <c r="D773" t="s">
        <v>20</v>
      </c>
      <c r="E773">
        <v>490</v>
      </c>
      <c r="F773">
        <v>65</v>
      </c>
      <c r="G773">
        <v>90</v>
      </c>
      <c r="H773">
        <v>120</v>
      </c>
      <c r="I773">
        <v>85</v>
      </c>
      <c r="J773">
        <v>70</v>
      </c>
      <c r="K773">
        <v>60</v>
      </c>
      <c r="L773">
        <v>1</v>
      </c>
      <c r="M773" t="b">
        <v>0</v>
      </c>
      <c r="N773" s="15">
        <f>AVERAGE(Pokemon4[[#This Row],[Hit_Points]:[Speed_Points]])</f>
        <v>81.666666666666671</v>
      </c>
      <c r="O773">
        <f>_xlfn.STDEV.P(Pokemon4[[#This Row],[Hit_Points]:[Speed_Points]])</f>
        <v>20.138409955990952</v>
      </c>
      <c r="P773">
        <f>_xlfn.VAR.P(Pokemon4[[#This Row],[Hit_Points]:[Speed_Points]])</f>
        <v>405.55555555555554</v>
      </c>
    </row>
    <row r="774" spans="2:16" hidden="1" x14ac:dyDescent="0.3">
      <c r="B774" t="s">
        <v>637</v>
      </c>
      <c r="C774" t="s">
        <v>13</v>
      </c>
      <c r="D774" t="s">
        <v>63</v>
      </c>
      <c r="E774">
        <v>480</v>
      </c>
      <c r="F774">
        <v>60</v>
      </c>
      <c r="G774">
        <v>67</v>
      </c>
      <c r="H774">
        <v>85</v>
      </c>
      <c r="I774">
        <v>77</v>
      </c>
      <c r="J774">
        <v>75</v>
      </c>
      <c r="K774">
        <v>116</v>
      </c>
      <c r="L774">
        <v>5</v>
      </c>
      <c r="M774" t="b">
        <v>0</v>
      </c>
      <c r="N774" s="15">
        <f>AVERAGE(Pokemon4[[#This Row],[Hit_Points]:[Speed_Points]])</f>
        <v>80</v>
      </c>
      <c r="O774">
        <f>_xlfn.STDEV.P(Pokemon4[[#This Row],[Hit_Points]:[Speed_Points]])</f>
        <v>17.907168024751059</v>
      </c>
      <c r="P774">
        <f>_xlfn.VAR.P(Pokemon4[[#This Row],[Hit_Points]:[Speed_Points]])</f>
        <v>320.66666666666669</v>
      </c>
    </row>
    <row r="775" spans="2:16" hidden="1" x14ac:dyDescent="0.3">
      <c r="B775" t="s">
        <v>634</v>
      </c>
      <c r="C775" t="s">
        <v>33</v>
      </c>
      <c r="D775" t="s">
        <v>14</v>
      </c>
      <c r="E775">
        <v>360</v>
      </c>
      <c r="F775">
        <v>40</v>
      </c>
      <c r="G775">
        <v>55</v>
      </c>
      <c r="H775">
        <v>99</v>
      </c>
      <c r="I775">
        <v>40</v>
      </c>
      <c r="J775">
        <v>79</v>
      </c>
      <c r="K775">
        <v>47</v>
      </c>
      <c r="L775">
        <v>5</v>
      </c>
      <c r="M775" t="b">
        <v>0</v>
      </c>
      <c r="N775" s="15">
        <f>AVERAGE(Pokemon4[[#This Row],[Hit_Points]:[Speed_Points]])</f>
        <v>60</v>
      </c>
      <c r="O775">
        <f>_xlfn.STDEV.P(Pokemon4[[#This Row],[Hit_Points]:[Speed_Points]])</f>
        <v>21.893682498230699</v>
      </c>
      <c r="P775">
        <f>_xlfn.VAR.P(Pokemon4[[#This Row],[Hit_Points]:[Speed_Points]])</f>
        <v>479.33333333333331</v>
      </c>
    </row>
    <row r="776" spans="2:16" hidden="1" x14ac:dyDescent="0.3">
      <c r="B776" t="s">
        <v>402</v>
      </c>
      <c r="C776" t="s">
        <v>28</v>
      </c>
      <c r="D776" t="s">
        <v>55</v>
      </c>
      <c r="E776">
        <v>468</v>
      </c>
      <c r="F776">
        <v>110</v>
      </c>
      <c r="G776">
        <v>78</v>
      </c>
      <c r="H776">
        <v>73</v>
      </c>
      <c r="I776">
        <v>76</v>
      </c>
      <c r="J776">
        <v>71</v>
      </c>
      <c r="K776">
        <v>60</v>
      </c>
      <c r="L776">
        <v>3</v>
      </c>
      <c r="M776" t="b">
        <v>0</v>
      </c>
      <c r="N776" s="15">
        <f>AVERAGE(Pokemon4[[#This Row],[Hit_Points]:[Speed_Points]])</f>
        <v>78</v>
      </c>
      <c r="O776">
        <f>_xlfn.STDEV.P(Pokemon4[[#This Row],[Hit_Points]:[Speed_Points]])</f>
        <v>15.416441439796236</v>
      </c>
      <c r="P776">
        <f>_xlfn.VAR.P(Pokemon4[[#This Row],[Hit_Points]:[Speed_Points]])</f>
        <v>237.66666666666666</v>
      </c>
    </row>
    <row r="777" spans="2:16" hidden="1" x14ac:dyDescent="0.3">
      <c r="B777" t="s">
        <v>347</v>
      </c>
      <c r="C777" t="s">
        <v>41</v>
      </c>
      <c r="D777" t="s">
        <v>20</v>
      </c>
      <c r="E777">
        <v>240</v>
      </c>
      <c r="F777">
        <v>64</v>
      </c>
      <c r="G777">
        <v>51</v>
      </c>
      <c r="H777">
        <v>23</v>
      </c>
      <c r="I777">
        <v>51</v>
      </c>
      <c r="J777">
        <v>23</v>
      </c>
      <c r="K777">
        <v>28</v>
      </c>
      <c r="L777">
        <v>3</v>
      </c>
      <c r="M777" t="b">
        <v>0</v>
      </c>
      <c r="N777" s="15">
        <f>AVERAGE(Pokemon4[[#This Row],[Hit_Points]:[Speed_Points]])</f>
        <v>40</v>
      </c>
      <c r="O777">
        <f>_xlfn.STDEV.P(Pokemon4[[#This Row],[Hit_Points]:[Speed_Points]])</f>
        <v>16.020819787597222</v>
      </c>
      <c r="P777">
        <f>_xlfn.VAR.P(Pokemon4[[#This Row],[Hit_Points]:[Speed_Points]])</f>
        <v>256.66666666666669</v>
      </c>
    </row>
    <row r="778" spans="2:16" hidden="1" x14ac:dyDescent="0.3">
      <c r="B778" t="s">
        <v>68</v>
      </c>
      <c r="C778" t="s">
        <v>41</v>
      </c>
      <c r="D778" t="s">
        <v>63</v>
      </c>
      <c r="E778">
        <v>435</v>
      </c>
      <c r="F778">
        <v>140</v>
      </c>
      <c r="G778">
        <v>70</v>
      </c>
      <c r="H778">
        <v>45</v>
      </c>
      <c r="I778">
        <v>85</v>
      </c>
      <c r="J778">
        <v>50</v>
      </c>
      <c r="K778">
        <v>45</v>
      </c>
      <c r="L778">
        <v>1</v>
      </c>
      <c r="M778" t="b">
        <v>0</v>
      </c>
      <c r="N778" s="15">
        <f>AVERAGE(Pokemon4[[#This Row],[Hit_Points]:[Speed_Points]])</f>
        <v>72.5</v>
      </c>
      <c r="O778">
        <f>_xlfn.STDEV.P(Pokemon4[[#This Row],[Hit_Points]:[Speed_Points]])</f>
        <v>33.509948771471834</v>
      </c>
      <c r="P778">
        <f>_xlfn.VAR.P(Pokemon4[[#This Row],[Hit_Points]:[Speed_Points]])</f>
        <v>1122.9166666666667</v>
      </c>
    </row>
    <row r="779" spans="2:16" hidden="1" x14ac:dyDescent="0.3">
      <c r="B779" t="s">
        <v>331</v>
      </c>
      <c r="C779" t="s">
        <v>28</v>
      </c>
      <c r="D779" t="s">
        <v>23</v>
      </c>
      <c r="E779">
        <v>270</v>
      </c>
      <c r="F779">
        <v>40</v>
      </c>
      <c r="G779">
        <v>30</v>
      </c>
      <c r="H779">
        <v>30</v>
      </c>
      <c r="I779">
        <v>55</v>
      </c>
      <c r="J779">
        <v>30</v>
      </c>
      <c r="K779">
        <v>85</v>
      </c>
      <c r="L779">
        <v>3</v>
      </c>
      <c r="M779" t="b">
        <v>0</v>
      </c>
      <c r="N779" s="15">
        <f>AVERAGE(Pokemon4[[#This Row],[Hit_Points]:[Speed_Points]])</f>
        <v>45</v>
      </c>
      <c r="O779">
        <f>_xlfn.STDEV.P(Pokemon4[[#This Row],[Hit_Points]:[Speed_Points]])</f>
        <v>20</v>
      </c>
      <c r="P779">
        <f>_xlfn.VAR.P(Pokemon4[[#This Row],[Hit_Points]:[Speed_Points]])</f>
        <v>400</v>
      </c>
    </row>
    <row r="780" spans="2:16" hidden="1" x14ac:dyDescent="0.3">
      <c r="B780" t="s">
        <v>247</v>
      </c>
      <c r="C780" t="s">
        <v>93</v>
      </c>
      <c r="D780" t="s">
        <v>20</v>
      </c>
      <c r="E780">
        <v>405</v>
      </c>
      <c r="F780">
        <v>190</v>
      </c>
      <c r="G780">
        <v>33</v>
      </c>
      <c r="H780">
        <v>58</v>
      </c>
      <c r="I780">
        <v>33</v>
      </c>
      <c r="J780">
        <v>58</v>
      </c>
      <c r="K780">
        <v>33</v>
      </c>
      <c r="L780">
        <v>2</v>
      </c>
      <c r="M780" t="b">
        <v>0</v>
      </c>
      <c r="N780" s="15">
        <f>AVERAGE(Pokemon4[[#This Row],[Hit_Points]:[Speed_Points]])</f>
        <v>67.5</v>
      </c>
      <c r="O780">
        <f>_xlfn.STDEV.P(Pokemon4[[#This Row],[Hit_Points]:[Speed_Points]])</f>
        <v>55.912878659571803</v>
      </c>
      <c r="P780">
        <f>_xlfn.VAR.P(Pokemon4[[#This Row],[Hit_Points]:[Speed_Points]])</f>
        <v>3126.25</v>
      </c>
    </row>
    <row r="781" spans="2:16" hidden="1" x14ac:dyDescent="0.3">
      <c r="B781" t="s">
        <v>616</v>
      </c>
      <c r="C781" t="s">
        <v>93</v>
      </c>
      <c r="D781" t="s">
        <v>23</v>
      </c>
      <c r="E781">
        <v>313</v>
      </c>
      <c r="F781">
        <v>55</v>
      </c>
      <c r="G781">
        <v>45</v>
      </c>
      <c r="H781">
        <v>43</v>
      </c>
      <c r="I781">
        <v>55</v>
      </c>
      <c r="J781">
        <v>43</v>
      </c>
      <c r="K781">
        <v>72</v>
      </c>
      <c r="L781">
        <v>5</v>
      </c>
      <c r="M781" t="b">
        <v>0</v>
      </c>
      <c r="N781" s="15">
        <f>AVERAGE(Pokemon4[[#This Row],[Hit_Points]:[Speed_Points]])</f>
        <v>52.166666666666664</v>
      </c>
      <c r="O781">
        <f>_xlfn.STDEV.P(Pokemon4[[#This Row],[Hit_Points]:[Speed_Points]])</f>
        <v>10.237458451957476</v>
      </c>
      <c r="P781">
        <f>_xlfn.VAR.P(Pokemon4[[#This Row],[Hit_Points]:[Speed_Points]])</f>
        <v>104.80555555555556</v>
      </c>
    </row>
    <row r="782" spans="2:16" hidden="1" x14ac:dyDescent="0.3">
      <c r="B782" t="s">
        <v>239</v>
      </c>
      <c r="C782" t="s">
        <v>28</v>
      </c>
      <c r="D782" t="s">
        <v>55</v>
      </c>
      <c r="E782">
        <v>210</v>
      </c>
      <c r="F782">
        <v>55</v>
      </c>
      <c r="G782">
        <v>45</v>
      </c>
      <c r="H782">
        <v>45</v>
      </c>
      <c r="I782">
        <v>25</v>
      </c>
      <c r="J782">
        <v>25</v>
      </c>
      <c r="K782">
        <v>15</v>
      </c>
      <c r="L782">
        <v>2</v>
      </c>
      <c r="M782" t="b">
        <v>0</v>
      </c>
      <c r="N782" s="15">
        <f>AVERAGE(Pokemon4[[#This Row],[Hit_Points]:[Speed_Points]])</f>
        <v>35</v>
      </c>
      <c r="O782">
        <f>_xlfn.STDEV.P(Pokemon4[[#This Row],[Hit_Points]:[Speed_Points]])</f>
        <v>14.142135623730951</v>
      </c>
      <c r="P782">
        <f>_xlfn.VAR.P(Pokemon4[[#This Row],[Hit_Points]:[Speed_Points]])</f>
        <v>200</v>
      </c>
    </row>
    <row r="783" spans="2:16" hidden="1" x14ac:dyDescent="0.3">
      <c r="B783" t="s">
        <v>488</v>
      </c>
      <c r="C783" t="s">
        <v>33</v>
      </c>
      <c r="D783" t="s">
        <v>13</v>
      </c>
      <c r="E783">
        <v>424</v>
      </c>
      <c r="F783">
        <v>60</v>
      </c>
      <c r="G783">
        <v>59</v>
      </c>
      <c r="H783">
        <v>85</v>
      </c>
      <c r="I783">
        <v>79</v>
      </c>
      <c r="J783">
        <v>105</v>
      </c>
      <c r="K783">
        <v>36</v>
      </c>
      <c r="L783">
        <v>4</v>
      </c>
      <c r="M783" t="b">
        <v>0</v>
      </c>
      <c r="N783" s="15">
        <f>AVERAGE(Pokemon4[[#This Row],[Hit_Points]:[Speed_Points]])</f>
        <v>70.666666666666671</v>
      </c>
      <c r="O783">
        <f>_xlfn.STDEV.P(Pokemon4[[#This Row],[Hit_Points]:[Speed_Points]])</f>
        <v>22.005049925465343</v>
      </c>
      <c r="P783">
        <f>_xlfn.VAR.P(Pokemon4[[#This Row],[Hit_Points]:[Speed_Points]])</f>
        <v>484.22222222222223</v>
      </c>
    </row>
    <row r="784" spans="2:16" hidden="1" x14ac:dyDescent="0.3">
      <c r="B784" t="s">
        <v>489</v>
      </c>
      <c r="C784" t="s">
        <v>33</v>
      </c>
      <c r="D784" t="s">
        <v>55</v>
      </c>
      <c r="E784">
        <v>424</v>
      </c>
      <c r="F784">
        <v>60</v>
      </c>
      <c r="G784">
        <v>79</v>
      </c>
      <c r="H784">
        <v>105</v>
      </c>
      <c r="I784">
        <v>59</v>
      </c>
      <c r="J784">
        <v>85</v>
      </c>
      <c r="K784">
        <v>36</v>
      </c>
      <c r="L784">
        <v>4</v>
      </c>
      <c r="M784" t="b">
        <v>0</v>
      </c>
      <c r="N784" s="15">
        <f>AVERAGE(Pokemon4[[#This Row],[Hit_Points]:[Speed_Points]])</f>
        <v>70.666666666666671</v>
      </c>
      <c r="O784">
        <f>_xlfn.STDEV.P(Pokemon4[[#This Row],[Hit_Points]:[Speed_Points]])</f>
        <v>22.005049925465343</v>
      </c>
      <c r="P784">
        <f>_xlfn.VAR.P(Pokemon4[[#This Row],[Hit_Points]:[Speed_Points]])</f>
        <v>484.22222222222223</v>
      </c>
    </row>
    <row r="785" spans="2:16" hidden="1" x14ac:dyDescent="0.3">
      <c r="B785" t="s">
        <v>490</v>
      </c>
      <c r="C785" t="s">
        <v>33</v>
      </c>
      <c r="D785" t="s">
        <v>115</v>
      </c>
      <c r="E785">
        <v>424</v>
      </c>
      <c r="F785">
        <v>60</v>
      </c>
      <c r="G785">
        <v>69</v>
      </c>
      <c r="H785">
        <v>95</v>
      </c>
      <c r="I785">
        <v>69</v>
      </c>
      <c r="J785">
        <v>95</v>
      </c>
      <c r="K785">
        <v>36</v>
      </c>
      <c r="L785">
        <v>4</v>
      </c>
      <c r="M785" t="b">
        <v>0</v>
      </c>
      <c r="N785" s="15">
        <f>AVERAGE(Pokemon4[[#This Row],[Hit_Points]:[Speed_Points]])</f>
        <v>70.666666666666671</v>
      </c>
      <c r="O785">
        <f>_xlfn.STDEV.P(Pokemon4[[#This Row],[Hit_Points]:[Speed_Points]])</f>
        <v>20.434176165325471</v>
      </c>
      <c r="P785">
        <f>_xlfn.VAR.P(Pokemon4[[#This Row],[Hit_Points]:[Speed_Points]])</f>
        <v>417.55555555555554</v>
      </c>
    </row>
    <row r="786" spans="2:16" hidden="1" x14ac:dyDescent="0.3">
      <c r="B786" t="s">
        <v>318</v>
      </c>
      <c r="C786" t="s">
        <v>33</v>
      </c>
      <c r="D786" t="s">
        <v>20</v>
      </c>
      <c r="E786">
        <v>195</v>
      </c>
      <c r="F786">
        <v>45</v>
      </c>
      <c r="G786">
        <v>45</v>
      </c>
      <c r="H786">
        <v>35</v>
      </c>
      <c r="I786">
        <v>20</v>
      </c>
      <c r="J786">
        <v>30</v>
      </c>
      <c r="K786">
        <v>20</v>
      </c>
      <c r="L786">
        <v>3</v>
      </c>
      <c r="M786" t="b">
        <v>0</v>
      </c>
      <c r="N786" s="15">
        <f>AVERAGE(Pokemon4[[#This Row],[Hit_Points]:[Speed_Points]])</f>
        <v>32.5</v>
      </c>
      <c r="O786">
        <f>_xlfn.STDEV.P(Pokemon4[[#This Row],[Hit_Points]:[Speed_Points]])</f>
        <v>10.307764064044152</v>
      </c>
      <c r="P786">
        <f>_xlfn.VAR.P(Pokemon4[[#This Row],[Hit_Points]:[Speed_Points]])</f>
        <v>106.25</v>
      </c>
    </row>
    <row r="787" spans="2:16" hidden="1" x14ac:dyDescent="0.3">
      <c r="B787" t="s">
        <v>424</v>
      </c>
      <c r="C787" t="s">
        <v>93</v>
      </c>
      <c r="D787" t="s">
        <v>20</v>
      </c>
      <c r="E787">
        <v>260</v>
      </c>
      <c r="F787">
        <v>95</v>
      </c>
      <c r="G787">
        <v>23</v>
      </c>
      <c r="H787">
        <v>48</v>
      </c>
      <c r="I787">
        <v>23</v>
      </c>
      <c r="J787">
        <v>48</v>
      </c>
      <c r="K787">
        <v>23</v>
      </c>
      <c r="L787">
        <v>3</v>
      </c>
      <c r="M787" t="b">
        <v>0</v>
      </c>
      <c r="N787" s="15">
        <f>AVERAGE(Pokemon4[[#This Row],[Hit_Points]:[Speed_Points]])</f>
        <v>43.333333333333336</v>
      </c>
      <c r="O787">
        <f>_xlfn.STDEV.P(Pokemon4[[#This Row],[Hit_Points]:[Speed_Points]])</f>
        <v>25.668831077571276</v>
      </c>
      <c r="P787">
        <f>_xlfn.VAR.P(Pokemon4[[#This Row],[Hit_Points]:[Speed_Points]])</f>
        <v>658.88888888888891</v>
      </c>
    </row>
    <row r="788" spans="2:16" hidden="1" x14ac:dyDescent="0.3">
      <c r="B788" t="s">
        <v>222</v>
      </c>
      <c r="C788" t="s">
        <v>93</v>
      </c>
      <c r="D788" t="s">
        <v>23</v>
      </c>
      <c r="E788">
        <v>470</v>
      </c>
      <c r="F788">
        <v>65</v>
      </c>
      <c r="G788">
        <v>75</v>
      </c>
      <c r="H788">
        <v>70</v>
      </c>
      <c r="I788">
        <v>95</v>
      </c>
      <c r="J788">
        <v>70</v>
      </c>
      <c r="K788">
        <v>95</v>
      </c>
      <c r="L788">
        <v>2</v>
      </c>
      <c r="M788" t="b">
        <v>0</v>
      </c>
      <c r="N788" s="15">
        <f>AVERAGE(Pokemon4[[#This Row],[Hit_Points]:[Speed_Points]])</f>
        <v>78.333333333333329</v>
      </c>
      <c r="O788">
        <f>_xlfn.STDEV.P(Pokemon4[[#This Row],[Hit_Points]:[Speed_Points]])</f>
        <v>12.133516482134198</v>
      </c>
      <c r="P788">
        <f>_xlfn.VAR.P(Pokemon4[[#This Row],[Hit_Points]:[Speed_Points]])</f>
        <v>147.22222222222223</v>
      </c>
    </row>
    <row r="789" spans="2:16" hidden="1" x14ac:dyDescent="0.3">
      <c r="B789" s="2" t="s">
        <v>822</v>
      </c>
      <c r="C789" s="2" t="s">
        <v>63</v>
      </c>
      <c r="D789" s="2" t="s">
        <v>20</v>
      </c>
      <c r="E789" s="2">
        <v>680</v>
      </c>
      <c r="F789" s="2">
        <v>126</v>
      </c>
      <c r="G789" s="2">
        <v>131</v>
      </c>
      <c r="H789" s="2">
        <v>95</v>
      </c>
      <c r="I789" s="2">
        <v>131</v>
      </c>
      <c r="J789" s="2">
        <v>98</v>
      </c>
      <c r="K789" s="2">
        <v>99</v>
      </c>
      <c r="L789" s="2">
        <v>6</v>
      </c>
      <c r="M789" s="2" t="b">
        <v>1</v>
      </c>
      <c r="N789" s="16">
        <f>AVERAGE(Pokemon4[[#This Row],[Hit_Points]:[Speed_Points]])</f>
        <v>113.33333333333333</v>
      </c>
      <c r="O789" s="16">
        <f>_xlfn.STDEV.P(Pokemon4[[#This Row],[Hit_Points]:[Speed_Points]])</f>
        <v>16.131404843417148</v>
      </c>
      <c r="P789" s="16">
        <f>_xlfn.VAR.P(Pokemon4[[#This Row],[Hit_Points]:[Speed_Points]])</f>
        <v>260.22222222222223</v>
      </c>
    </row>
    <row r="790" spans="2:16" hidden="1" x14ac:dyDescent="0.3">
      <c r="B790" t="s">
        <v>653</v>
      </c>
      <c r="C790" t="s">
        <v>128</v>
      </c>
      <c r="D790" t="s">
        <v>20</v>
      </c>
      <c r="E790">
        <v>303</v>
      </c>
      <c r="F790">
        <v>38</v>
      </c>
      <c r="G790">
        <v>30</v>
      </c>
      <c r="H790">
        <v>85</v>
      </c>
      <c r="I790">
        <v>55</v>
      </c>
      <c r="J790">
        <v>65</v>
      </c>
      <c r="K790">
        <v>30</v>
      </c>
      <c r="L790">
        <v>5</v>
      </c>
      <c r="M790" t="b">
        <v>0</v>
      </c>
      <c r="N790" s="15">
        <f>AVERAGE(Pokemon4[[#This Row],[Hit_Points]:[Speed_Points]])</f>
        <v>50.5</v>
      </c>
      <c r="O790">
        <f>_xlfn.STDEV.P(Pokemon4[[#This Row],[Hit_Points]:[Speed_Points]])</f>
        <v>20.072784228070272</v>
      </c>
      <c r="P790">
        <f>_xlfn.VAR.P(Pokemon4[[#This Row],[Hit_Points]:[Speed_Points]])</f>
        <v>402.91666666666669</v>
      </c>
    </row>
    <row r="791" spans="2:16" hidden="1" x14ac:dyDescent="0.3">
      <c r="B791" t="s">
        <v>238</v>
      </c>
      <c r="C791" t="s">
        <v>33</v>
      </c>
      <c r="D791" t="s">
        <v>23</v>
      </c>
      <c r="E791">
        <v>390</v>
      </c>
      <c r="F791">
        <v>65</v>
      </c>
      <c r="G791">
        <v>65</v>
      </c>
      <c r="H791">
        <v>45</v>
      </c>
      <c r="I791">
        <v>75</v>
      </c>
      <c r="J791">
        <v>45</v>
      </c>
      <c r="K791">
        <v>95</v>
      </c>
      <c r="L791">
        <v>2</v>
      </c>
      <c r="M791" t="b">
        <v>0</v>
      </c>
      <c r="N791" s="15">
        <f>AVERAGE(Pokemon4[[#This Row],[Hit_Points]:[Speed_Points]])</f>
        <v>65</v>
      </c>
      <c r="O791">
        <f>_xlfn.STDEV.P(Pokemon4[[#This Row],[Hit_Points]:[Speed_Points]])</f>
        <v>17.320508075688775</v>
      </c>
      <c r="P791">
        <f>_xlfn.VAR.P(Pokemon4[[#This Row],[Hit_Points]:[Speed_Points]])</f>
        <v>300</v>
      </c>
    </row>
    <row r="792" spans="2:16" hidden="1" x14ac:dyDescent="0.3">
      <c r="B792" t="s">
        <v>550</v>
      </c>
      <c r="C792" t="s">
        <v>33</v>
      </c>
      <c r="D792" t="s">
        <v>23</v>
      </c>
      <c r="E792">
        <v>515</v>
      </c>
      <c r="F792">
        <v>86</v>
      </c>
      <c r="G792">
        <v>76</v>
      </c>
      <c r="H792">
        <v>86</v>
      </c>
      <c r="I792">
        <v>116</v>
      </c>
      <c r="J792">
        <v>56</v>
      </c>
      <c r="K792">
        <v>95</v>
      </c>
      <c r="L792">
        <v>4</v>
      </c>
      <c r="M792" t="b">
        <v>0</v>
      </c>
      <c r="N792" s="15">
        <f>AVERAGE(Pokemon4[[#This Row],[Hit_Points]:[Speed_Points]])</f>
        <v>85.833333333333329</v>
      </c>
      <c r="O792">
        <f>_xlfn.STDEV.P(Pokemon4[[#This Row],[Hit_Points]:[Speed_Points]])</f>
        <v>18.16972451329103</v>
      </c>
      <c r="P792">
        <f>_xlfn.VAR.P(Pokemon4[[#This Row],[Hit_Points]:[Speed_Points]])</f>
        <v>330.13888888888891</v>
      </c>
    </row>
    <row r="793" spans="2:16" x14ac:dyDescent="0.3">
      <c r="B793" s="2" t="s">
        <v>823</v>
      </c>
      <c r="C793" s="2" t="s">
        <v>171</v>
      </c>
      <c r="D793" s="2" t="s">
        <v>23</v>
      </c>
      <c r="E793" s="2">
        <v>680</v>
      </c>
      <c r="F793" s="2">
        <v>126</v>
      </c>
      <c r="G793" s="2">
        <v>131</v>
      </c>
      <c r="H793" s="2">
        <v>95</v>
      </c>
      <c r="I793" s="2">
        <v>131</v>
      </c>
      <c r="J793" s="2">
        <v>98</v>
      </c>
      <c r="K793" s="2">
        <v>99</v>
      </c>
      <c r="L793" s="2">
        <v>6</v>
      </c>
      <c r="M793" s="2" t="b">
        <v>1</v>
      </c>
      <c r="N793" s="16">
        <f>AVERAGE(Pokemon4[[#This Row],[Hit_Points]:[Speed_Points]])</f>
        <v>113.33333333333333</v>
      </c>
      <c r="O793" s="16">
        <f>_xlfn.STDEV.P(Pokemon4[[#This Row],[Hit_Points]:[Speed_Points]])</f>
        <v>16.131404843417148</v>
      </c>
      <c r="P793" s="16">
        <f>_xlfn.VAR.P(Pokemon4[[#This Row],[Hit_Points]:[Speed_Points]])</f>
        <v>260.22222222222223</v>
      </c>
    </row>
    <row r="794" spans="2:16" hidden="1" x14ac:dyDescent="0.3">
      <c r="B794" t="s">
        <v>397</v>
      </c>
      <c r="C794" t="s">
        <v>41</v>
      </c>
      <c r="D794" t="s">
        <v>20</v>
      </c>
      <c r="E794">
        <v>458</v>
      </c>
      <c r="F794">
        <v>73</v>
      </c>
      <c r="G794">
        <v>115</v>
      </c>
      <c r="H794">
        <v>60</v>
      </c>
      <c r="I794">
        <v>60</v>
      </c>
      <c r="J794">
        <v>60</v>
      </c>
      <c r="K794">
        <v>90</v>
      </c>
      <c r="L794">
        <v>3</v>
      </c>
      <c r="M794" t="b">
        <v>0</v>
      </c>
      <c r="N794" s="15">
        <f>AVERAGE(Pokemon4[[#This Row],[Hit_Points]:[Speed_Points]])</f>
        <v>76.333333333333329</v>
      </c>
      <c r="O794">
        <f>_xlfn.STDEV.P(Pokemon4[[#This Row],[Hit_Points]:[Speed_Points]])</f>
        <v>20.385179801894207</v>
      </c>
      <c r="P794">
        <f>_xlfn.VAR.P(Pokemon4[[#This Row],[Hit_Points]:[Speed_Points]])</f>
        <v>415.55555555555554</v>
      </c>
    </row>
    <row r="795" spans="2:16" x14ac:dyDescent="0.3">
      <c r="B795" s="2" t="s">
        <v>187</v>
      </c>
      <c r="C795" s="2" t="s">
        <v>52</v>
      </c>
      <c r="D795" s="2" t="s">
        <v>23</v>
      </c>
      <c r="E795" s="2">
        <v>580</v>
      </c>
      <c r="F795" s="2">
        <v>90</v>
      </c>
      <c r="G795" s="2">
        <v>90</v>
      </c>
      <c r="H795" s="2">
        <v>85</v>
      </c>
      <c r="I795" s="2">
        <v>125</v>
      </c>
      <c r="J795" s="2">
        <v>90</v>
      </c>
      <c r="K795" s="2">
        <v>100</v>
      </c>
      <c r="L795" s="2">
        <v>1</v>
      </c>
      <c r="M795" s="2" t="b">
        <v>1</v>
      </c>
      <c r="N795" s="16">
        <f>AVERAGE(Pokemon4[[#This Row],[Hit_Points]:[Speed_Points]])</f>
        <v>96.666666666666671</v>
      </c>
      <c r="O795" s="16">
        <f>_xlfn.STDEV.P(Pokemon4[[#This Row],[Hit_Points]:[Speed_Points]])</f>
        <v>13.437096247164249</v>
      </c>
      <c r="P795" s="16">
        <f>_xlfn.VAR.P(Pokemon4[[#This Row],[Hit_Points]:[Speed_Points]])</f>
        <v>180.55555555555554</v>
      </c>
    </row>
    <row r="796" spans="2:16" hidden="1" x14ac:dyDescent="0.3">
      <c r="B796" t="s">
        <v>612</v>
      </c>
      <c r="C796" t="s">
        <v>52</v>
      </c>
      <c r="D796" t="s">
        <v>20</v>
      </c>
      <c r="E796">
        <v>497</v>
      </c>
      <c r="F796">
        <v>75</v>
      </c>
      <c r="G796">
        <v>100</v>
      </c>
      <c r="H796">
        <v>63</v>
      </c>
      <c r="I796">
        <v>80</v>
      </c>
      <c r="J796">
        <v>63</v>
      </c>
      <c r="K796">
        <v>116</v>
      </c>
      <c r="L796">
        <v>5</v>
      </c>
      <c r="M796" t="b">
        <v>0</v>
      </c>
      <c r="N796" s="15">
        <f>AVERAGE(Pokemon4[[#This Row],[Hit_Points]:[Speed_Points]])</f>
        <v>82.833333333333329</v>
      </c>
      <c r="O796">
        <f>_xlfn.STDEV.P(Pokemon4[[#This Row],[Hit_Points]:[Speed_Points]])</f>
        <v>19.368502494743595</v>
      </c>
      <c r="P796">
        <f>_xlfn.VAR.P(Pokemon4[[#This Row],[Hit_Points]:[Speed_Points]])</f>
        <v>375.13888888888891</v>
      </c>
    </row>
    <row r="797" spans="2:16" x14ac:dyDescent="0.3">
      <c r="B797" s="2" t="s">
        <v>737</v>
      </c>
      <c r="C797" s="2" t="s">
        <v>25</v>
      </c>
      <c r="D797" s="2" t="s">
        <v>52</v>
      </c>
      <c r="E797" s="2">
        <v>680</v>
      </c>
      <c r="F797" s="2">
        <v>100</v>
      </c>
      <c r="G797" s="2">
        <v>150</v>
      </c>
      <c r="H797" s="2">
        <v>120</v>
      </c>
      <c r="I797" s="2">
        <v>120</v>
      </c>
      <c r="J797" s="2">
        <v>100</v>
      </c>
      <c r="K797" s="2">
        <v>90</v>
      </c>
      <c r="L797" s="2">
        <v>5</v>
      </c>
      <c r="M797" s="2" t="b">
        <v>1</v>
      </c>
      <c r="N797" s="16">
        <f>AVERAGE(Pokemon4[[#This Row],[Hit_Points]:[Speed_Points]])</f>
        <v>113.33333333333333</v>
      </c>
      <c r="O797" s="16">
        <f>_xlfn.STDEV.P(Pokemon4[[#This Row],[Hit_Points]:[Speed_Points]])</f>
        <v>19.720265943665389</v>
      </c>
      <c r="P797" s="16">
        <f>_xlfn.VAR.P(Pokemon4[[#This Row],[Hit_Points]:[Speed_Points]])</f>
        <v>388.88888888888891</v>
      </c>
    </row>
    <row r="798" spans="2:16" hidden="1" x14ac:dyDescent="0.3">
      <c r="B798" t="s">
        <v>316</v>
      </c>
      <c r="C798" t="s">
        <v>41</v>
      </c>
      <c r="D798" t="s">
        <v>20</v>
      </c>
      <c r="E798">
        <v>240</v>
      </c>
      <c r="F798">
        <v>38</v>
      </c>
      <c r="G798">
        <v>30</v>
      </c>
      <c r="H798">
        <v>41</v>
      </c>
      <c r="I798">
        <v>30</v>
      </c>
      <c r="J798">
        <v>41</v>
      </c>
      <c r="K798">
        <v>60</v>
      </c>
      <c r="L798">
        <v>3</v>
      </c>
      <c r="M798" t="b">
        <v>0</v>
      </c>
      <c r="N798" s="15">
        <f>AVERAGE(Pokemon4[[#This Row],[Hit_Points]:[Speed_Points]])</f>
        <v>40</v>
      </c>
      <c r="O798">
        <f>_xlfn.STDEV.P(Pokemon4[[#This Row],[Hit_Points]:[Speed_Points]])</f>
        <v>10.04987562112089</v>
      </c>
      <c r="P798">
        <f>_xlfn.VAR.P(Pokemon4[[#This Row],[Hit_Points]:[Speed_Points]])</f>
        <v>101</v>
      </c>
    </row>
    <row r="799" spans="2:16" hidden="1" x14ac:dyDescent="0.3">
      <c r="B799" t="s">
        <v>662</v>
      </c>
      <c r="C799" t="s">
        <v>171</v>
      </c>
      <c r="D799" t="s">
        <v>20</v>
      </c>
      <c r="E799">
        <v>510</v>
      </c>
      <c r="F799">
        <v>60</v>
      </c>
      <c r="G799">
        <v>105</v>
      </c>
      <c r="H799">
        <v>60</v>
      </c>
      <c r="I799">
        <v>120</v>
      </c>
      <c r="J799">
        <v>60</v>
      </c>
      <c r="K799">
        <v>105</v>
      </c>
      <c r="L799">
        <v>5</v>
      </c>
      <c r="M799" t="b">
        <v>0</v>
      </c>
      <c r="N799" s="15">
        <f>AVERAGE(Pokemon4[[#This Row],[Hit_Points]:[Speed_Points]])</f>
        <v>85</v>
      </c>
      <c r="O799">
        <f>_xlfn.STDEV.P(Pokemon4[[#This Row],[Hit_Points]:[Speed_Points]])</f>
        <v>25.495097567963924</v>
      </c>
      <c r="P799">
        <f>_xlfn.VAR.P(Pokemon4[[#This Row],[Hit_Points]:[Speed_Points]])</f>
        <v>650</v>
      </c>
    </row>
    <row r="800" spans="2:16" hidden="1" x14ac:dyDescent="0.3">
      <c r="B800" t="s">
        <v>661</v>
      </c>
      <c r="C800" t="s">
        <v>171</v>
      </c>
      <c r="D800" t="s">
        <v>20</v>
      </c>
      <c r="E800">
        <v>330</v>
      </c>
      <c r="F800">
        <v>40</v>
      </c>
      <c r="G800">
        <v>65</v>
      </c>
      <c r="H800">
        <v>40</v>
      </c>
      <c r="I800">
        <v>80</v>
      </c>
      <c r="J800">
        <v>40</v>
      </c>
      <c r="K800">
        <v>65</v>
      </c>
      <c r="L800">
        <v>5</v>
      </c>
      <c r="M800" t="b">
        <v>0</v>
      </c>
      <c r="N800" s="15">
        <f>AVERAGE(Pokemon4[[#This Row],[Hit_Points]:[Speed_Points]])</f>
        <v>55</v>
      </c>
      <c r="O800">
        <f>_xlfn.STDEV.P(Pokemon4[[#This Row],[Hit_Points]:[Speed_Points]])</f>
        <v>15.811388300841896</v>
      </c>
      <c r="P800">
        <f>_xlfn.VAR.P(Pokemon4[[#This Row],[Hit_Points]:[Speed_Points]])</f>
        <v>250</v>
      </c>
    </row>
    <row r="801" spans="2:16" hidden="1" x14ac:dyDescent="0.3">
      <c r="B801" t="s">
        <v>69</v>
      </c>
      <c r="C801" t="s">
        <v>14</v>
      </c>
      <c r="D801" t="s">
        <v>23</v>
      </c>
      <c r="E801">
        <v>245</v>
      </c>
      <c r="F801">
        <v>40</v>
      </c>
      <c r="G801">
        <v>45</v>
      </c>
      <c r="H801">
        <v>35</v>
      </c>
      <c r="I801">
        <v>30</v>
      </c>
      <c r="J801">
        <v>40</v>
      </c>
      <c r="K801">
        <v>55</v>
      </c>
      <c r="L801">
        <v>1</v>
      </c>
      <c r="M801" t="b">
        <v>0</v>
      </c>
      <c r="N801" s="15">
        <f>AVERAGE(Pokemon4[[#This Row],[Hit_Points]:[Speed_Points]])</f>
        <v>40.833333333333336</v>
      </c>
      <c r="O801">
        <f>_xlfn.STDEV.P(Pokemon4[[#This Row],[Hit_Points]:[Speed_Points]])</f>
        <v>7.8616509433805035</v>
      </c>
      <c r="P801">
        <f>_xlfn.VAR.P(Pokemon4[[#This Row],[Hit_Points]:[Speed_Points]])</f>
        <v>61.805555555555557</v>
      </c>
    </row>
    <row r="802" spans="2:16" hidden="1" x14ac:dyDescent="0.3">
      <c r="B802" t="s">
        <v>725</v>
      </c>
      <c r="C802" t="s">
        <v>171</v>
      </c>
      <c r="D802" t="s">
        <v>25</v>
      </c>
      <c r="E802">
        <v>420</v>
      </c>
      <c r="F802">
        <v>72</v>
      </c>
      <c r="G802">
        <v>85</v>
      </c>
      <c r="H802">
        <v>70</v>
      </c>
      <c r="I802">
        <v>65</v>
      </c>
      <c r="J802">
        <v>70</v>
      </c>
      <c r="K802">
        <v>58</v>
      </c>
      <c r="L802">
        <v>5</v>
      </c>
      <c r="M802" t="b">
        <v>0</v>
      </c>
      <c r="N802" s="15">
        <f>AVERAGE(Pokemon4[[#This Row],[Hit_Points]:[Speed_Points]])</f>
        <v>70</v>
      </c>
      <c r="O802">
        <f>_xlfn.STDEV.P(Pokemon4[[#This Row],[Hit_Points]:[Speed_Points]])</f>
        <v>8.144527815247077</v>
      </c>
      <c r="P802">
        <f>_xlfn.VAR.P(Pokemon4[[#This Row],[Hit_Points]:[Speed_Points]])</f>
        <v>66.333333333333329</v>
      </c>
    </row>
    <row r="803" spans="2:16" x14ac:dyDescent="0.3">
      <c r="B803" s="2" t="s">
        <v>824</v>
      </c>
      <c r="C803" s="2" t="s">
        <v>25</v>
      </c>
      <c r="D803" s="2" t="s">
        <v>55</v>
      </c>
      <c r="E803" s="2">
        <v>600</v>
      </c>
      <c r="F803" s="2">
        <v>108</v>
      </c>
      <c r="G803" s="2">
        <v>100</v>
      </c>
      <c r="H803" s="2">
        <v>121</v>
      </c>
      <c r="I803" s="2">
        <v>81</v>
      </c>
      <c r="J803" s="2">
        <v>95</v>
      </c>
      <c r="K803" s="2">
        <v>95</v>
      </c>
      <c r="L803" s="2">
        <v>6</v>
      </c>
      <c r="M803" s="2" t="b">
        <v>1</v>
      </c>
      <c r="N803" s="16">
        <f>AVERAGE(Pokemon4[[#This Row],[Hit_Points]:[Speed_Points]])</f>
        <v>100</v>
      </c>
      <c r="O803" s="16">
        <f>_xlfn.STDEV.P(Pokemon4[[#This Row],[Hit_Points]:[Speed_Points]])</f>
        <v>12.355835328567093</v>
      </c>
      <c r="P803" s="16">
        <f>_xlfn.VAR.P(Pokemon4[[#This Row],[Hit_Points]:[Speed_Points]])</f>
        <v>152.66666666666666</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ED57-EB60-4DED-8FE0-E43596E0B9CE}">
  <dimension ref="B1:BE214"/>
  <sheetViews>
    <sheetView topLeftCell="Q3" zoomScale="54" workbookViewId="0">
      <selection activeCell="F12" sqref="F12"/>
    </sheetView>
  </sheetViews>
  <sheetFormatPr defaultRowHeight="14.4" x14ac:dyDescent="0.3"/>
  <cols>
    <col min="2" max="2" width="78" customWidth="1"/>
    <col min="3" max="3" width="23.109375" bestFit="1" customWidth="1"/>
    <col min="4" max="4" width="46.21875" bestFit="1" customWidth="1"/>
    <col min="7" max="7" width="18.88671875" bestFit="1" customWidth="1"/>
    <col min="9" max="9" width="21.5546875" bestFit="1" customWidth="1"/>
    <col min="16" max="16" width="8.88671875" style="57"/>
    <col min="18" max="18" width="95.88671875" bestFit="1" customWidth="1"/>
    <col min="20" max="20" width="37.109375" bestFit="1" customWidth="1"/>
    <col min="21" max="21" width="9" bestFit="1" customWidth="1"/>
    <col min="22" max="22" width="10.77734375" bestFit="1" customWidth="1"/>
    <col min="23" max="23" width="7.6640625" bestFit="1" customWidth="1"/>
    <col min="24" max="24" width="33.21875" bestFit="1" customWidth="1"/>
    <col min="25" max="25" width="10.44140625" bestFit="1" customWidth="1"/>
    <col min="26" max="26" width="10.77734375" bestFit="1" customWidth="1"/>
    <col min="27" max="27" width="8.33203125" bestFit="1" customWidth="1"/>
    <col min="28" max="28" width="34.88671875" bestFit="1" customWidth="1"/>
    <col min="29" max="29" width="10" bestFit="1" customWidth="1"/>
    <col min="30" max="30" width="10.77734375" bestFit="1" customWidth="1"/>
    <col min="31" max="31" width="7.109375" bestFit="1" customWidth="1"/>
    <col min="32" max="32" width="19.44140625" bestFit="1" customWidth="1"/>
    <col min="33" max="33" width="7.5546875" bestFit="1" customWidth="1"/>
    <col min="34" max="34" width="10.77734375" bestFit="1" customWidth="1"/>
    <col min="35" max="35" width="8.109375" bestFit="1" customWidth="1"/>
    <col min="36" max="36" width="30.77734375" bestFit="1" customWidth="1"/>
    <col min="37" max="37" width="9" bestFit="1" customWidth="1"/>
    <col min="38" max="38" width="11.33203125" bestFit="1" customWidth="1"/>
    <col min="39" max="39" width="7.33203125" bestFit="1" customWidth="1"/>
    <col min="40" max="40" width="36.5546875" bestFit="1" customWidth="1"/>
    <col min="41" max="41" width="9" bestFit="1" customWidth="1"/>
    <col min="42" max="42" width="11" bestFit="1" customWidth="1"/>
    <col min="43" max="43" width="7.21875" bestFit="1" customWidth="1"/>
    <col min="44" max="44" width="22.109375" bestFit="1" customWidth="1"/>
    <col min="45" max="45" width="9" bestFit="1" customWidth="1"/>
    <col min="46" max="46" width="11" bestFit="1" customWidth="1"/>
    <col min="47" max="47" width="7.88671875" bestFit="1" customWidth="1"/>
    <col min="48" max="48" width="38" bestFit="1" customWidth="1"/>
    <col min="49" max="49" width="9.5546875" bestFit="1" customWidth="1"/>
    <col min="50" max="50" width="9.44140625" bestFit="1" customWidth="1"/>
    <col min="51" max="51" width="7.6640625" bestFit="1" customWidth="1"/>
    <col min="52" max="52" width="31.33203125" bestFit="1" customWidth="1"/>
    <col min="53" max="53" width="10.77734375" bestFit="1" customWidth="1"/>
    <col min="54" max="54" width="15.44140625" bestFit="1" customWidth="1"/>
    <col min="55" max="55" width="9.109375" bestFit="1" customWidth="1"/>
    <col min="56" max="56" width="31.33203125" bestFit="1" customWidth="1"/>
    <col min="57" max="57" width="9" bestFit="1" customWidth="1"/>
    <col min="58" max="58" width="9.109375" bestFit="1" customWidth="1"/>
    <col min="59" max="59" width="10.33203125" bestFit="1" customWidth="1"/>
    <col min="60" max="60" width="9.109375" bestFit="1" customWidth="1"/>
    <col min="61" max="62" width="9.77734375" bestFit="1" customWidth="1"/>
    <col min="63" max="63" width="11" bestFit="1" customWidth="1"/>
    <col min="64" max="66" width="9.109375" bestFit="1" customWidth="1"/>
    <col min="67" max="67" width="15.44140625" bestFit="1" customWidth="1"/>
    <col min="68" max="69" width="6.109375" bestFit="1" customWidth="1"/>
    <col min="70" max="70" width="6.5546875" bestFit="1" customWidth="1"/>
    <col min="71" max="71" width="11.44140625" bestFit="1" customWidth="1"/>
    <col min="72" max="78" width="18.33203125" bestFit="1" customWidth="1"/>
    <col min="79" max="79" width="8.6640625" bestFit="1" customWidth="1"/>
    <col min="80" max="81" width="18.33203125" bestFit="1" customWidth="1"/>
    <col min="82" max="82" width="10.5546875" bestFit="1" customWidth="1"/>
    <col min="83" max="89" width="18.33203125" bestFit="1" customWidth="1"/>
    <col min="90" max="90" width="10.5546875" bestFit="1" customWidth="1"/>
    <col min="91" max="101" width="18.33203125" bestFit="1" customWidth="1"/>
    <col min="102" max="102" width="10.109375" bestFit="1" customWidth="1"/>
    <col min="103" max="112" width="18.33203125" bestFit="1" customWidth="1"/>
    <col min="113" max="113" width="12" bestFit="1" customWidth="1"/>
    <col min="114" max="119" width="18.33203125" bestFit="1" customWidth="1"/>
    <col min="120" max="120" width="8.109375" bestFit="1" customWidth="1"/>
    <col min="121" max="128" width="18.33203125" bestFit="1" customWidth="1"/>
    <col min="129" max="129" width="11.88671875" bestFit="1" customWidth="1"/>
    <col min="130" max="137" width="18.33203125" bestFit="1" customWidth="1"/>
    <col min="138" max="138" width="11.33203125" bestFit="1" customWidth="1"/>
    <col min="139" max="146" width="18.33203125" bestFit="1" customWidth="1"/>
    <col min="147" max="147" width="11.88671875" bestFit="1" customWidth="1"/>
    <col min="148" max="160" width="18.33203125" bestFit="1" customWidth="1"/>
    <col min="161" max="161" width="9.77734375" bestFit="1" customWidth="1"/>
    <col min="162" max="170" width="18.33203125" bestFit="1" customWidth="1"/>
    <col min="171" max="171" width="9.77734375" bestFit="1" customWidth="1"/>
    <col min="172" max="186" width="18.33203125" bestFit="1" customWidth="1"/>
    <col min="187" max="188" width="10.77734375" bestFit="1" customWidth="1"/>
  </cols>
  <sheetData>
    <row r="1" spans="2:57" s="11" customFormat="1" ht="36" customHeight="1" x14ac:dyDescent="0.3">
      <c r="B1" s="11" t="s">
        <v>938</v>
      </c>
    </row>
    <row r="4" spans="2:57" ht="42" customHeight="1" x14ac:dyDescent="0.3">
      <c r="B4" s="58" t="s">
        <v>942</v>
      </c>
    </row>
    <row r="5" spans="2:57" x14ac:dyDescent="0.3">
      <c r="C5" s="6" t="s">
        <v>943</v>
      </c>
      <c r="D5" s="7" t="s">
        <v>944</v>
      </c>
      <c r="R5" s="54" t="s">
        <v>940</v>
      </c>
    </row>
    <row r="6" spans="2:57" x14ac:dyDescent="0.3">
      <c r="C6" s="8" t="s">
        <v>33</v>
      </c>
      <c r="D6" s="56">
        <v>7.5114484518015875E-2</v>
      </c>
    </row>
    <row r="7" spans="2:57" x14ac:dyDescent="0.3">
      <c r="C7" s="8" t="s">
        <v>171</v>
      </c>
      <c r="D7" s="56">
        <v>3.9697542533081283E-2</v>
      </c>
    </row>
    <row r="8" spans="2:57" ht="15.6" x14ac:dyDescent="0.3">
      <c r="C8" s="8" t="s">
        <v>25</v>
      </c>
      <c r="D8" s="56">
        <v>5.0611637487718408E-2</v>
      </c>
      <c r="S8" s="23" t="s">
        <v>33</v>
      </c>
      <c r="W8" s="23" t="s">
        <v>171</v>
      </c>
      <c r="AA8" s="51" t="s">
        <v>25</v>
      </c>
      <c r="AE8" s="52" t="s">
        <v>63</v>
      </c>
      <c r="AI8" s="23" t="s">
        <v>23</v>
      </c>
      <c r="AM8" s="23" t="s">
        <v>13</v>
      </c>
      <c r="AQ8" s="23" t="s">
        <v>122</v>
      </c>
      <c r="AU8" s="23" t="s">
        <v>41</v>
      </c>
      <c r="AY8" s="23" t="s">
        <v>93</v>
      </c>
      <c r="BC8" s="23" t="s">
        <v>28</v>
      </c>
    </row>
    <row r="9" spans="2:57" x14ac:dyDescent="0.3">
      <c r="C9" s="8" t="s">
        <v>52</v>
      </c>
      <c r="D9" s="56">
        <v>5.605001120425647E-2</v>
      </c>
      <c r="T9" s="37" t="s">
        <v>830</v>
      </c>
      <c r="U9" s="37" t="s">
        <v>908</v>
      </c>
      <c r="X9" s="6" t="s">
        <v>939</v>
      </c>
      <c r="Y9" s="6" t="s">
        <v>908</v>
      </c>
      <c r="AB9" s="6" t="s">
        <v>939</v>
      </c>
      <c r="AC9" s="6" t="s">
        <v>908</v>
      </c>
      <c r="AF9" s="6" t="s">
        <v>939</v>
      </c>
      <c r="AG9" s="6" t="s">
        <v>908</v>
      </c>
      <c r="AJ9" s="6" t="s">
        <v>939</v>
      </c>
      <c r="AK9" s="6" t="s">
        <v>908</v>
      </c>
      <c r="AN9" s="6" t="s">
        <v>939</v>
      </c>
      <c r="AO9" s="6" t="s">
        <v>908</v>
      </c>
      <c r="AR9" s="6" t="s">
        <v>939</v>
      </c>
      <c r="AS9" s="6" t="s">
        <v>908</v>
      </c>
      <c r="AV9" s="6" t="s">
        <v>939</v>
      </c>
      <c r="AW9" s="6" t="s">
        <v>908</v>
      </c>
      <c r="AZ9" s="6" t="s">
        <v>939</v>
      </c>
      <c r="BA9" s="6" t="s">
        <v>908</v>
      </c>
      <c r="BD9" s="6" t="s">
        <v>939</v>
      </c>
      <c r="BE9" s="6" t="s">
        <v>908</v>
      </c>
    </row>
    <row r="10" spans="2:57" x14ac:dyDescent="0.3">
      <c r="C10" s="8" t="s">
        <v>63</v>
      </c>
      <c r="D10" s="56">
        <v>2.01791531880419E-2</v>
      </c>
      <c r="T10" s="37" t="s">
        <v>908</v>
      </c>
      <c r="U10" s="38" t="s">
        <v>33</v>
      </c>
      <c r="X10" s="6" t="s">
        <v>908</v>
      </c>
      <c r="Y10" s="7" t="s">
        <v>171</v>
      </c>
      <c r="AB10" s="6" t="s">
        <v>908</v>
      </c>
      <c r="AC10" s="7" t="s">
        <v>25</v>
      </c>
      <c r="AF10" s="6" t="s">
        <v>908</v>
      </c>
      <c r="AG10" s="7" t="s">
        <v>63</v>
      </c>
      <c r="AJ10" s="6" t="s">
        <v>908</v>
      </c>
      <c r="AK10" s="7" t="s">
        <v>23</v>
      </c>
      <c r="AN10" s="6" t="s">
        <v>908</v>
      </c>
      <c r="AO10" s="7" t="s">
        <v>13</v>
      </c>
      <c r="AR10" s="6" t="s">
        <v>908</v>
      </c>
      <c r="AS10" s="7" t="s">
        <v>122</v>
      </c>
      <c r="AV10" s="6" t="s">
        <v>908</v>
      </c>
      <c r="AW10" s="7" t="s">
        <v>41</v>
      </c>
      <c r="AZ10" s="6" t="s">
        <v>908</v>
      </c>
      <c r="BA10" s="7" t="s">
        <v>93</v>
      </c>
      <c r="BD10" s="6" t="s">
        <v>908</v>
      </c>
      <c r="BE10" s="7" t="s">
        <v>28</v>
      </c>
    </row>
    <row r="11" spans="2:57" x14ac:dyDescent="0.3">
      <c r="C11" s="8" t="s">
        <v>85</v>
      </c>
      <c r="D11" s="56">
        <v>3.2302733264001009E-2</v>
      </c>
      <c r="T11" s="39" t="s">
        <v>708</v>
      </c>
      <c r="U11" s="38">
        <v>495</v>
      </c>
      <c r="X11" s="8" t="s">
        <v>422</v>
      </c>
      <c r="Y11" s="7">
        <v>465</v>
      </c>
      <c r="AB11" s="8" t="s">
        <v>395</v>
      </c>
      <c r="AC11" s="7">
        <v>490</v>
      </c>
      <c r="AF11" s="8" t="s">
        <v>783</v>
      </c>
      <c r="AG11" s="7">
        <v>462</v>
      </c>
      <c r="AJ11" s="8" t="s">
        <v>820</v>
      </c>
      <c r="AK11" s="7">
        <v>245</v>
      </c>
      <c r="AN11" s="8" t="s">
        <v>540</v>
      </c>
      <c r="AO11" s="7">
        <v>494</v>
      </c>
      <c r="AR11" s="8" t="s">
        <v>186</v>
      </c>
      <c r="AS11" s="7">
        <v>580</v>
      </c>
      <c r="AV11" s="8" t="s">
        <v>235</v>
      </c>
      <c r="AW11" s="7">
        <v>360</v>
      </c>
      <c r="AZ11" s="8" t="s">
        <v>92</v>
      </c>
      <c r="BA11" s="7">
        <v>310</v>
      </c>
      <c r="BD11" s="8" t="s">
        <v>685</v>
      </c>
      <c r="BE11" s="7">
        <v>470</v>
      </c>
    </row>
    <row r="12" spans="2:57" x14ac:dyDescent="0.3">
      <c r="C12" s="8" t="s">
        <v>19</v>
      </c>
      <c r="D12" s="56">
        <v>6.8432151044868744E-2</v>
      </c>
      <c r="T12" s="39" t="s">
        <v>212</v>
      </c>
      <c r="U12" s="38">
        <v>390</v>
      </c>
      <c r="X12" s="8" t="s">
        <v>423</v>
      </c>
      <c r="Y12" s="7">
        <v>565</v>
      </c>
      <c r="AB12" s="8" t="s">
        <v>396</v>
      </c>
      <c r="AC12" s="7">
        <v>590</v>
      </c>
      <c r="AF12" s="8" t="s">
        <v>64</v>
      </c>
      <c r="AG12" s="7">
        <v>483</v>
      </c>
      <c r="AJ12" s="8" t="s">
        <v>821</v>
      </c>
      <c r="AK12" s="7">
        <v>535</v>
      </c>
      <c r="AN12" s="8" t="s">
        <v>541</v>
      </c>
      <c r="AO12" s="7">
        <v>594</v>
      </c>
      <c r="AR12" s="8" t="s">
        <v>819</v>
      </c>
      <c r="AS12" s="7">
        <v>514</v>
      </c>
      <c r="AV12" s="8" t="s">
        <v>501</v>
      </c>
      <c r="AW12" s="7">
        <v>482</v>
      </c>
      <c r="AZ12" s="8" t="s">
        <v>95</v>
      </c>
      <c r="BA12" s="7">
        <v>500</v>
      </c>
      <c r="BD12" s="8" t="s">
        <v>229</v>
      </c>
      <c r="BE12" s="7">
        <v>420</v>
      </c>
    </row>
    <row r="13" spans="2:57" x14ac:dyDescent="0.3">
      <c r="C13" s="8" t="s">
        <v>23</v>
      </c>
      <c r="D13" s="56">
        <v>5.5733993714124829E-3</v>
      </c>
      <c r="T13" s="39" t="s">
        <v>320</v>
      </c>
      <c r="U13" s="38">
        <v>395</v>
      </c>
      <c r="X13" s="8" t="s">
        <v>716</v>
      </c>
      <c r="Y13" s="7">
        <v>490</v>
      </c>
      <c r="AB13" s="8" t="s">
        <v>701</v>
      </c>
      <c r="AC13" s="7">
        <v>320</v>
      </c>
      <c r="AF13" s="8" t="s">
        <v>62</v>
      </c>
      <c r="AG13" s="7">
        <v>323</v>
      </c>
      <c r="AJ13" s="8" t="s">
        <v>732</v>
      </c>
      <c r="AK13" s="7">
        <v>580</v>
      </c>
      <c r="AN13" s="8" t="s">
        <v>682</v>
      </c>
      <c r="AO13" s="7">
        <v>464</v>
      </c>
      <c r="AR13" s="8" t="s">
        <v>705</v>
      </c>
      <c r="AS13" s="7">
        <v>485</v>
      </c>
      <c r="AV13" s="8" t="s">
        <v>582</v>
      </c>
      <c r="AW13" s="7">
        <v>720</v>
      </c>
      <c r="AZ13" s="8" t="s">
        <v>96</v>
      </c>
      <c r="BA13" s="7">
        <v>590</v>
      </c>
      <c r="BD13" s="8" t="s">
        <v>401</v>
      </c>
      <c r="BE13" s="7">
        <v>288</v>
      </c>
    </row>
    <row r="14" spans="2:57" x14ac:dyDescent="0.3">
      <c r="C14" s="8" t="s">
        <v>128</v>
      </c>
      <c r="D14" s="56">
        <v>4.0410018329014426E-2</v>
      </c>
      <c r="T14" s="39" t="s">
        <v>38</v>
      </c>
      <c r="U14" s="38">
        <v>395</v>
      </c>
      <c r="X14" s="8" t="s">
        <v>579</v>
      </c>
      <c r="Y14" s="7">
        <v>600</v>
      </c>
      <c r="AB14" s="8" t="s">
        <v>436</v>
      </c>
      <c r="AC14" s="7">
        <v>300</v>
      </c>
      <c r="AF14" s="8" t="s">
        <v>217</v>
      </c>
      <c r="AG14" s="7">
        <v>218</v>
      </c>
      <c r="AJ14" s="8" t="s">
        <v>733</v>
      </c>
      <c r="AK14" s="7">
        <v>580</v>
      </c>
      <c r="AN14" s="8" t="s">
        <v>197</v>
      </c>
      <c r="AO14" s="7">
        <v>405</v>
      </c>
      <c r="AR14" s="8" t="s">
        <v>818</v>
      </c>
      <c r="AS14" s="7">
        <v>304</v>
      </c>
      <c r="AV14" s="8" t="s">
        <v>620</v>
      </c>
      <c r="AW14" s="7">
        <v>445</v>
      </c>
      <c r="AZ14" s="8" t="s">
        <v>569</v>
      </c>
      <c r="BA14" s="7">
        <v>580</v>
      </c>
      <c r="BD14" s="8" t="s">
        <v>640</v>
      </c>
      <c r="BE14" s="7">
        <v>460</v>
      </c>
    </row>
    <row r="15" spans="2:57" x14ac:dyDescent="0.3">
      <c r="C15" s="8" t="s">
        <v>13</v>
      </c>
      <c r="D15" s="56">
        <v>8.4692687355278351E-2</v>
      </c>
      <c r="T15" s="39" t="s">
        <v>39</v>
      </c>
      <c r="U15" s="38">
        <v>495</v>
      </c>
      <c r="X15" s="8" t="s">
        <v>724</v>
      </c>
      <c r="Y15" s="7">
        <v>300</v>
      </c>
      <c r="AB15" s="8" t="s">
        <v>190</v>
      </c>
      <c r="AC15" s="7">
        <v>420</v>
      </c>
      <c r="AF15" s="8" t="s">
        <v>767</v>
      </c>
      <c r="AG15" s="7">
        <v>303</v>
      </c>
      <c r="AJ15" s="8" t="s">
        <v>831</v>
      </c>
      <c r="AK15" s="7">
        <v>1940</v>
      </c>
      <c r="AN15" s="8" t="s">
        <v>227</v>
      </c>
      <c r="AO15" s="7">
        <v>490</v>
      </c>
      <c r="AR15" s="8" t="s">
        <v>706</v>
      </c>
      <c r="AS15" s="7">
        <v>485</v>
      </c>
      <c r="AV15" s="8" t="s">
        <v>621</v>
      </c>
      <c r="AW15" s="7">
        <v>545</v>
      </c>
      <c r="AZ15" s="8" t="s">
        <v>697</v>
      </c>
      <c r="BA15" s="7">
        <v>485</v>
      </c>
      <c r="BD15" s="8" t="s">
        <v>30</v>
      </c>
      <c r="BE15" s="7">
        <v>530</v>
      </c>
    </row>
    <row r="16" spans="2:57" x14ac:dyDescent="0.3">
      <c r="C16" s="8" t="s">
        <v>55</v>
      </c>
      <c r="D16" s="56">
        <v>4.0220407834935447E-2</v>
      </c>
      <c r="T16" s="39" t="s">
        <v>487</v>
      </c>
      <c r="U16" s="38">
        <v>224</v>
      </c>
      <c r="X16" s="8" t="s">
        <v>508</v>
      </c>
      <c r="Y16" s="7">
        <v>505</v>
      </c>
      <c r="AB16" s="8" t="s">
        <v>191</v>
      </c>
      <c r="AC16" s="7">
        <v>600</v>
      </c>
      <c r="AF16" s="8" t="s">
        <v>768</v>
      </c>
      <c r="AG16" s="7">
        <v>371</v>
      </c>
      <c r="AN16" s="8" t="s">
        <v>100</v>
      </c>
      <c r="AO16" s="7">
        <v>300</v>
      </c>
      <c r="AR16" s="8" t="s">
        <v>704</v>
      </c>
      <c r="AS16" s="7">
        <v>305</v>
      </c>
      <c r="AV16" s="8" t="s">
        <v>352</v>
      </c>
      <c r="AW16" s="7">
        <v>190</v>
      </c>
      <c r="AZ16" s="8" t="s">
        <v>301</v>
      </c>
      <c r="BA16" s="7">
        <v>600</v>
      </c>
      <c r="BD16" s="8" t="s">
        <v>31</v>
      </c>
      <c r="BE16" s="7">
        <v>630</v>
      </c>
    </row>
    <row r="17" spans="3:57" x14ac:dyDescent="0.3">
      <c r="C17" s="8" t="s">
        <v>122</v>
      </c>
      <c r="D17" s="56">
        <v>2.9886635907630962E-2</v>
      </c>
      <c r="T17" s="39" t="s">
        <v>35</v>
      </c>
      <c r="U17" s="38">
        <v>395</v>
      </c>
      <c r="X17" s="8" t="s">
        <v>277</v>
      </c>
      <c r="Y17" s="7">
        <v>500</v>
      </c>
      <c r="AB17" s="8" t="s">
        <v>189</v>
      </c>
      <c r="AC17" s="7">
        <v>300</v>
      </c>
      <c r="AF17" s="8" t="s">
        <v>769</v>
      </c>
      <c r="AG17" s="7">
        <v>552</v>
      </c>
      <c r="AN17" s="8" t="s">
        <v>340</v>
      </c>
      <c r="AO17" s="7">
        <v>460</v>
      </c>
      <c r="AR17" s="8" t="s">
        <v>273</v>
      </c>
      <c r="AS17" s="7">
        <v>330</v>
      </c>
      <c r="AV17" s="8" t="s">
        <v>475</v>
      </c>
      <c r="AW17" s="7">
        <v>410</v>
      </c>
      <c r="AZ17" s="8" t="s">
        <v>421</v>
      </c>
      <c r="BA17" s="7">
        <v>425</v>
      </c>
      <c r="BD17" s="8" t="s">
        <v>495</v>
      </c>
      <c r="BE17" s="7">
        <v>330</v>
      </c>
    </row>
    <row r="18" spans="3:57" ht="15.6" x14ac:dyDescent="0.3">
      <c r="C18" s="8" t="s">
        <v>41</v>
      </c>
      <c r="D18" s="56">
        <v>0.1130911681730167</v>
      </c>
      <c r="T18" s="39" t="s">
        <v>321</v>
      </c>
      <c r="U18" s="38">
        <v>205</v>
      </c>
      <c r="X18" s="8" t="s">
        <v>278</v>
      </c>
      <c r="Y18" s="7">
        <v>600</v>
      </c>
      <c r="AB18" s="8" t="s">
        <v>712</v>
      </c>
      <c r="AC18" s="7">
        <v>485</v>
      </c>
      <c r="AF18" s="8" t="s">
        <v>256</v>
      </c>
      <c r="AG18" s="7">
        <v>450</v>
      </c>
      <c r="AI18" s="23" t="s">
        <v>128</v>
      </c>
      <c r="AN18" s="8" t="s">
        <v>481</v>
      </c>
      <c r="AO18" s="7">
        <v>280</v>
      </c>
      <c r="AR18" s="8" t="s">
        <v>560</v>
      </c>
      <c r="AS18" s="7">
        <v>480</v>
      </c>
      <c r="AV18" s="8" t="s">
        <v>474</v>
      </c>
      <c r="AW18" s="7">
        <v>250</v>
      </c>
      <c r="AZ18" s="8" t="s">
        <v>511</v>
      </c>
      <c r="BA18" s="7">
        <v>285</v>
      </c>
      <c r="BD18" s="8" t="s">
        <v>656</v>
      </c>
      <c r="BE18" s="7">
        <v>495</v>
      </c>
    </row>
    <row r="19" spans="3:57" x14ac:dyDescent="0.3">
      <c r="C19" s="8" t="s">
        <v>14</v>
      </c>
      <c r="D19" s="56">
        <v>3.2107376997374183E-2</v>
      </c>
      <c r="T19" s="39" t="s">
        <v>32</v>
      </c>
      <c r="U19" s="38">
        <v>195</v>
      </c>
      <c r="X19" s="8" t="s">
        <v>276</v>
      </c>
      <c r="Y19" s="7">
        <v>330</v>
      </c>
      <c r="AB19" s="8" t="s">
        <v>702</v>
      </c>
      <c r="AC19" s="7">
        <v>410</v>
      </c>
      <c r="AF19" s="8" t="s">
        <v>785</v>
      </c>
      <c r="AG19" s="7">
        <v>480</v>
      </c>
      <c r="AJ19" s="6" t="s">
        <v>939</v>
      </c>
      <c r="AK19" s="6" t="s">
        <v>908</v>
      </c>
      <c r="AN19" s="8" t="s">
        <v>12</v>
      </c>
      <c r="AO19" s="7">
        <v>318</v>
      </c>
      <c r="AR19" s="8" t="s">
        <v>552</v>
      </c>
      <c r="AS19" s="7">
        <v>525</v>
      </c>
      <c r="AV19" s="8" t="s">
        <v>291</v>
      </c>
      <c r="AW19" s="7">
        <v>540</v>
      </c>
      <c r="AZ19" s="8" t="s">
        <v>576</v>
      </c>
      <c r="BA19" s="7">
        <v>600</v>
      </c>
      <c r="BD19" s="8" t="s">
        <v>377</v>
      </c>
      <c r="BE19" s="7">
        <v>305</v>
      </c>
    </row>
    <row r="20" spans="3:57" x14ac:dyDescent="0.3">
      <c r="C20" s="8" t="s">
        <v>93</v>
      </c>
      <c r="D20" s="56">
        <v>7.7938531725283117E-2</v>
      </c>
      <c r="T20" s="39" t="s">
        <v>492</v>
      </c>
      <c r="U20" s="38">
        <v>244</v>
      </c>
      <c r="X20" s="8" t="s">
        <v>726</v>
      </c>
      <c r="Y20" s="7">
        <v>600</v>
      </c>
      <c r="AB20" s="8" t="s">
        <v>522</v>
      </c>
      <c r="AC20" s="7">
        <v>410</v>
      </c>
      <c r="AF20" s="8" t="s">
        <v>255</v>
      </c>
      <c r="AG20" s="7">
        <v>300</v>
      </c>
      <c r="AJ20" s="6" t="s">
        <v>908</v>
      </c>
      <c r="AK20" s="7" t="s">
        <v>128</v>
      </c>
      <c r="AN20" s="8" t="s">
        <v>392</v>
      </c>
      <c r="AO20" s="7">
        <v>335</v>
      </c>
      <c r="AR20" s="8" t="s">
        <v>426</v>
      </c>
      <c r="AS20" s="7">
        <v>480</v>
      </c>
      <c r="AV20" s="8" t="s">
        <v>717</v>
      </c>
      <c r="AW20" s="7">
        <v>490</v>
      </c>
      <c r="AZ20" s="8" t="s">
        <v>459</v>
      </c>
      <c r="BA20" s="7">
        <v>600</v>
      </c>
      <c r="BD20" s="8" t="s">
        <v>214</v>
      </c>
      <c r="BE20" s="7">
        <v>330</v>
      </c>
    </row>
    <row r="21" spans="3:57" x14ac:dyDescent="0.3">
      <c r="C21" s="8" t="s">
        <v>106</v>
      </c>
      <c r="D21" s="56">
        <v>5.7357174458891873E-2</v>
      </c>
      <c r="T21" s="39" t="s">
        <v>649</v>
      </c>
      <c r="U21" s="38">
        <v>475</v>
      </c>
      <c r="X21" s="8" t="s">
        <v>786</v>
      </c>
      <c r="Y21" s="7">
        <v>288</v>
      </c>
      <c r="AB21" s="8" t="s">
        <v>523</v>
      </c>
      <c r="AC21" s="7">
        <v>600</v>
      </c>
      <c r="AF21" s="8" t="s">
        <v>782</v>
      </c>
      <c r="AG21" s="7">
        <v>341</v>
      </c>
      <c r="AJ21" s="8" t="s">
        <v>416</v>
      </c>
      <c r="AK21" s="7">
        <v>455</v>
      </c>
      <c r="AN21" s="8" t="s">
        <v>393</v>
      </c>
      <c r="AO21" s="7">
        <v>475</v>
      </c>
      <c r="AR21" s="8" t="s">
        <v>427</v>
      </c>
      <c r="AS21" s="7">
        <v>580</v>
      </c>
      <c r="AV21" s="8" t="s">
        <v>719</v>
      </c>
      <c r="AW21" s="7">
        <v>510</v>
      </c>
      <c r="AZ21" s="8" t="s">
        <v>460</v>
      </c>
      <c r="BA21" s="7">
        <v>600</v>
      </c>
      <c r="BD21" s="8" t="s">
        <v>431</v>
      </c>
      <c r="BE21" s="7">
        <v>345</v>
      </c>
    </row>
    <row r="22" spans="3:57" x14ac:dyDescent="0.3">
      <c r="C22" s="8" t="s">
        <v>115</v>
      </c>
      <c r="D22" s="56">
        <v>3.7830166455030713E-2</v>
      </c>
      <c r="T22" s="39" t="s">
        <v>723</v>
      </c>
      <c r="U22" s="38">
        <v>484</v>
      </c>
      <c r="X22" s="8" t="s">
        <v>599</v>
      </c>
      <c r="Y22" s="7">
        <v>446</v>
      </c>
      <c r="AB22" s="8" t="s">
        <v>524</v>
      </c>
      <c r="AC22" s="7">
        <v>700</v>
      </c>
      <c r="AF22" s="8" t="s">
        <v>784</v>
      </c>
      <c r="AG22" s="7">
        <v>341</v>
      </c>
      <c r="AJ22" s="8" t="s">
        <v>417</v>
      </c>
      <c r="AK22" s="7">
        <v>555</v>
      </c>
      <c r="AN22" s="8" t="s">
        <v>535</v>
      </c>
      <c r="AO22" s="7">
        <v>454</v>
      </c>
      <c r="AR22" s="8" t="s">
        <v>162</v>
      </c>
      <c r="AS22" s="7">
        <v>455</v>
      </c>
      <c r="AV22" s="8" t="s">
        <v>504</v>
      </c>
      <c r="AW22" s="7">
        <v>350</v>
      </c>
      <c r="AZ22" s="8" t="s">
        <v>458</v>
      </c>
      <c r="BA22" s="7">
        <v>600</v>
      </c>
      <c r="BD22" s="8" t="s">
        <v>792</v>
      </c>
      <c r="BE22" s="7">
        <v>330</v>
      </c>
    </row>
    <row r="23" spans="3:57" x14ac:dyDescent="0.3">
      <c r="C23" s="8" t="s">
        <v>28</v>
      </c>
      <c r="D23" s="56">
        <v>0.13850472015214807</v>
      </c>
      <c r="T23" s="39" t="s">
        <v>322</v>
      </c>
      <c r="U23" s="38">
        <v>385</v>
      </c>
      <c r="X23" s="8" t="s">
        <v>787</v>
      </c>
      <c r="Y23" s="7">
        <v>482</v>
      </c>
      <c r="AB23" s="8" t="s">
        <v>521</v>
      </c>
      <c r="AC23" s="7">
        <v>300</v>
      </c>
      <c r="AF23" s="8" t="s">
        <v>800</v>
      </c>
      <c r="AG23" s="7">
        <v>525</v>
      </c>
      <c r="AJ23" s="8" t="s">
        <v>700</v>
      </c>
      <c r="AK23" s="7">
        <v>520</v>
      </c>
      <c r="AN23" s="8" t="s">
        <v>498</v>
      </c>
      <c r="AO23" s="7">
        <v>450</v>
      </c>
      <c r="AR23" s="8" t="s">
        <v>554</v>
      </c>
      <c r="AS23" s="7">
        <v>530</v>
      </c>
      <c r="AV23" s="8" t="s">
        <v>757</v>
      </c>
      <c r="AW23" s="7">
        <v>237</v>
      </c>
      <c r="AZ23" s="8" t="s">
        <v>461</v>
      </c>
      <c r="BA23" s="7">
        <v>600</v>
      </c>
      <c r="BD23" s="8" t="s">
        <v>793</v>
      </c>
      <c r="BE23" s="7">
        <v>500</v>
      </c>
    </row>
    <row r="24" spans="3:57" x14ac:dyDescent="0.3">
      <c r="C24" s="8" t="s">
        <v>831</v>
      </c>
      <c r="D24" s="56">
        <v>1</v>
      </c>
      <c r="T24" s="39" t="s">
        <v>648</v>
      </c>
      <c r="U24" s="38">
        <v>325</v>
      </c>
      <c r="X24" s="8" t="s">
        <v>721</v>
      </c>
      <c r="Y24" s="7">
        <v>510</v>
      </c>
      <c r="AB24" s="8" t="s">
        <v>806</v>
      </c>
      <c r="AC24" s="7">
        <v>600</v>
      </c>
      <c r="AF24" s="8" t="s">
        <v>549</v>
      </c>
      <c r="AG24" s="7">
        <v>545</v>
      </c>
      <c r="AJ24" s="8" t="s">
        <v>654</v>
      </c>
      <c r="AK24" s="7">
        <v>483</v>
      </c>
      <c r="AN24" s="8" t="s">
        <v>497</v>
      </c>
      <c r="AO24" s="7">
        <v>275</v>
      </c>
      <c r="AR24" s="8" t="s">
        <v>269</v>
      </c>
      <c r="AS24" s="7">
        <v>450</v>
      </c>
      <c r="AV24" s="8" t="s">
        <v>413</v>
      </c>
      <c r="AW24" s="7">
        <v>420</v>
      </c>
      <c r="AZ24" s="8" t="s">
        <v>133</v>
      </c>
      <c r="BA24" s="7">
        <v>328</v>
      </c>
      <c r="BD24" s="8" t="s">
        <v>126</v>
      </c>
      <c r="BE24" s="7">
        <v>525</v>
      </c>
    </row>
    <row r="25" spans="3:57" x14ac:dyDescent="0.3">
      <c r="T25" s="39" t="s">
        <v>680</v>
      </c>
      <c r="U25" s="38">
        <v>495</v>
      </c>
      <c r="X25" s="8" t="s">
        <v>315</v>
      </c>
      <c r="Y25" s="7">
        <v>420</v>
      </c>
      <c r="AB25" s="8" t="s">
        <v>804</v>
      </c>
      <c r="AC25" s="7">
        <v>300</v>
      </c>
      <c r="AF25" s="8" t="s">
        <v>219</v>
      </c>
      <c r="AG25" s="7">
        <v>245</v>
      </c>
      <c r="AJ25" s="8" t="s">
        <v>503</v>
      </c>
      <c r="AK25" s="7">
        <v>498</v>
      </c>
      <c r="AN25" s="8" t="s">
        <v>750</v>
      </c>
      <c r="AO25" s="7">
        <v>530</v>
      </c>
      <c r="AR25" s="8" t="s">
        <v>445</v>
      </c>
      <c r="AS25" s="7">
        <v>580</v>
      </c>
      <c r="AV25" s="8" t="s">
        <v>150</v>
      </c>
      <c r="AW25" s="7">
        <v>450</v>
      </c>
      <c r="AZ25" s="8" t="s">
        <v>669</v>
      </c>
      <c r="BA25" s="7">
        <v>370</v>
      </c>
      <c r="BD25" s="8" t="s">
        <v>403</v>
      </c>
      <c r="BE25" s="7">
        <v>308</v>
      </c>
    </row>
    <row r="26" spans="3:57" x14ac:dyDescent="0.3">
      <c r="T26" s="39" t="s">
        <v>250</v>
      </c>
      <c r="U26" s="38">
        <v>465</v>
      </c>
      <c r="X26" s="8" t="s">
        <v>243</v>
      </c>
      <c r="Y26" s="7">
        <v>405</v>
      </c>
      <c r="AB26" s="8" t="s">
        <v>703</v>
      </c>
      <c r="AC26" s="7">
        <v>540</v>
      </c>
      <c r="AF26" s="8" t="s">
        <v>220</v>
      </c>
      <c r="AG26" s="7">
        <v>405</v>
      </c>
      <c r="AJ26" s="8" t="s">
        <v>502</v>
      </c>
      <c r="AK26" s="7">
        <v>348</v>
      </c>
      <c r="AN26" s="8" t="s">
        <v>748</v>
      </c>
      <c r="AO26" s="7">
        <v>313</v>
      </c>
      <c r="AR26" s="8" t="s">
        <v>429</v>
      </c>
      <c r="AS26" s="7">
        <v>410</v>
      </c>
      <c r="AV26" s="8" t="s">
        <v>519</v>
      </c>
      <c r="AW26" s="7">
        <v>411</v>
      </c>
      <c r="AZ26" s="8" t="s">
        <v>696</v>
      </c>
      <c r="BA26" s="7">
        <v>335</v>
      </c>
      <c r="BD26" s="8" t="s">
        <v>270</v>
      </c>
      <c r="BE26" s="7">
        <v>380</v>
      </c>
    </row>
    <row r="27" spans="3:57" x14ac:dyDescent="0.3">
      <c r="T27" s="39" t="s">
        <v>687</v>
      </c>
      <c r="U27" s="38">
        <v>472</v>
      </c>
      <c r="X27" s="8" t="s">
        <v>715</v>
      </c>
      <c r="Y27" s="7">
        <v>340</v>
      </c>
      <c r="AB27" s="8" t="s">
        <v>740</v>
      </c>
      <c r="AC27" s="7">
        <v>660</v>
      </c>
      <c r="AF27" s="8" t="s">
        <v>822</v>
      </c>
      <c r="AG27" s="7">
        <v>680</v>
      </c>
      <c r="AJ27" s="8" t="s">
        <v>419</v>
      </c>
      <c r="AK27" s="7">
        <v>455</v>
      </c>
      <c r="AN27" s="8" t="s">
        <v>196</v>
      </c>
      <c r="AO27" s="7">
        <v>318</v>
      </c>
      <c r="AR27" s="8" t="s">
        <v>287</v>
      </c>
      <c r="AS27" s="7">
        <v>305</v>
      </c>
      <c r="AV27" s="8" t="s">
        <v>664</v>
      </c>
      <c r="AW27" s="7">
        <v>470</v>
      </c>
      <c r="AZ27" s="8" t="s">
        <v>241</v>
      </c>
      <c r="BA27" s="7">
        <v>525</v>
      </c>
      <c r="BD27" s="8" t="s">
        <v>404</v>
      </c>
      <c r="BE27" s="7">
        <v>468</v>
      </c>
    </row>
    <row r="28" spans="3:57" x14ac:dyDescent="0.3">
      <c r="T28" s="39" t="s">
        <v>747</v>
      </c>
      <c r="U28" s="38">
        <v>600</v>
      </c>
      <c r="X28" s="8" t="s">
        <v>314</v>
      </c>
      <c r="Y28" s="7">
        <v>220</v>
      </c>
      <c r="AB28" s="8" t="s">
        <v>741</v>
      </c>
      <c r="AC28" s="7">
        <v>700</v>
      </c>
      <c r="AF28" s="8" t="s">
        <v>831</v>
      </c>
      <c r="AG28" s="7">
        <v>7024</v>
      </c>
      <c r="AJ28" s="8" t="s">
        <v>559</v>
      </c>
      <c r="AK28" s="7">
        <v>525</v>
      </c>
      <c r="AN28" s="8" t="s">
        <v>636</v>
      </c>
      <c r="AO28" s="7">
        <v>280</v>
      </c>
      <c r="AR28" s="8" t="s">
        <v>425</v>
      </c>
      <c r="AS28" s="7">
        <v>300</v>
      </c>
      <c r="AV28" s="8" t="s">
        <v>676</v>
      </c>
      <c r="AW28" s="7">
        <v>335</v>
      </c>
      <c r="AZ28" s="8" t="s">
        <v>775</v>
      </c>
      <c r="BA28" s="7">
        <v>355</v>
      </c>
      <c r="BD28" s="8" t="s">
        <v>203</v>
      </c>
      <c r="BE28" s="7">
        <v>405</v>
      </c>
    </row>
    <row r="29" spans="3:57" x14ac:dyDescent="0.3">
      <c r="T29" s="39" t="s">
        <v>261</v>
      </c>
      <c r="U29" s="38">
        <v>500</v>
      </c>
      <c r="X29" s="8" t="s">
        <v>598</v>
      </c>
      <c r="Y29" s="7">
        <v>281</v>
      </c>
      <c r="AB29" s="8" t="s">
        <v>742</v>
      </c>
      <c r="AC29" s="7">
        <v>700</v>
      </c>
      <c r="AJ29" s="8" t="s">
        <v>418</v>
      </c>
      <c r="AK29" s="7">
        <v>295</v>
      </c>
      <c r="AN29" s="8" t="s">
        <v>139</v>
      </c>
      <c r="AO29" s="7">
        <v>325</v>
      </c>
      <c r="AR29" s="8" t="s">
        <v>428</v>
      </c>
      <c r="AS29" s="7">
        <v>290</v>
      </c>
      <c r="AV29" s="8" t="s">
        <v>355</v>
      </c>
      <c r="AW29" s="7">
        <v>380</v>
      </c>
      <c r="AZ29" s="8" t="s">
        <v>556</v>
      </c>
      <c r="BA29" s="7">
        <v>518</v>
      </c>
      <c r="BD29" s="8" t="s">
        <v>121</v>
      </c>
      <c r="BE29" s="7">
        <v>475</v>
      </c>
    </row>
    <row r="30" spans="3:57" x14ac:dyDescent="0.3">
      <c r="T30" s="39" t="s">
        <v>262</v>
      </c>
      <c r="U30" s="38">
        <v>600</v>
      </c>
      <c r="X30" s="8" t="s">
        <v>356</v>
      </c>
      <c r="Y30" s="7">
        <v>380</v>
      </c>
      <c r="AB30" s="8" t="s">
        <v>447</v>
      </c>
      <c r="AC30" s="7">
        <v>600</v>
      </c>
      <c r="AJ30" s="8" t="s">
        <v>127</v>
      </c>
      <c r="AK30" s="7">
        <v>310</v>
      </c>
      <c r="AN30" s="8" t="s">
        <v>140</v>
      </c>
      <c r="AO30" s="7">
        <v>520</v>
      </c>
      <c r="AR30" s="8" t="s">
        <v>268</v>
      </c>
      <c r="AS30" s="7">
        <v>250</v>
      </c>
      <c r="AV30" s="8" t="s">
        <v>758</v>
      </c>
      <c r="AW30" s="7">
        <v>423</v>
      </c>
      <c r="AZ30" s="8" t="s">
        <v>557</v>
      </c>
      <c r="BA30" s="7">
        <v>618</v>
      </c>
      <c r="BD30" s="8" t="s">
        <v>591</v>
      </c>
      <c r="BE30" s="7">
        <v>413</v>
      </c>
    </row>
    <row r="31" spans="3:57" ht="15.6" x14ac:dyDescent="0.3">
      <c r="T31" s="39" t="s">
        <v>373</v>
      </c>
      <c r="U31" s="38">
        <v>400</v>
      </c>
      <c r="X31" s="8" t="s">
        <v>357</v>
      </c>
      <c r="Y31" s="7">
        <v>480</v>
      </c>
      <c r="AB31" s="8" t="s">
        <v>448</v>
      </c>
      <c r="AC31" s="7">
        <v>700</v>
      </c>
      <c r="AE31" s="23" t="s">
        <v>19</v>
      </c>
      <c r="AJ31" s="8" t="s">
        <v>130</v>
      </c>
      <c r="AK31" s="7">
        <v>500</v>
      </c>
      <c r="AN31" s="8" t="s">
        <v>688</v>
      </c>
      <c r="AO31" s="7">
        <v>305</v>
      </c>
      <c r="AR31" s="8" t="s">
        <v>674</v>
      </c>
      <c r="AS31" s="7">
        <v>395</v>
      </c>
      <c r="AV31" s="8" t="s">
        <v>173</v>
      </c>
      <c r="AW31" s="7">
        <v>288</v>
      </c>
      <c r="AZ31" s="8" t="s">
        <v>335</v>
      </c>
      <c r="BA31" s="7">
        <v>518</v>
      </c>
      <c r="BD31" s="8" t="s">
        <v>671</v>
      </c>
      <c r="BE31" s="7">
        <v>305</v>
      </c>
    </row>
    <row r="32" spans="3:57" x14ac:dyDescent="0.3">
      <c r="T32" s="39" t="s">
        <v>686</v>
      </c>
      <c r="U32" s="38">
        <v>319</v>
      </c>
      <c r="X32" s="8" t="s">
        <v>651</v>
      </c>
      <c r="Y32" s="7">
        <v>488</v>
      </c>
      <c r="AB32" s="8" t="s">
        <v>449</v>
      </c>
      <c r="AC32" s="7">
        <v>600</v>
      </c>
      <c r="AF32" s="6" t="s">
        <v>939</v>
      </c>
      <c r="AG32" s="6" t="s">
        <v>908</v>
      </c>
      <c r="AJ32" s="8" t="s">
        <v>131</v>
      </c>
      <c r="AK32" s="7">
        <v>600</v>
      </c>
      <c r="AN32" s="8" t="s">
        <v>689</v>
      </c>
      <c r="AO32" s="7">
        <v>489</v>
      </c>
      <c r="AR32" s="8" t="s">
        <v>673</v>
      </c>
      <c r="AS32" s="7">
        <v>305</v>
      </c>
      <c r="AV32" s="8" t="s">
        <v>119</v>
      </c>
      <c r="AW32" s="7">
        <v>460</v>
      </c>
      <c r="AZ32" s="8" t="s">
        <v>336</v>
      </c>
      <c r="BA32" s="7">
        <v>618</v>
      </c>
      <c r="BD32" s="8" t="s">
        <v>470</v>
      </c>
      <c r="BE32" s="7">
        <v>530</v>
      </c>
    </row>
    <row r="33" spans="20:57" x14ac:dyDescent="0.3">
      <c r="T33" s="39" t="s">
        <v>37</v>
      </c>
      <c r="U33" s="38">
        <v>205</v>
      </c>
      <c r="X33" s="8" t="s">
        <v>650</v>
      </c>
      <c r="Y33" s="7">
        <v>348</v>
      </c>
      <c r="AB33" s="8" t="s">
        <v>450</v>
      </c>
      <c r="AC33" s="7">
        <v>700</v>
      </c>
      <c r="AF33" s="6" t="s">
        <v>908</v>
      </c>
      <c r="AG33" s="7" t="s">
        <v>19</v>
      </c>
      <c r="AJ33" s="8" t="s">
        <v>574</v>
      </c>
      <c r="AK33" s="7">
        <v>680</v>
      </c>
      <c r="AN33" s="8" t="s">
        <v>681</v>
      </c>
      <c r="AO33" s="7">
        <v>294</v>
      </c>
      <c r="AR33" s="8" t="s">
        <v>675</v>
      </c>
      <c r="AS33" s="7">
        <v>535</v>
      </c>
      <c r="AV33" s="8" t="s">
        <v>118</v>
      </c>
      <c r="AW33" s="7">
        <v>310</v>
      </c>
      <c r="AZ33" s="8" t="s">
        <v>665</v>
      </c>
      <c r="BA33" s="7">
        <v>290</v>
      </c>
      <c r="BD33" s="8" t="s">
        <v>411</v>
      </c>
      <c r="BE33" s="7">
        <v>200</v>
      </c>
    </row>
    <row r="34" spans="20:57" x14ac:dyDescent="0.3">
      <c r="T34" s="39" t="s">
        <v>679</v>
      </c>
      <c r="U34" s="38">
        <v>315</v>
      </c>
      <c r="X34" s="8" t="s">
        <v>263</v>
      </c>
      <c r="Y34" s="7">
        <v>430</v>
      </c>
      <c r="AB34" s="8" t="s">
        <v>455</v>
      </c>
      <c r="AC34" s="7">
        <v>680</v>
      </c>
      <c r="AF34" s="8" t="s">
        <v>88</v>
      </c>
      <c r="AG34" s="7">
        <v>555</v>
      </c>
      <c r="AJ34" s="8" t="s">
        <v>575</v>
      </c>
      <c r="AK34" s="7">
        <v>680</v>
      </c>
      <c r="AN34" s="8" t="s">
        <v>72</v>
      </c>
      <c r="AO34" s="7">
        <v>395</v>
      </c>
      <c r="AR34" s="8" t="s">
        <v>430</v>
      </c>
      <c r="AS34" s="7">
        <v>530</v>
      </c>
      <c r="AV34" s="8" t="s">
        <v>251</v>
      </c>
      <c r="AW34" s="7">
        <v>415</v>
      </c>
      <c r="AZ34" s="8" t="s">
        <v>667</v>
      </c>
      <c r="BA34" s="7">
        <v>490</v>
      </c>
      <c r="BD34" s="8" t="s">
        <v>204</v>
      </c>
      <c r="BE34" s="7">
        <v>530</v>
      </c>
    </row>
    <row r="35" spans="20:57" x14ac:dyDescent="0.3">
      <c r="T35" s="39" t="s">
        <v>476</v>
      </c>
      <c r="U35" s="38">
        <v>194</v>
      </c>
      <c r="X35" s="8" t="s">
        <v>242</v>
      </c>
      <c r="Y35" s="7">
        <v>525</v>
      </c>
      <c r="AB35" s="8" t="s">
        <v>456</v>
      </c>
      <c r="AC35" s="7">
        <v>780</v>
      </c>
      <c r="AF35" s="8" t="s">
        <v>308</v>
      </c>
      <c r="AG35" s="7">
        <v>530</v>
      </c>
      <c r="AJ35" s="8" t="s">
        <v>814</v>
      </c>
      <c r="AK35" s="7">
        <v>494</v>
      </c>
      <c r="AN35" s="8" t="s">
        <v>771</v>
      </c>
      <c r="AO35" s="7">
        <v>531</v>
      </c>
      <c r="AR35" s="8" t="s">
        <v>831</v>
      </c>
      <c r="AS35" s="7">
        <v>10403</v>
      </c>
      <c r="AV35" s="8" t="s">
        <v>174</v>
      </c>
      <c r="AW35" s="7">
        <v>325</v>
      </c>
      <c r="AZ35" s="8" t="s">
        <v>666</v>
      </c>
      <c r="BA35" s="7">
        <v>390</v>
      </c>
      <c r="BD35" s="8" t="s">
        <v>536</v>
      </c>
      <c r="BE35" s="7">
        <v>330</v>
      </c>
    </row>
    <row r="36" spans="20:57" x14ac:dyDescent="0.3">
      <c r="T36" s="39" t="s">
        <v>477</v>
      </c>
      <c r="U36" s="38">
        <v>384</v>
      </c>
      <c r="X36" s="8" t="s">
        <v>720</v>
      </c>
      <c r="Y36" s="7">
        <v>370</v>
      </c>
      <c r="AB36" s="8" t="s">
        <v>736</v>
      </c>
      <c r="AC36" s="7">
        <v>680</v>
      </c>
      <c r="AF36" s="8" t="s">
        <v>309</v>
      </c>
      <c r="AG36" s="7">
        <v>630</v>
      </c>
      <c r="AJ36" s="8" t="s">
        <v>816</v>
      </c>
      <c r="AK36" s="7">
        <v>494</v>
      </c>
      <c r="AN36" s="8" t="s">
        <v>463</v>
      </c>
      <c r="AO36" s="7">
        <v>405</v>
      </c>
      <c r="AV36" s="8" t="s">
        <v>349</v>
      </c>
      <c r="AW36" s="7">
        <v>490</v>
      </c>
      <c r="AZ36" s="8" t="s">
        <v>387</v>
      </c>
      <c r="BA36" s="7">
        <v>470</v>
      </c>
      <c r="BD36" s="8" t="s">
        <v>496</v>
      </c>
      <c r="BE36" s="7">
        <v>495</v>
      </c>
    </row>
    <row r="37" spans="20:57" x14ac:dyDescent="0.3">
      <c r="T37" s="39" t="s">
        <v>727</v>
      </c>
      <c r="U37" s="38">
        <v>360</v>
      </c>
      <c r="X37" s="8" t="s">
        <v>542</v>
      </c>
      <c r="Y37" s="7">
        <v>510</v>
      </c>
      <c r="AB37" s="8" t="s">
        <v>438</v>
      </c>
      <c r="AC37" s="7">
        <v>600</v>
      </c>
      <c r="AF37" s="8" t="s">
        <v>752</v>
      </c>
      <c r="AG37" s="7">
        <v>409</v>
      </c>
      <c r="AJ37" s="8" t="s">
        <v>815</v>
      </c>
      <c r="AK37" s="7">
        <v>494</v>
      </c>
      <c r="AN37" s="8" t="s">
        <v>303</v>
      </c>
      <c r="AO37" s="7">
        <v>405</v>
      </c>
      <c r="AV37" s="8" t="s">
        <v>117</v>
      </c>
      <c r="AW37" s="7">
        <v>352</v>
      </c>
      <c r="AZ37" s="8" t="s">
        <v>827</v>
      </c>
      <c r="BA37" s="7">
        <v>600</v>
      </c>
      <c r="BD37" s="8" t="s">
        <v>683</v>
      </c>
      <c r="BE37" s="7">
        <v>335</v>
      </c>
    </row>
    <row r="38" spans="20:57" ht="15.6" x14ac:dyDescent="0.3">
      <c r="T38" s="39" t="s">
        <v>632</v>
      </c>
      <c r="U38" s="38">
        <v>500</v>
      </c>
      <c r="X38" s="8" t="s">
        <v>823</v>
      </c>
      <c r="Y38" s="7">
        <v>680</v>
      </c>
      <c r="AB38" s="8" t="s">
        <v>439</v>
      </c>
      <c r="AC38" s="7">
        <v>700</v>
      </c>
      <c r="AF38" s="8" t="s">
        <v>383</v>
      </c>
      <c r="AG38" s="7">
        <v>460</v>
      </c>
      <c r="AJ38" s="8" t="s">
        <v>817</v>
      </c>
      <c r="AK38" s="7">
        <v>494</v>
      </c>
      <c r="AN38" s="8" t="s">
        <v>232</v>
      </c>
      <c r="AO38" s="7">
        <v>250</v>
      </c>
      <c r="AQ38" s="23" t="s">
        <v>14</v>
      </c>
      <c r="AV38" s="8" t="s">
        <v>48</v>
      </c>
      <c r="AW38" s="7">
        <v>442</v>
      </c>
      <c r="AZ38" s="8" t="s">
        <v>828</v>
      </c>
      <c r="BA38" s="7">
        <v>680</v>
      </c>
      <c r="BD38" s="8" t="s">
        <v>754</v>
      </c>
      <c r="BE38" s="7">
        <v>314</v>
      </c>
    </row>
    <row r="39" spans="20:57" x14ac:dyDescent="0.3">
      <c r="T39" s="39" t="s">
        <v>210</v>
      </c>
      <c r="U39" s="38">
        <v>390</v>
      </c>
      <c r="X39" s="8" t="s">
        <v>662</v>
      </c>
      <c r="Y39" s="7">
        <v>510</v>
      </c>
      <c r="AB39" s="8" t="s">
        <v>437</v>
      </c>
      <c r="AC39" s="7">
        <v>420</v>
      </c>
      <c r="AF39" s="8" t="s">
        <v>384</v>
      </c>
      <c r="AG39" s="7">
        <v>560</v>
      </c>
      <c r="AJ39" s="8" t="s">
        <v>129</v>
      </c>
      <c r="AK39" s="7">
        <v>405</v>
      </c>
      <c r="AN39" s="8" t="s">
        <v>15</v>
      </c>
      <c r="AO39" s="7">
        <v>405</v>
      </c>
      <c r="AR39" s="6" t="s">
        <v>939</v>
      </c>
      <c r="AS39" s="6" t="s">
        <v>908</v>
      </c>
      <c r="AV39" s="8" t="s">
        <v>759</v>
      </c>
      <c r="AW39" s="7">
        <v>278</v>
      </c>
      <c r="AZ39" s="8" t="s">
        <v>134</v>
      </c>
      <c r="BA39" s="7">
        <v>483</v>
      </c>
      <c r="BD39" s="8" t="s">
        <v>755</v>
      </c>
      <c r="BE39" s="7">
        <v>405</v>
      </c>
    </row>
    <row r="40" spans="20:57" x14ac:dyDescent="0.3">
      <c r="T40" s="39" t="s">
        <v>209</v>
      </c>
      <c r="U40" s="38">
        <v>265</v>
      </c>
      <c r="X40" s="8" t="s">
        <v>661</v>
      </c>
      <c r="Y40" s="7">
        <v>330</v>
      </c>
      <c r="AB40" s="8" t="s">
        <v>805</v>
      </c>
      <c r="AC40" s="7">
        <v>452</v>
      </c>
      <c r="AF40" s="8" t="s">
        <v>22</v>
      </c>
      <c r="AG40" s="7">
        <v>534</v>
      </c>
      <c r="AJ40" s="8" t="s">
        <v>699</v>
      </c>
      <c r="AK40" s="7">
        <v>370</v>
      </c>
      <c r="AN40" s="8" t="s">
        <v>234</v>
      </c>
      <c r="AO40" s="7">
        <v>460</v>
      </c>
      <c r="AR40" s="6" t="s">
        <v>908</v>
      </c>
      <c r="AS40" s="7" t="s">
        <v>14</v>
      </c>
      <c r="AV40" s="8" t="s">
        <v>774</v>
      </c>
      <c r="AW40" s="7">
        <v>472</v>
      </c>
      <c r="AZ40" s="8" t="s">
        <v>94</v>
      </c>
      <c r="BA40" s="7">
        <v>400</v>
      </c>
      <c r="BD40" s="8" t="s">
        <v>500</v>
      </c>
      <c r="BE40" s="7">
        <v>475</v>
      </c>
    </row>
    <row r="41" spans="20:57" x14ac:dyDescent="0.3">
      <c r="T41" s="39" t="s">
        <v>338</v>
      </c>
      <c r="U41" s="38">
        <v>414</v>
      </c>
      <c r="X41" s="8" t="s">
        <v>725</v>
      </c>
      <c r="Y41" s="7">
        <v>420</v>
      </c>
      <c r="AB41" s="8" t="s">
        <v>737</v>
      </c>
      <c r="AC41" s="7">
        <v>680</v>
      </c>
      <c r="AF41" s="8" t="s">
        <v>24</v>
      </c>
      <c r="AG41" s="7">
        <v>634</v>
      </c>
      <c r="AJ41" s="8" t="s">
        <v>698</v>
      </c>
      <c r="AK41" s="7">
        <v>275</v>
      </c>
      <c r="AN41" s="8" t="s">
        <v>551</v>
      </c>
      <c r="AO41" s="7">
        <v>525</v>
      </c>
      <c r="AR41" s="8" t="s">
        <v>50</v>
      </c>
      <c r="AS41" s="7">
        <v>438</v>
      </c>
      <c r="AV41" s="8" t="s">
        <v>206</v>
      </c>
      <c r="AW41" s="7">
        <v>415</v>
      </c>
      <c r="AZ41" s="8" t="s">
        <v>334</v>
      </c>
      <c r="BA41" s="7">
        <v>278</v>
      </c>
      <c r="BD41" s="8" t="s">
        <v>156</v>
      </c>
      <c r="BE41" s="7">
        <v>320</v>
      </c>
    </row>
    <row r="42" spans="20:57" x14ac:dyDescent="0.3">
      <c r="T42" s="39" t="s">
        <v>34</v>
      </c>
      <c r="U42" s="38">
        <v>205</v>
      </c>
      <c r="X42" s="8" t="s">
        <v>831</v>
      </c>
      <c r="Y42" s="7">
        <v>13818</v>
      </c>
      <c r="AB42" s="8" t="s">
        <v>824</v>
      </c>
      <c r="AC42" s="7">
        <v>600</v>
      </c>
      <c r="AF42" s="8" t="s">
        <v>26</v>
      </c>
      <c r="AG42" s="7">
        <v>634</v>
      </c>
      <c r="AJ42" s="8" t="s">
        <v>245</v>
      </c>
      <c r="AK42" s="7">
        <v>435</v>
      </c>
      <c r="AN42" s="8" t="s">
        <v>639</v>
      </c>
      <c r="AO42" s="7">
        <v>480</v>
      </c>
      <c r="AR42" s="8" t="s">
        <v>533</v>
      </c>
      <c r="AS42" s="7">
        <v>300</v>
      </c>
      <c r="AV42" s="8" t="s">
        <v>248</v>
      </c>
      <c r="AW42" s="7">
        <v>455</v>
      </c>
      <c r="AZ42" s="8" t="s">
        <v>299</v>
      </c>
      <c r="BA42" s="7">
        <v>680</v>
      </c>
      <c r="BD42" s="8" t="s">
        <v>83</v>
      </c>
      <c r="BE42" s="7">
        <v>500</v>
      </c>
    </row>
    <row r="43" spans="20:57" x14ac:dyDescent="0.3">
      <c r="T43" s="39" t="s">
        <v>491</v>
      </c>
      <c r="U43" s="38">
        <v>424</v>
      </c>
      <c r="AB43" s="8" t="s">
        <v>831</v>
      </c>
      <c r="AC43" s="7">
        <v>17617</v>
      </c>
      <c r="AF43" s="8" t="s">
        <v>18</v>
      </c>
      <c r="AG43" s="7">
        <v>309</v>
      </c>
      <c r="AJ43" s="8" t="s">
        <v>507</v>
      </c>
      <c r="AK43" s="7">
        <v>495</v>
      </c>
      <c r="AN43" s="8" t="s">
        <v>647</v>
      </c>
      <c r="AO43" s="7">
        <v>461</v>
      </c>
      <c r="AR43" s="8" t="s">
        <v>213</v>
      </c>
      <c r="AS43" s="7">
        <v>535</v>
      </c>
      <c r="AV43" s="8" t="s">
        <v>509</v>
      </c>
      <c r="AW43" s="7">
        <v>310</v>
      </c>
      <c r="AZ43" s="8" t="s">
        <v>777</v>
      </c>
      <c r="BA43" s="7">
        <v>466</v>
      </c>
      <c r="BD43" s="8" t="s">
        <v>433</v>
      </c>
      <c r="BE43" s="7">
        <v>485</v>
      </c>
    </row>
    <row r="44" spans="20:57" x14ac:dyDescent="0.3">
      <c r="T44" s="39" t="s">
        <v>344</v>
      </c>
      <c r="U44" s="38">
        <v>266</v>
      </c>
      <c r="AF44" s="8" t="s">
        <v>21</v>
      </c>
      <c r="AG44" s="7">
        <v>405</v>
      </c>
      <c r="AJ44" s="8" t="s">
        <v>808</v>
      </c>
      <c r="AK44" s="7">
        <v>309</v>
      </c>
      <c r="AN44" s="8" t="s">
        <v>198</v>
      </c>
      <c r="AO44" s="7">
        <v>525</v>
      </c>
      <c r="AR44" s="8" t="s">
        <v>791</v>
      </c>
      <c r="AS44" s="7">
        <v>494</v>
      </c>
      <c r="AV44" s="8" t="s">
        <v>518</v>
      </c>
      <c r="AW44" s="7">
        <v>220</v>
      </c>
      <c r="AZ44" s="8" t="s">
        <v>776</v>
      </c>
      <c r="BA44" s="7">
        <v>466</v>
      </c>
      <c r="BD44" s="8" t="s">
        <v>756</v>
      </c>
      <c r="BE44" s="7">
        <v>530</v>
      </c>
    </row>
    <row r="45" spans="20:57" ht="15.6" x14ac:dyDescent="0.3">
      <c r="T45" s="39" t="s">
        <v>345</v>
      </c>
      <c r="U45" s="38">
        <v>456</v>
      </c>
      <c r="W45" s="23" t="s">
        <v>52</v>
      </c>
      <c r="AF45" s="8" t="s">
        <v>465</v>
      </c>
      <c r="AG45" s="7">
        <v>309</v>
      </c>
      <c r="AJ45" s="8" t="s">
        <v>810</v>
      </c>
      <c r="AK45" s="7">
        <v>335</v>
      </c>
      <c r="AN45" s="8" t="s">
        <v>327</v>
      </c>
      <c r="AO45" s="7">
        <v>340</v>
      </c>
      <c r="AR45" s="8" t="s">
        <v>532</v>
      </c>
      <c r="AS45" s="7">
        <v>500</v>
      </c>
      <c r="AV45" s="8" t="s">
        <v>596</v>
      </c>
      <c r="AW45" s="7">
        <v>370</v>
      </c>
      <c r="AZ45" s="8" t="s">
        <v>568</v>
      </c>
      <c r="BA45" s="7">
        <v>580</v>
      </c>
      <c r="BD45" s="8" t="s">
        <v>169</v>
      </c>
      <c r="BE45" s="7">
        <v>540</v>
      </c>
    </row>
    <row r="46" spans="20:57" ht="15.6" x14ac:dyDescent="0.3">
      <c r="T46" s="39" t="s">
        <v>74</v>
      </c>
      <c r="U46" s="38">
        <v>285</v>
      </c>
      <c r="X46" s="6" t="s">
        <v>939</v>
      </c>
      <c r="Y46" s="6" t="s">
        <v>908</v>
      </c>
      <c r="AA46" s="23" t="s">
        <v>85</v>
      </c>
      <c r="AF46" s="8" t="s">
        <v>307</v>
      </c>
      <c r="AG46" s="7">
        <v>405</v>
      </c>
      <c r="AJ46" s="8" t="s">
        <v>812</v>
      </c>
      <c r="AK46" s="7">
        <v>335</v>
      </c>
      <c r="AN46" s="8" t="s">
        <v>71</v>
      </c>
      <c r="AO46" s="7">
        <v>320</v>
      </c>
      <c r="AR46" s="8" t="s">
        <v>49</v>
      </c>
      <c r="AS46" s="7">
        <v>288</v>
      </c>
      <c r="AV46" s="8" t="s">
        <v>207</v>
      </c>
      <c r="AW46" s="7">
        <v>262</v>
      </c>
      <c r="AZ46" s="8" t="s">
        <v>195</v>
      </c>
      <c r="BA46" s="7">
        <v>600</v>
      </c>
      <c r="BD46" s="8" t="s">
        <v>170</v>
      </c>
      <c r="BE46" s="7">
        <v>640</v>
      </c>
    </row>
    <row r="47" spans="20:57" x14ac:dyDescent="0.3">
      <c r="T47" s="39" t="s">
        <v>75</v>
      </c>
      <c r="U47" s="38">
        <v>405</v>
      </c>
      <c r="X47" s="6" t="s">
        <v>908</v>
      </c>
      <c r="Y47" s="7" t="s">
        <v>52</v>
      </c>
      <c r="AB47" s="6" t="s">
        <v>939</v>
      </c>
      <c r="AC47" s="6" t="s">
        <v>908</v>
      </c>
      <c r="AF47" s="8" t="s">
        <v>199</v>
      </c>
      <c r="AG47" s="7">
        <v>309</v>
      </c>
      <c r="AJ47" s="8" t="s">
        <v>811</v>
      </c>
      <c r="AK47" s="7">
        <v>335</v>
      </c>
      <c r="AN47" s="8" t="s">
        <v>600</v>
      </c>
      <c r="AO47" s="7">
        <v>316</v>
      </c>
      <c r="AR47" s="8" t="s">
        <v>660</v>
      </c>
      <c r="AS47" s="7">
        <v>474</v>
      </c>
      <c r="AV47" s="8" t="s">
        <v>218</v>
      </c>
      <c r="AW47" s="7">
        <v>210</v>
      </c>
      <c r="AZ47" s="8" t="s">
        <v>192</v>
      </c>
      <c r="BA47" s="7">
        <v>680</v>
      </c>
      <c r="BD47" s="8" t="s">
        <v>154</v>
      </c>
      <c r="BE47" s="7">
        <v>295</v>
      </c>
    </row>
    <row r="48" spans="20:57" x14ac:dyDescent="0.3">
      <c r="T48" s="39" t="s">
        <v>249</v>
      </c>
      <c r="U48" s="38">
        <v>290</v>
      </c>
      <c r="X48" s="8" t="s">
        <v>225</v>
      </c>
      <c r="Y48" s="7">
        <v>510</v>
      </c>
      <c r="AB48" s="6" t="s">
        <v>908</v>
      </c>
      <c r="AC48" s="7" t="s">
        <v>85</v>
      </c>
      <c r="AF48" s="8" t="s">
        <v>645</v>
      </c>
      <c r="AG48" s="7">
        <v>480</v>
      </c>
      <c r="AJ48" s="8" t="s">
        <v>813</v>
      </c>
      <c r="AK48" s="7">
        <v>335</v>
      </c>
      <c r="AN48" s="8" t="s">
        <v>638</v>
      </c>
      <c r="AO48" s="7">
        <v>280</v>
      </c>
      <c r="AR48" s="8" t="s">
        <v>70</v>
      </c>
      <c r="AS48" s="7">
        <v>455</v>
      </c>
      <c r="AV48" s="8" t="s">
        <v>67</v>
      </c>
      <c r="AW48" s="7">
        <v>270</v>
      </c>
      <c r="AZ48" s="8" t="s">
        <v>193</v>
      </c>
      <c r="BA48" s="7">
        <v>780</v>
      </c>
      <c r="BD48" s="8" t="s">
        <v>432</v>
      </c>
      <c r="BE48" s="7">
        <v>485</v>
      </c>
    </row>
    <row r="49" spans="20:57" x14ac:dyDescent="0.3">
      <c r="T49" s="39" t="s">
        <v>165</v>
      </c>
      <c r="U49" s="38">
        <v>500</v>
      </c>
      <c r="X49" s="8" t="s">
        <v>226</v>
      </c>
      <c r="Y49" s="7">
        <v>610</v>
      </c>
      <c r="AB49" s="8" t="s">
        <v>624</v>
      </c>
      <c r="AC49" s="7">
        <v>505</v>
      </c>
      <c r="AF49" s="8" t="s">
        <v>646</v>
      </c>
      <c r="AG49" s="7">
        <v>540</v>
      </c>
      <c r="AJ49" s="8" t="s">
        <v>415</v>
      </c>
      <c r="AK49" s="7">
        <v>295</v>
      </c>
      <c r="AN49" s="8" t="s">
        <v>749</v>
      </c>
      <c r="AO49" s="7">
        <v>405</v>
      </c>
      <c r="AR49" s="8" t="s">
        <v>123</v>
      </c>
      <c r="AS49" s="7">
        <v>325</v>
      </c>
      <c r="AV49" s="8" t="s">
        <v>152</v>
      </c>
      <c r="AW49" s="7">
        <v>490</v>
      </c>
      <c r="AZ49" s="8" t="s">
        <v>194</v>
      </c>
      <c r="BA49" s="7">
        <v>780</v>
      </c>
      <c r="BD49" s="8" t="s">
        <v>684</v>
      </c>
      <c r="BE49" s="7">
        <v>480</v>
      </c>
    </row>
    <row r="50" spans="20:57" x14ac:dyDescent="0.3">
      <c r="T50" s="39" t="s">
        <v>166</v>
      </c>
      <c r="U50" s="38">
        <v>600</v>
      </c>
      <c r="X50" s="8" t="s">
        <v>611</v>
      </c>
      <c r="Y50" s="7">
        <v>295</v>
      </c>
      <c r="AB50" s="8" t="s">
        <v>623</v>
      </c>
      <c r="AC50" s="7">
        <v>405</v>
      </c>
      <c r="AF50" s="8" t="s">
        <v>644</v>
      </c>
      <c r="AG50" s="7">
        <v>315</v>
      </c>
      <c r="AJ50" s="8" t="s">
        <v>520</v>
      </c>
      <c r="AK50" s="7">
        <v>485</v>
      </c>
      <c r="AN50" s="8" t="s">
        <v>374</v>
      </c>
      <c r="AO50" s="7">
        <v>400</v>
      </c>
      <c r="AR50" s="8" t="s">
        <v>375</v>
      </c>
      <c r="AS50" s="7">
        <v>302</v>
      </c>
      <c r="AV50" s="8" t="s">
        <v>153</v>
      </c>
      <c r="AW50" s="7">
        <v>590</v>
      </c>
      <c r="AZ50" s="8" t="s">
        <v>517</v>
      </c>
      <c r="BA50" s="7">
        <v>310</v>
      </c>
      <c r="BD50" s="8" t="s">
        <v>743</v>
      </c>
      <c r="BE50" s="7">
        <v>580</v>
      </c>
    </row>
    <row r="51" spans="20:57" x14ac:dyDescent="0.3">
      <c r="T51" s="39" t="s">
        <v>762</v>
      </c>
      <c r="U51" s="38">
        <v>200</v>
      </c>
      <c r="X51" s="8" t="s">
        <v>802</v>
      </c>
      <c r="Y51" s="7">
        <v>431</v>
      </c>
      <c r="AB51" s="8" t="s">
        <v>351</v>
      </c>
      <c r="AC51" s="7">
        <v>474</v>
      </c>
      <c r="AF51" s="8" t="s">
        <v>753</v>
      </c>
      <c r="AG51" s="7">
        <v>534</v>
      </c>
      <c r="AJ51" s="8" t="s">
        <v>809</v>
      </c>
      <c r="AK51" s="7">
        <v>474</v>
      </c>
      <c r="AN51" s="8" t="s">
        <v>482</v>
      </c>
      <c r="AO51" s="7">
        <v>515</v>
      </c>
      <c r="AR51" s="8" t="s">
        <v>146</v>
      </c>
      <c r="AS51" s="7">
        <v>340</v>
      </c>
      <c r="AV51" s="8" t="s">
        <v>414</v>
      </c>
      <c r="AW51" s="7">
        <v>440</v>
      </c>
      <c r="AZ51" s="8" t="s">
        <v>160</v>
      </c>
      <c r="BA51" s="7">
        <v>460</v>
      </c>
      <c r="BD51" s="8" t="s">
        <v>744</v>
      </c>
      <c r="BE51" s="7">
        <v>580</v>
      </c>
    </row>
    <row r="52" spans="20:57" x14ac:dyDescent="0.3">
      <c r="T52" s="39" t="s">
        <v>258</v>
      </c>
      <c r="U52" s="38">
        <v>500</v>
      </c>
      <c r="X52" s="8" t="s">
        <v>694</v>
      </c>
      <c r="Y52" s="7">
        <v>405</v>
      </c>
      <c r="AB52" s="8" t="s">
        <v>801</v>
      </c>
      <c r="AC52" s="7">
        <v>500</v>
      </c>
      <c r="AF52" s="8" t="s">
        <v>589</v>
      </c>
      <c r="AG52" s="7">
        <v>528</v>
      </c>
      <c r="AJ52" s="8" t="s">
        <v>653</v>
      </c>
      <c r="AK52" s="7">
        <v>303</v>
      </c>
      <c r="AN52" s="8" t="s">
        <v>304</v>
      </c>
      <c r="AO52" s="7">
        <v>530</v>
      </c>
      <c r="AR52" s="8" t="s">
        <v>124</v>
      </c>
      <c r="AS52" s="7">
        <v>500</v>
      </c>
      <c r="AV52" s="8" t="s">
        <v>544</v>
      </c>
      <c r="AW52" s="7">
        <v>515</v>
      </c>
      <c r="AZ52" s="8" t="s">
        <v>606</v>
      </c>
      <c r="BA52" s="7">
        <v>292</v>
      </c>
      <c r="BD52" s="8" t="s">
        <v>279</v>
      </c>
      <c r="BE52" s="7">
        <v>540</v>
      </c>
    </row>
    <row r="53" spans="20:57" x14ac:dyDescent="0.3">
      <c r="T53" s="39" t="s">
        <v>259</v>
      </c>
      <c r="U53" s="38">
        <v>600</v>
      </c>
      <c r="X53" s="8" t="s">
        <v>695</v>
      </c>
      <c r="Y53" s="7">
        <v>515</v>
      </c>
      <c r="AB53" s="8" t="s">
        <v>144</v>
      </c>
      <c r="AC53" s="7">
        <v>455</v>
      </c>
      <c r="AF53" s="8" t="s">
        <v>293</v>
      </c>
      <c r="AG53" s="7">
        <v>580</v>
      </c>
      <c r="AJ53" s="8" t="s">
        <v>831</v>
      </c>
      <c r="AK53" s="7">
        <v>14066</v>
      </c>
      <c r="AN53" s="8" t="s">
        <v>305</v>
      </c>
      <c r="AO53" s="7">
        <v>630</v>
      </c>
      <c r="AR53" s="8" t="s">
        <v>61</v>
      </c>
      <c r="AS53" s="7">
        <v>505</v>
      </c>
      <c r="AV53" s="8" t="s">
        <v>145</v>
      </c>
      <c r="AW53" s="7">
        <v>385</v>
      </c>
      <c r="AZ53" s="8" t="s">
        <v>607</v>
      </c>
      <c r="BA53" s="7">
        <v>487</v>
      </c>
      <c r="BD53" s="8" t="s">
        <v>136</v>
      </c>
      <c r="BE53" s="7">
        <v>475</v>
      </c>
    </row>
    <row r="54" spans="20:57" x14ac:dyDescent="0.3">
      <c r="T54" s="39" t="s">
        <v>635</v>
      </c>
      <c r="U54" s="38">
        <v>485</v>
      </c>
      <c r="X54" s="8" t="s">
        <v>163</v>
      </c>
      <c r="Y54" s="7">
        <v>490</v>
      </c>
      <c r="AB54" s="8" t="s">
        <v>143</v>
      </c>
      <c r="AC54" s="7">
        <v>455</v>
      </c>
      <c r="AF54" s="8" t="s">
        <v>751</v>
      </c>
      <c r="AG54" s="7">
        <v>307</v>
      </c>
      <c r="AN54" s="8" t="s">
        <v>326</v>
      </c>
      <c r="AO54" s="7">
        <v>220</v>
      </c>
      <c r="AR54" s="8" t="s">
        <v>59</v>
      </c>
      <c r="AS54" s="7">
        <v>505</v>
      </c>
      <c r="AV54" s="8" t="s">
        <v>595</v>
      </c>
      <c r="AW54" s="7">
        <v>275</v>
      </c>
      <c r="AZ54" s="8" t="s">
        <v>221</v>
      </c>
      <c r="BA54" s="7">
        <v>320</v>
      </c>
      <c r="BD54" s="8" t="s">
        <v>135</v>
      </c>
      <c r="BE54" s="7">
        <v>325</v>
      </c>
    </row>
    <row r="55" spans="20:57" x14ac:dyDescent="0.3">
      <c r="T55" s="39" t="s">
        <v>161</v>
      </c>
      <c r="U55" s="38">
        <v>500</v>
      </c>
      <c r="X55" s="8" t="s">
        <v>547</v>
      </c>
      <c r="Y55" s="7">
        <v>540</v>
      </c>
      <c r="AB55" s="8" t="s">
        <v>286</v>
      </c>
      <c r="AC55" s="7">
        <v>455</v>
      </c>
      <c r="AF55" s="8" t="s">
        <v>177</v>
      </c>
      <c r="AG55" s="7">
        <v>525</v>
      </c>
      <c r="AN55" s="8" t="s">
        <v>586</v>
      </c>
      <c r="AO55" s="7">
        <v>528</v>
      </c>
      <c r="AR55" s="8" t="s">
        <v>57</v>
      </c>
      <c r="AS55" s="7">
        <v>548</v>
      </c>
      <c r="AV55" s="8" t="s">
        <v>317</v>
      </c>
      <c r="AW55" s="7">
        <v>420</v>
      </c>
      <c r="AZ55" s="8" t="s">
        <v>333</v>
      </c>
      <c r="BA55" s="7">
        <v>198</v>
      </c>
      <c r="BD55" s="8" t="s">
        <v>451</v>
      </c>
      <c r="BE55" s="7">
        <v>670</v>
      </c>
    </row>
    <row r="56" spans="20:57" ht="15.6" x14ac:dyDescent="0.3">
      <c r="T56" s="39" t="s">
        <v>630</v>
      </c>
      <c r="U56" s="38">
        <v>310</v>
      </c>
      <c r="X56" s="8" t="s">
        <v>367</v>
      </c>
      <c r="Y56" s="7">
        <v>295</v>
      </c>
      <c r="AB56" s="8" t="s">
        <v>527</v>
      </c>
      <c r="AC56" s="7">
        <v>525</v>
      </c>
      <c r="AF56" s="8" t="s">
        <v>760</v>
      </c>
      <c r="AG56" s="7">
        <v>382</v>
      </c>
      <c r="AI56" s="23" t="s">
        <v>55</v>
      </c>
      <c r="AN56" s="8" t="s">
        <v>585</v>
      </c>
      <c r="AO56" s="7">
        <v>413</v>
      </c>
      <c r="AR56" s="8" t="s">
        <v>58</v>
      </c>
      <c r="AS56" s="7">
        <v>365</v>
      </c>
      <c r="AV56" s="8" t="s">
        <v>505</v>
      </c>
      <c r="AW56" s="7">
        <v>480</v>
      </c>
      <c r="AZ56" s="8" t="s">
        <v>670</v>
      </c>
      <c r="BA56" s="7">
        <v>490</v>
      </c>
      <c r="BD56" s="8" t="s">
        <v>452</v>
      </c>
      <c r="BE56" s="7">
        <v>770</v>
      </c>
    </row>
    <row r="57" spans="20:57" x14ac:dyDescent="0.3">
      <c r="T57" s="39" t="s">
        <v>346</v>
      </c>
      <c r="U57" s="38">
        <v>236</v>
      </c>
      <c r="X57" s="8" t="s">
        <v>138</v>
      </c>
      <c r="Y57" s="7">
        <v>480</v>
      </c>
      <c r="AB57" s="8" t="s">
        <v>528</v>
      </c>
      <c r="AC57" s="7">
        <v>625</v>
      </c>
      <c r="AF57" s="8" t="s">
        <v>87</v>
      </c>
      <c r="AG57" s="7">
        <v>350</v>
      </c>
      <c r="AJ57" s="6" t="s">
        <v>939</v>
      </c>
      <c r="AK57" s="6" t="s">
        <v>908</v>
      </c>
      <c r="AN57" s="8" t="s">
        <v>580</v>
      </c>
      <c r="AO57" s="7">
        <v>600</v>
      </c>
      <c r="AR57" s="8" t="s">
        <v>60</v>
      </c>
      <c r="AS57" s="7">
        <v>365</v>
      </c>
      <c r="AV57" s="8" t="s">
        <v>506</v>
      </c>
      <c r="AW57" s="7">
        <v>580</v>
      </c>
      <c r="AZ57" s="8" t="s">
        <v>652</v>
      </c>
      <c r="BA57" s="7">
        <v>490</v>
      </c>
      <c r="BD57" s="8" t="s">
        <v>215</v>
      </c>
      <c r="BE57" s="7">
        <v>460</v>
      </c>
    </row>
    <row r="58" spans="20:57" x14ac:dyDescent="0.3">
      <c r="T58" s="39" t="s">
        <v>707</v>
      </c>
      <c r="U58" s="38">
        <v>305</v>
      </c>
      <c r="X58" s="8" t="s">
        <v>288</v>
      </c>
      <c r="Y58" s="7">
        <v>360</v>
      </c>
      <c r="AB58" s="8" t="s">
        <v>99</v>
      </c>
      <c r="AC58" s="7">
        <v>505</v>
      </c>
      <c r="AF58" s="8" t="s">
        <v>722</v>
      </c>
      <c r="AG58" s="7">
        <v>484</v>
      </c>
      <c r="AJ58" s="6" t="s">
        <v>908</v>
      </c>
      <c r="AK58" s="7" t="s">
        <v>55</v>
      </c>
      <c r="AN58" s="8" t="s">
        <v>581</v>
      </c>
      <c r="AO58" s="7">
        <v>600</v>
      </c>
      <c r="AR58" s="8" t="s">
        <v>398</v>
      </c>
      <c r="AS58" s="7">
        <v>458</v>
      </c>
      <c r="AV58" s="8" t="s">
        <v>348</v>
      </c>
      <c r="AW58" s="7">
        <v>360</v>
      </c>
      <c r="AZ58" s="8" t="s">
        <v>668</v>
      </c>
      <c r="BA58" s="7">
        <v>290</v>
      </c>
      <c r="BD58" s="8" t="s">
        <v>172</v>
      </c>
      <c r="BE58" s="7">
        <v>535</v>
      </c>
    </row>
    <row r="59" spans="20:57" x14ac:dyDescent="0.3">
      <c r="T59" s="39" t="s">
        <v>260</v>
      </c>
      <c r="U59" s="38">
        <v>505</v>
      </c>
      <c r="X59" s="8" t="s">
        <v>678</v>
      </c>
      <c r="Y59" s="7">
        <v>428</v>
      </c>
      <c r="AB59" s="8" t="s">
        <v>98</v>
      </c>
      <c r="AC59" s="7">
        <v>405</v>
      </c>
      <c r="AF59" s="8" t="s">
        <v>572</v>
      </c>
      <c r="AG59" s="7">
        <v>600</v>
      </c>
      <c r="AJ59" s="8" t="s">
        <v>405</v>
      </c>
      <c r="AK59" s="7">
        <v>300</v>
      </c>
      <c r="AN59" s="8" t="s">
        <v>328</v>
      </c>
      <c r="AO59" s="7">
        <v>480</v>
      </c>
      <c r="AR59" s="8" t="s">
        <v>531</v>
      </c>
      <c r="AS59" s="7">
        <v>330</v>
      </c>
      <c r="AV59" s="8" t="s">
        <v>745</v>
      </c>
      <c r="AW59" s="7">
        <v>600</v>
      </c>
      <c r="AZ59" s="8" t="s">
        <v>386</v>
      </c>
      <c r="BA59" s="7">
        <v>330</v>
      </c>
      <c r="BD59" s="8" t="s">
        <v>324</v>
      </c>
      <c r="BE59" s="7">
        <v>340</v>
      </c>
    </row>
    <row r="60" spans="20:57" x14ac:dyDescent="0.3">
      <c r="T60" s="39" t="s">
        <v>319</v>
      </c>
      <c r="U60" s="38">
        <v>205</v>
      </c>
      <c r="X60" s="8" t="s">
        <v>224</v>
      </c>
      <c r="Y60" s="7">
        <v>365</v>
      </c>
      <c r="AB60" s="8" t="s">
        <v>97</v>
      </c>
      <c r="AC60" s="7">
        <v>305</v>
      </c>
      <c r="AF60" s="8" t="s">
        <v>300</v>
      </c>
      <c r="AG60" s="7">
        <v>680</v>
      </c>
      <c r="AJ60" s="8" t="s">
        <v>406</v>
      </c>
      <c r="AK60" s="7">
        <v>500</v>
      </c>
      <c r="AN60" s="8" t="s">
        <v>339</v>
      </c>
      <c r="AO60" s="7">
        <v>295</v>
      </c>
      <c r="AR60" s="8" t="s">
        <v>790</v>
      </c>
      <c r="AS60" s="7">
        <v>320</v>
      </c>
      <c r="AV60" s="8" t="s">
        <v>746</v>
      </c>
      <c r="AW60" s="7">
        <v>600</v>
      </c>
      <c r="AZ60" s="8" t="s">
        <v>617</v>
      </c>
      <c r="BA60" s="7">
        <v>425</v>
      </c>
      <c r="BD60" s="8" t="s">
        <v>323</v>
      </c>
      <c r="BE60" s="7">
        <v>220</v>
      </c>
    </row>
    <row r="61" spans="20:57" x14ac:dyDescent="0.3">
      <c r="T61" s="39" t="s">
        <v>763</v>
      </c>
      <c r="U61" s="38">
        <v>213</v>
      </c>
      <c r="X61" s="8" t="s">
        <v>795</v>
      </c>
      <c r="Y61" s="7">
        <v>481</v>
      </c>
      <c r="AB61" s="8" t="s">
        <v>350</v>
      </c>
      <c r="AC61" s="7">
        <v>237</v>
      </c>
      <c r="AF61" s="8" t="s">
        <v>467</v>
      </c>
      <c r="AG61" s="7">
        <v>534</v>
      </c>
      <c r="AJ61" s="8" t="s">
        <v>141</v>
      </c>
      <c r="AK61" s="7">
        <v>320</v>
      </c>
      <c r="AN61" s="8" t="s">
        <v>601</v>
      </c>
      <c r="AO61" s="7">
        <v>498</v>
      </c>
      <c r="AR61" s="8" t="s">
        <v>513</v>
      </c>
      <c r="AS61" s="7">
        <v>479</v>
      </c>
      <c r="AV61" s="8" t="s">
        <v>80</v>
      </c>
      <c r="AW61" s="7">
        <v>290</v>
      </c>
      <c r="AZ61" s="8" t="s">
        <v>246</v>
      </c>
      <c r="BA61" s="7">
        <v>336</v>
      </c>
      <c r="BD61" s="8" t="s">
        <v>325</v>
      </c>
      <c r="BE61" s="7">
        <v>480</v>
      </c>
    </row>
    <row r="62" spans="20:57" x14ac:dyDescent="0.3">
      <c r="T62" s="39" t="s">
        <v>211</v>
      </c>
      <c r="U62" s="38">
        <v>250</v>
      </c>
      <c r="X62" s="8" t="s">
        <v>794</v>
      </c>
      <c r="Y62" s="7">
        <v>289</v>
      </c>
      <c r="AB62" s="8" t="s">
        <v>84</v>
      </c>
      <c r="AC62" s="7">
        <v>305</v>
      </c>
      <c r="AF62" s="8" t="s">
        <v>765</v>
      </c>
      <c r="AG62" s="7">
        <v>369</v>
      </c>
      <c r="AJ62" s="8" t="s">
        <v>78</v>
      </c>
      <c r="AK62" s="7">
        <v>265</v>
      </c>
      <c r="AN62" s="8" t="s">
        <v>770</v>
      </c>
      <c r="AO62" s="7">
        <v>350</v>
      </c>
      <c r="AR62" s="8" t="s">
        <v>512</v>
      </c>
      <c r="AS62" s="7">
        <v>329</v>
      </c>
      <c r="AV62" s="8" t="s">
        <v>290</v>
      </c>
      <c r="AW62" s="7">
        <v>490</v>
      </c>
      <c r="AZ62" s="8" t="s">
        <v>567</v>
      </c>
      <c r="BA62" s="7">
        <v>580</v>
      </c>
      <c r="BD62" s="8" t="s">
        <v>537</v>
      </c>
      <c r="BE62" s="7">
        <v>460</v>
      </c>
    </row>
    <row r="63" spans="20:57" x14ac:dyDescent="0.3">
      <c r="T63" s="39" t="s">
        <v>337</v>
      </c>
      <c r="U63" s="38">
        <v>269</v>
      </c>
      <c r="X63" s="8" t="s">
        <v>176</v>
      </c>
      <c r="Y63" s="7">
        <v>525</v>
      </c>
      <c r="AB63" s="8" t="s">
        <v>365</v>
      </c>
      <c r="AC63" s="7">
        <v>410</v>
      </c>
      <c r="AF63" s="8" t="s">
        <v>289</v>
      </c>
      <c r="AG63" s="7">
        <v>365</v>
      </c>
      <c r="AJ63" s="8" t="s">
        <v>281</v>
      </c>
      <c r="AK63" s="7">
        <v>500</v>
      </c>
      <c r="AN63" s="8" t="s">
        <v>233</v>
      </c>
      <c r="AO63" s="7">
        <v>340</v>
      </c>
      <c r="AR63" s="8" t="s">
        <v>376</v>
      </c>
      <c r="AS63" s="7">
        <v>467</v>
      </c>
      <c r="AV63" s="8" t="s">
        <v>663</v>
      </c>
      <c r="AW63" s="7">
        <v>300</v>
      </c>
      <c r="AZ63" s="8" t="s">
        <v>583</v>
      </c>
      <c r="BA63" s="7">
        <v>600</v>
      </c>
      <c r="BD63" s="8" t="s">
        <v>435</v>
      </c>
      <c r="BE63" s="7">
        <v>330</v>
      </c>
    </row>
    <row r="64" spans="20:57" x14ac:dyDescent="0.3">
      <c r="T64" s="39" t="s">
        <v>631</v>
      </c>
      <c r="U64" s="38">
        <v>380</v>
      </c>
      <c r="X64" s="8" t="s">
        <v>479</v>
      </c>
      <c r="Y64" s="7">
        <v>363</v>
      </c>
      <c r="AB64" s="8" t="s">
        <v>366</v>
      </c>
      <c r="AC64" s="7">
        <v>510</v>
      </c>
      <c r="AF64" s="8" t="s">
        <v>267</v>
      </c>
      <c r="AG64" s="7">
        <v>410</v>
      </c>
      <c r="AJ64" s="8" t="s">
        <v>618</v>
      </c>
      <c r="AK64" s="7">
        <v>328</v>
      </c>
      <c r="AN64" s="8" t="s">
        <v>584</v>
      </c>
      <c r="AO64" s="7">
        <v>308</v>
      </c>
      <c r="AR64" s="8" t="s">
        <v>534</v>
      </c>
      <c r="AS64" s="7">
        <v>490</v>
      </c>
      <c r="AV64" s="8" t="s">
        <v>525</v>
      </c>
      <c r="AW64" s="7">
        <v>390</v>
      </c>
      <c r="AZ64" s="8" t="s">
        <v>247</v>
      </c>
      <c r="BA64" s="7">
        <v>405</v>
      </c>
      <c r="BD64" s="8" t="s">
        <v>168</v>
      </c>
      <c r="BE64" s="7">
        <v>200</v>
      </c>
    </row>
    <row r="65" spans="20:57" x14ac:dyDescent="0.3">
      <c r="T65" s="39" t="s">
        <v>633</v>
      </c>
      <c r="U65" s="38">
        <v>260</v>
      </c>
      <c r="X65" s="8" t="s">
        <v>480</v>
      </c>
      <c r="Y65" s="7">
        <v>523</v>
      </c>
      <c r="AB65" s="8" t="s">
        <v>364</v>
      </c>
      <c r="AC65" s="7">
        <v>280</v>
      </c>
      <c r="AF65" s="8" t="s">
        <v>164</v>
      </c>
      <c r="AG65" s="7">
        <v>495</v>
      </c>
      <c r="AJ65" s="8" t="s">
        <v>79</v>
      </c>
      <c r="AK65" s="7">
        <v>405</v>
      </c>
      <c r="AN65" s="8" t="s">
        <v>539</v>
      </c>
      <c r="AO65" s="7">
        <v>334</v>
      </c>
      <c r="AR65" s="8" t="s">
        <v>659</v>
      </c>
      <c r="AS65" s="7">
        <v>329</v>
      </c>
      <c r="AV65" s="8" t="s">
        <v>208</v>
      </c>
      <c r="AW65" s="7">
        <v>442</v>
      </c>
      <c r="AZ65" s="8" t="s">
        <v>616</v>
      </c>
      <c r="BA65" s="7">
        <v>313</v>
      </c>
      <c r="BD65" s="8" t="s">
        <v>578</v>
      </c>
      <c r="BE65" s="7">
        <v>600</v>
      </c>
    </row>
    <row r="66" spans="20:57" x14ac:dyDescent="0.3">
      <c r="T66" s="39" t="s">
        <v>77</v>
      </c>
      <c r="U66" s="38">
        <v>450</v>
      </c>
      <c r="X66" s="8" t="s">
        <v>114</v>
      </c>
      <c r="Y66" s="7">
        <v>325</v>
      </c>
      <c r="AB66" s="8" t="s">
        <v>710</v>
      </c>
      <c r="AC66" s="7">
        <v>350</v>
      </c>
      <c r="AF66" s="8" t="s">
        <v>548</v>
      </c>
      <c r="AG66" s="7">
        <v>540</v>
      </c>
      <c r="AJ66" s="8" t="s">
        <v>619</v>
      </c>
      <c r="AK66" s="7">
        <v>508</v>
      </c>
      <c r="AN66" s="8" t="s">
        <v>237</v>
      </c>
      <c r="AO66" s="7">
        <v>425</v>
      </c>
      <c r="AR66" s="8" t="s">
        <v>147</v>
      </c>
      <c r="AS66" s="7">
        <v>490</v>
      </c>
      <c r="AV66" s="8" t="s">
        <v>593</v>
      </c>
      <c r="AW66" s="7">
        <v>255</v>
      </c>
      <c r="AZ66" s="8" t="s">
        <v>424</v>
      </c>
      <c r="BA66" s="7">
        <v>260</v>
      </c>
      <c r="BD66" s="8" t="s">
        <v>274</v>
      </c>
      <c r="BE66" s="7">
        <v>465</v>
      </c>
    </row>
    <row r="67" spans="20:57" x14ac:dyDescent="0.3">
      <c r="T67" s="39" t="s">
        <v>76</v>
      </c>
      <c r="U67" s="38">
        <v>305</v>
      </c>
      <c r="X67" s="8" t="s">
        <v>116</v>
      </c>
      <c r="Y67" s="7">
        <v>465</v>
      </c>
      <c r="AB67" s="8" t="s">
        <v>711</v>
      </c>
      <c r="AC67" s="7">
        <v>510</v>
      </c>
      <c r="AF67" s="8" t="s">
        <v>188</v>
      </c>
      <c r="AG67" s="7">
        <v>580</v>
      </c>
      <c r="AJ67" s="8" t="s">
        <v>391</v>
      </c>
      <c r="AK67" s="7">
        <v>520</v>
      </c>
      <c r="AN67" s="8" t="s">
        <v>236</v>
      </c>
      <c r="AO67" s="7">
        <v>180</v>
      </c>
      <c r="AR67" s="8" t="s">
        <v>69</v>
      </c>
      <c r="AS67" s="7">
        <v>245</v>
      </c>
      <c r="AV67" s="8" t="s">
        <v>81</v>
      </c>
      <c r="AW67" s="7">
        <v>440</v>
      </c>
      <c r="AZ67" s="8" t="s">
        <v>222</v>
      </c>
      <c r="BA67" s="7">
        <v>470</v>
      </c>
      <c r="BD67" s="8" t="s">
        <v>538</v>
      </c>
      <c r="BE67" s="7">
        <v>345</v>
      </c>
    </row>
    <row r="68" spans="20:57" x14ac:dyDescent="0.3">
      <c r="T68" s="39" t="s">
        <v>493</v>
      </c>
      <c r="U68" s="38">
        <v>474</v>
      </c>
      <c r="X68" s="8" t="s">
        <v>543</v>
      </c>
      <c r="Y68" s="7">
        <v>535</v>
      </c>
      <c r="AB68" s="8" t="s">
        <v>772</v>
      </c>
      <c r="AC68" s="7">
        <v>348</v>
      </c>
      <c r="AF68" s="8" t="s">
        <v>466</v>
      </c>
      <c r="AG68" s="7">
        <v>405</v>
      </c>
      <c r="AJ68" s="8" t="s">
        <v>252</v>
      </c>
      <c r="AK68" s="7">
        <v>430</v>
      </c>
      <c r="AN68" s="8" t="s">
        <v>151</v>
      </c>
      <c r="AO68" s="7">
        <v>435</v>
      </c>
      <c r="AR68" s="8" t="s">
        <v>831</v>
      </c>
      <c r="AS68" s="7">
        <v>11176</v>
      </c>
      <c r="AV68" s="8" t="s">
        <v>43</v>
      </c>
      <c r="AW68" s="7">
        <v>479</v>
      </c>
      <c r="AZ68" s="8" t="s">
        <v>831</v>
      </c>
      <c r="BA68" s="7">
        <v>27129</v>
      </c>
      <c r="BD68" s="8" t="s">
        <v>228</v>
      </c>
      <c r="BE68" s="7">
        <v>250</v>
      </c>
    </row>
    <row r="69" spans="20:57" x14ac:dyDescent="0.3">
      <c r="T69" s="39" t="s">
        <v>764</v>
      </c>
      <c r="U69" s="38">
        <v>411</v>
      </c>
      <c r="X69" s="8" t="s">
        <v>368</v>
      </c>
      <c r="Y69" s="7">
        <v>475</v>
      </c>
      <c r="AB69" s="8" t="s">
        <v>773</v>
      </c>
      <c r="AC69" s="7">
        <v>495</v>
      </c>
      <c r="AF69" s="8" t="s">
        <v>66</v>
      </c>
      <c r="AG69" s="7">
        <v>505</v>
      </c>
      <c r="AJ69" s="8" t="s">
        <v>553</v>
      </c>
      <c r="AK69" s="7">
        <v>510</v>
      </c>
      <c r="AN69" s="8" t="s">
        <v>546</v>
      </c>
      <c r="AO69" s="7">
        <v>535</v>
      </c>
      <c r="AV69" s="8" t="s">
        <v>44</v>
      </c>
      <c r="AW69" s="7">
        <v>579</v>
      </c>
      <c r="BD69" s="8" t="s">
        <v>311</v>
      </c>
      <c r="BE69" s="7">
        <v>405</v>
      </c>
    </row>
    <row r="70" spans="20:57" x14ac:dyDescent="0.3">
      <c r="T70" s="39" t="s">
        <v>372</v>
      </c>
      <c r="U70" s="38">
        <v>400</v>
      </c>
      <c r="X70" s="8" t="s">
        <v>369</v>
      </c>
      <c r="Y70" s="7">
        <v>575</v>
      </c>
      <c r="AB70" s="8" t="s">
        <v>86</v>
      </c>
      <c r="AC70" s="7">
        <v>455</v>
      </c>
      <c r="AF70" s="8" t="s">
        <v>382</v>
      </c>
      <c r="AG70" s="7">
        <v>305</v>
      </c>
      <c r="AJ70" s="8" t="s">
        <v>713</v>
      </c>
      <c r="AK70" s="7">
        <v>303</v>
      </c>
      <c r="AN70" s="8" t="s">
        <v>464</v>
      </c>
      <c r="AO70" s="7">
        <v>525</v>
      </c>
      <c r="AV70" s="8" t="s">
        <v>42</v>
      </c>
      <c r="AW70" s="7">
        <v>349</v>
      </c>
      <c r="BD70" s="8" t="s">
        <v>412</v>
      </c>
      <c r="BE70" s="7">
        <v>540</v>
      </c>
    </row>
    <row r="71" spans="20:57" ht="15.6" x14ac:dyDescent="0.3">
      <c r="T71" s="39" t="s">
        <v>728</v>
      </c>
      <c r="U71" s="38">
        <v>550</v>
      </c>
      <c r="X71" s="8" t="s">
        <v>223</v>
      </c>
      <c r="Y71" s="7">
        <v>280</v>
      </c>
      <c r="AB71" s="8" t="s">
        <v>526</v>
      </c>
      <c r="AC71" s="7">
        <v>285</v>
      </c>
      <c r="AF71" s="8" t="s">
        <v>602</v>
      </c>
      <c r="AG71" s="7">
        <v>316</v>
      </c>
      <c r="AJ71" s="8" t="s">
        <v>714</v>
      </c>
      <c r="AK71" s="7">
        <v>483</v>
      </c>
      <c r="AN71" s="8" t="s">
        <v>302</v>
      </c>
      <c r="AO71" s="7">
        <v>310</v>
      </c>
      <c r="AQ71" s="23" t="s">
        <v>115</v>
      </c>
      <c r="AV71" s="8" t="s">
        <v>40</v>
      </c>
      <c r="AW71" s="7">
        <v>251</v>
      </c>
      <c r="BD71" s="8" t="s">
        <v>310</v>
      </c>
      <c r="BE71" s="7">
        <v>310</v>
      </c>
    </row>
    <row r="72" spans="20:57" ht="15.6" x14ac:dyDescent="0.3">
      <c r="T72" s="39" t="s">
        <v>36</v>
      </c>
      <c r="U72" s="38">
        <v>195</v>
      </c>
      <c r="X72" s="8" t="s">
        <v>371</v>
      </c>
      <c r="Y72" s="7">
        <v>405</v>
      </c>
      <c r="AB72" s="8" t="s">
        <v>629</v>
      </c>
      <c r="AC72" s="7">
        <v>465</v>
      </c>
      <c r="AF72" s="8" t="s">
        <v>588</v>
      </c>
      <c r="AG72" s="7">
        <v>418</v>
      </c>
      <c r="AJ72" s="8" t="s">
        <v>453</v>
      </c>
      <c r="AK72" s="7">
        <v>670</v>
      </c>
      <c r="AN72" s="8" t="s">
        <v>420</v>
      </c>
      <c r="AO72" s="7">
        <v>460</v>
      </c>
      <c r="AR72" s="6" t="s">
        <v>830</v>
      </c>
      <c r="AS72" s="6" t="s">
        <v>908</v>
      </c>
      <c r="AV72" s="8" t="s">
        <v>608</v>
      </c>
      <c r="AW72" s="7">
        <v>264</v>
      </c>
      <c r="AY72" s="23" t="s">
        <v>106</v>
      </c>
      <c r="BD72" s="8" t="s">
        <v>272</v>
      </c>
      <c r="BE72" s="7">
        <v>480</v>
      </c>
    </row>
    <row r="73" spans="20:57" x14ac:dyDescent="0.3">
      <c r="T73" s="39" t="s">
        <v>634</v>
      </c>
      <c r="U73" s="38">
        <v>360</v>
      </c>
      <c r="X73" s="8" t="s">
        <v>494</v>
      </c>
      <c r="Y73" s="7">
        <v>405</v>
      </c>
      <c r="AB73" s="8" t="s">
        <v>628</v>
      </c>
      <c r="AC73" s="7">
        <v>465</v>
      </c>
      <c r="AF73" s="8" t="s">
        <v>109</v>
      </c>
      <c r="AG73" s="7">
        <v>410</v>
      </c>
      <c r="AJ73" s="8" t="s">
        <v>454</v>
      </c>
      <c r="AK73" s="7">
        <v>770</v>
      </c>
      <c r="AN73" s="8" t="s">
        <v>462</v>
      </c>
      <c r="AO73" s="7">
        <v>318</v>
      </c>
      <c r="AR73" s="6" t="s">
        <v>908</v>
      </c>
      <c r="AS73" s="7" t="s">
        <v>115</v>
      </c>
      <c r="AV73" s="8" t="s">
        <v>178</v>
      </c>
      <c r="AW73" s="7">
        <v>395</v>
      </c>
      <c r="AZ73" s="6" t="s">
        <v>939</v>
      </c>
      <c r="BA73" s="6" t="s">
        <v>908</v>
      </c>
      <c r="BD73" s="8" t="s">
        <v>590</v>
      </c>
      <c r="BE73" s="7">
        <v>308</v>
      </c>
    </row>
    <row r="74" spans="20:57" x14ac:dyDescent="0.3">
      <c r="T74" s="39" t="s">
        <v>488</v>
      </c>
      <c r="U74" s="38">
        <v>424</v>
      </c>
      <c r="X74" s="8" t="s">
        <v>216</v>
      </c>
      <c r="Y74" s="7">
        <v>205</v>
      </c>
      <c r="AB74" s="8" t="s">
        <v>622</v>
      </c>
      <c r="AC74" s="7">
        <v>305</v>
      </c>
      <c r="AF74" s="8" t="s">
        <v>766</v>
      </c>
      <c r="AG74" s="7">
        <v>507</v>
      </c>
      <c r="AJ74" s="8" t="s">
        <v>529</v>
      </c>
      <c r="AK74" s="7">
        <v>330</v>
      </c>
      <c r="AN74" s="8" t="s">
        <v>16</v>
      </c>
      <c r="AO74" s="7">
        <v>525</v>
      </c>
      <c r="AR74" s="8" t="s">
        <v>780</v>
      </c>
      <c r="AS74" s="7">
        <v>520</v>
      </c>
      <c r="AV74" s="8" t="s">
        <v>282</v>
      </c>
      <c r="AW74" s="7">
        <v>515</v>
      </c>
      <c r="AZ74" s="6" t="s">
        <v>908</v>
      </c>
      <c r="BA74" s="7" t="s">
        <v>106</v>
      </c>
      <c r="BD74" s="8" t="s">
        <v>571</v>
      </c>
      <c r="BE74" s="7">
        <v>680</v>
      </c>
    </row>
    <row r="75" spans="20:57" x14ac:dyDescent="0.3">
      <c r="T75" s="39" t="s">
        <v>489</v>
      </c>
      <c r="U75" s="38">
        <v>424</v>
      </c>
      <c r="X75" s="8" t="s">
        <v>51</v>
      </c>
      <c r="Y75" s="7">
        <v>320</v>
      </c>
      <c r="AB75" s="8" t="s">
        <v>285</v>
      </c>
      <c r="AC75" s="7">
        <v>210</v>
      </c>
      <c r="AF75" s="8" t="s">
        <v>200</v>
      </c>
      <c r="AG75" s="7">
        <v>405</v>
      </c>
      <c r="AJ75" s="8" t="s">
        <v>530</v>
      </c>
      <c r="AK75" s="7">
        <v>525</v>
      </c>
      <c r="AN75" s="8" t="s">
        <v>17</v>
      </c>
      <c r="AO75" s="7">
        <v>625</v>
      </c>
      <c r="AR75" s="8" t="s">
        <v>781</v>
      </c>
      <c r="AS75" s="7">
        <v>520</v>
      </c>
      <c r="AV75" s="8" t="s">
        <v>555</v>
      </c>
      <c r="AW75" s="7">
        <v>535</v>
      </c>
      <c r="AZ75" s="8" t="s">
        <v>183</v>
      </c>
      <c r="BA75" s="7">
        <v>515</v>
      </c>
      <c r="BD75" s="8" t="s">
        <v>626</v>
      </c>
      <c r="BE75" s="7">
        <v>384</v>
      </c>
    </row>
    <row r="76" spans="20:57" x14ac:dyDescent="0.3">
      <c r="T76" s="39" t="s">
        <v>490</v>
      </c>
      <c r="U76" s="38">
        <v>424</v>
      </c>
      <c r="X76" s="8" t="s">
        <v>370</v>
      </c>
      <c r="Y76" s="7">
        <v>405</v>
      </c>
      <c r="AB76" s="8" t="s">
        <v>831</v>
      </c>
      <c r="AC76" s="7">
        <v>11244</v>
      </c>
      <c r="AF76" s="8" t="s">
        <v>110</v>
      </c>
      <c r="AG76" s="7">
        <v>500</v>
      </c>
      <c r="AJ76" s="8" t="s">
        <v>642</v>
      </c>
      <c r="AK76" s="7">
        <v>351</v>
      </c>
      <c r="AN76" s="8" t="s">
        <v>102</v>
      </c>
      <c r="AO76" s="7">
        <v>490</v>
      </c>
      <c r="AR76" s="8" t="s">
        <v>362</v>
      </c>
      <c r="AS76" s="7">
        <v>530</v>
      </c>
      <c r="AV76" s="8" t="s">
        <v>510</v>
      </c>
      <c r="AW76" s="7">
        <v>452</v>
      </c>
      <c r="AZ76" s="8" t="s">
        <v>184</v>
      </c>
      <c r="BA76" s="7">
        <v>615</v>
      </c>
      <c r="BD76" s="8" t="s">
        <v>604</v>
      </c>
      <c r="BE76" s="7">
        <v>316</v>
      </c>
    </row>
    <row r="77" spans="20:57" x14ac:dyDescent="0.3">
      <c r="T77" s="39" t="s">
        <v>318</v>
      </c>
      <c r="U77" s="38">
        <v>195</v>
      </c>
      <c r="X77" s="8" t="s">
        <v>53</v>
      </c>
      <c r="Y77" s="7">
        <v>485</v>
      </c>
      <c r="AF77" s="8" t="s">
        <v>603</v>
      </c>
      <c r="AG77" s="7">
        <v>498</v>
      </c>
      <c r="AJ77" s="8" t="s">
        <v>643</v>
      </c>
      <c r="AK77" s="7">
        <v>519</v>
      </c>
      <c r="AN77" s="8" t="s">
        <v>73</v>
      </c>
      <c r="AO77" s="7">
        <v>490</v>
      </c>
      <c r="AR77" s="8" t="s">
        <v>363</v>
      </c>
      <c r="AS77" s="7">
        <v>630</v>
      </c>
      <c r="AV77" s="8" t="s">
        <v>46</v>
      </c>
      <c r="AW77" s="7">
        <v>413</v>
      </c>
      <c r="AZ77" s="8" t="s">
        <v>798</v>
      </c>
      <c r="BA77" s="7">
        <v>362</v>
      </c>
      <c r="BD77" s="8" t="s">
        <v>332</v>
      </c>
      <c r="BE77" s="7">
        <v>430</v>
      </c>
    </row>
    <row r="78" spans="20:57" x14ac:dyDescent="0.3">
      <c r="T78" s="39" t="s">
        <v>238</v>
      </c>
      <c r="U78" s="38">
        <v>390</v>
      </c>
      <c r="X78" s="8" t="s">
        <v>292</v>
      </c>
      <c r="Y78" s="7">
        <v>580</v>
      </c>
      <c r="AF78" s="8" t="s">
        <v>266</v>
      </c>
      <c r="AG78" s="7">
        <v>250</v>
      </c>
      <c r="AJ78" s="8" t="s">
        <v>738</v>
      </c>
      <c r="AK78" s="7">
        <v>600</v>
      </c>
      <c r="AN78" s="8" t="s">
        <v>731</v>
      </c>
      <c r="AO78" s="7">
        <v>580</v>
      </c>
      <c r="AR78" s="8" t="s">
        <v>360</v>
      </c>
      <c r="AS78" s="7">
        <v>330</v>
      </c>
      <c r="AV78" s="8" t="s">
        <v>45</v>
      </c>
      <c r="AW78" s="7">
        <v>253</v>
      </c>
      <c r="AZ78" s="8" t="s">
        <v>409</v>
      </c>
      <c r="BA78" s="7">
        <v>355</v>
      </c>
      <c r="BD78" s="8" t="s">
        <v>577</v>
      </c>
      <c r="BE78" s="7">
        <v>480</v>
      </c>
    </row>
    <row r="79" spans="20:57" x14ac:dyDescent="0.3">
      <c r="T79" s="39" t="s">
        <v>550</v>
      </c>
      <c r="U79" s="38">
        <v>515</v>
      </c>
      <c r="X79" s="8" t="s">
        <v>561</v>
      </c>
      <c r="Y79" s="7">
        <v>440</v>
      </c>
      <c r="AF79" s="8" t="s">
        <v>761</v>
      </c>
      <c r="AG79" s="7">
        <v>499</v>
      </c>
      <c r="AJ79" s="8" t="s">
        <v>739</v>
      </c>
      <c r="AK79" s="7">
        <v>600</v>
      </c>
      <c r="AN79" s="8" t="s">
        <v>101</v>
      </c>
      <c r="AO79" s="7">
        <v>390</v>
      </c>
      <c r="AR79" s="8" t="s">
        <v>440</v>
      </c>
      <c r="AS79" s="7">
        <v>300</v>
      </c>
      <c r="AV79" s="8" t="s">
        <v>573</v>
      </c>
      <c r="AW79" s="7">
        <v>670</v>
      </c>
      <c r="AZ79" s="8" t="s">
        <v>657</v>
      </c>
      <c r="BA79" s="7">
        <v>401</v>
      </c>
      <c r="BD79" s="8" t="s">
        <v>468</v>
      </c>
      <c r="BE79" s="7">
        <v>314</v>
      </c>
    </row>
    <row r="80" spans="20:57" x14ac:dyDescent="0.3">
      <c r="T80" s="39" t="s">
        <v>831</v>
      </c>
      <c r="U80" s="38">
        <v>26146</v>
      </c>
      <c r="X80" s="8" t="s">
        <v>565</v>
      </c>
      <c r="Y80" s="7">
        <v>520</v>
      </c>
      <c r="AF80" s="8" t="s">
        <v>587</v>
      </c>
      <c r="AG80" s="7">
        <v>308</v>
      </c>
      <c r="AJ80" s="8" t="s">
        <v>142</v>
      </c>
      <c r="AK80" s="7">
        <v>425</v>
      </c>
      <c r="AN80" s="8" t="s">
        <v>637</v>
      </c>
      <c r="AO80" s="7">
        <v>480</v>
      </c>
      <c r="AR80" s="8" t="s">
        <v>515</v>
      </c>
      <c r="AS80" s="7">
        <v>500</v>
      </c>
      <c r="AV80" s="8" t="s">
        <v>718</v>
      </c>
      <c r="AW80" s="7">
        <v>350</v>
      </c>
      <c r="AZ80" s="8" t="s">
        <v>658</v>
      </c>
      <c r="BA80" s="7">
        <v>567</v>
      </c>
      <c r="BD80" s="8" t="s">
        <v>231</v>
      </c>
      <c r="BE80" s="7">
        <v>500</v>
      </c>
    </row>
    <row r="81" spans="24:57" x14ac:dyDescent="0.3">
      <c r="X81" s="8" t="s">
        <v>564</v>
      </c>
      <c r="Y81" s="7">
        <v>520</v>
      </c>
      <c r="AF81" s="8" t="s">
        <v>306</v>
      </c>
      <c r="AG81" s="7">
        <v>310</v>
      </c>
      <c r="AJ81" s="8" t="s">
        <v>280</v>
      </c>
      <c r="AK81" s="7">
        <v>330</v>
      </c>
      <c r="AN81" s="8" t="s">
        <v>831</v>
      </c>
      <c r="AO81" s="7">
        <v>29480</v>
      </c>
      <c r="AR81" s="8" t="s">
        <v>514</v>
      </c>
      <c r="AS81" s="7">
        <v>300</v>
      </c>
      <c r="AV81" s="8" t="s">
        <v>677</v>
      </c>
      <c r="AW81" s="7">
        <v>475</v>
      </c>
      <c r="AZ81" s="8" t="s">
        <v>410</v>
      </c>
      <c r="BA81" s="7">
        <v>495</v>
      </c>
      <c r="BD81" s="8" t="s">
        <v>89</v>
      </c>
      <c r="BE81" s="7">
        <v>300</v>
      </c>
    </row>
    <row r="82" spans="24:57" x14ac:dyDescent="0.3">
      <c r="X82" s="8" t="s">
        <v>562</v>
      </c>
      <c r="Y82" s="7">
        <v>520</v>
      </c>
      <c r="AF82" s="8" t="s">
        <v>385</v>
      </c>
      <c r="AG82" s="7">
        <v>470</v>
      </c>
      <c r="AJ82" s="8" t="s">
        <v>149</v>
      </c>
      <c r="AK82" s="7">
        <v>485</v>
      </c>
      <c r="AR82" s="8" t="s">
        <v>729</v>
      </c>
      <c r="AS82" s="7">
        <v>580</v>
      </c>
      <c r="AV82" s="8" t="s">
        <v>205</v>
      </c>
      <c r="AW82" s="7">
        <v>215</v>
      </c>
      <c r="AZ82" s="8" t="s">
        <v>799</v>
      </c>
      <c r="BA82" s="7">
        <v>521</v>
      </c>
      <c r="BD82" s="8" t="s">
        <v>90</v>
      </c>
      <c r="BE82" s="7">
        <v>385</v>
      </c>
    </row>
    <row r="83" spans="24:57" x14ac:dyDescent="0.3">
      <c r="X83" s="8" t="s">
        <v>566</v>
      </c>
      <c r="Y83" s="7">
        <v>520</v>
      </c>
      <c r="AF83" s="8" t="s">
        <v>201</v>
      </c>
      <c r="AG83" s="7">
        <v>534</v>
      </c>
      <c r="AJ83" s="8" t="s">
        <v>148</v>
      </c>
      <c r="AK83" s="7">
        <v>345</v>
      </c>
      <c r="AR83" s="8" t="s">
        <v>570</v>
      </c>
      <c r="AS83" s="7">
        <v>680</v>
      </c>
      <c r="AV83" s="8" t="s">
        <v>354</v>
      </c>
      <c r="AW83" s="7">
        <v>260</v>
      </c>
      <c r="AZ83" s="8" t="s">
        <v>789</v>
      </c>
      <c r="BA83" s="7">
        <v>500</v>
      </c>
      <c r="BD83" s="8" t="s">
        <v>91</v>
      </c>
      <c r="BE83" s="7">
        <v>510</v>
      </c>
    </row>
    <row r="84" spans="24:57" x14ac:dyDescent="0.3">
      <c r="X84" s="8" t="s">
        <v>563</v>
      </c>
      <c r="Y84" s="7">
        <v>520</v>
      </c>
      <c r="AF84" s="8" t="s">
        <v>829</v>
      </c>
      <c r="AG84" s="7">
        <v>600</v>
      </c>
      <c r="AJ84" s="8" t="s">
        <v>545</v>
      </c>
      <c r="AK84" s="7">
        <v>535</v>
      </c>
      <c r="AR84" s="8" t="s">
        <v>779</v>
      </c>
      <c r="AS84" s="7">
        <v>448</v>
      </c>
      <c r="AV84" s="8" t="s">
        <v>343</v>
      </c>
      <c r="AW84" s="7">
        <v>670</v>
      </c>
      <c r="AZ84" s="8" t="s">
        <v>486</v>
      </c>
      <c r="BA84" s="7">
        <v>495</v>
      </c>
      <c r="BD84" s="8" t="s">
        <v>469</v>
      </c>
      <c r="BE84" s="7">
        <v>405</v>
      </c>
    </row>
    <row r="85" spans="24:57" x14ac:dyDescent="0.3">
      <c r="X85" s="8" t="s">
        <v>478</v>
      </c>
      <c r="Y85" s="7">
        <v>263</v>
      </c>
      <c r="AF85" s="8" t="s">
        <v>65</v>
      </c>
      <c r="AG85" s="7">
        <v>299</v>
      </c>
      <c r="AJ85" s="8" t="s">
        <v>641</v>
      </c>
      <c r="AK85" s="7">
        <v>292</v>
      </c>
      <c r="AR85" s="8" t="s">
        <v>778</v>
      </c>
      <c r="AS85" s="7">
        <v>325</v>
      </c>
      <c r="AV85" s="8" t="s">
        <v>341</v>
      </c>
      <c r="AW85" s="7">
        <v>280</v>
      </c>
      <c r="AZ85" s="8" t="s">
        <v>788</v>
      </c>
      <c r="BA85" s="7">
        <v>306</v>
      </c>
      <c r="BD85" s="8" t="s">
        <v>82</v>
      </c>
      <c r="BE85" s="7">
        <v>320</v>
      </c>
    </row>
    <row r="86" spans="24:57" x14ac:dyDescent="0.3">
      <c r="X86" s="8" t="s">
        <v>734</v>
      </c>
      <c r="Y86" s="7">
        <v>580</v>
      </c>
      <c r="AF86" s="8" t="s">
        <v>831</v>
      </c>
      <c r="AG86" s="7">
        <v>23820</v>
      </c>
      <c r="AJ86" s="8" t="s">
        <v>54</v>
      </c>
      <c r="AK86" s="7">
        <v>300</v>
      </c>
      <c r="AR86" s="8" t="s">
        <v>457</v>
      </c>
      <c r="AS86" s="7">
        <v>600</v>
      </c>
      <c r="AV86" s="8" t="s">
        <v>284</v>
      </c>
      <c r="AW86" s="7">
        <v>250</v>
      </c>
      <c r="AZ86" s="8" t="s">
        <v>614</v>
      </c>
      <c r="BA86" s="7">
        <v>390</v>
      </c>
      <c r="BD86" s="8" t="s">
        <v>240</v>
      </c>
      <c r="BE86" s="7">
        <v>430</v>
      </c>
    </row>
    <row r="87" spans="24:57" x14ac:dyDescent="0.3">
      <c r="X87" s="8" t="s">
        <v>735</v>
      </c>
      <c r="Y87" s="7">
        <v>580</v>
      </c>
      <c r="AJ87" s="8" t="s">
        <v>56</v>
      </c>
      <c r="AK87" s="7">
        <v>450</v>
      </c>
      <c r="AR87" s="8" t="s">
        <v>691</v>
      </c>
      <c r="AS87" s="7">
        <v>440</v>
      </c>
      <c r="AV87" s="8" t="s">
        <v>185</v>
      </c>
      <c r="AW87" s="7">
        <v>540</v>
      </c>
      <c r="AZ87" s="8" t="s">
        <v>516</v>
      </c>
      <c r="BA87" s="7">
        <v>290</v>
      </c>
      <c r="BD87" s="8" t="s">
        <v>257</v>
      </c>
      <c r="BE87" s="7">
        <v>430</v>
      </c>
    </row>
    <row r="88" spans="24:57" x14ac:dyDescent="0.3">
      <c r="X88" s="8" t="s">
        <v>693</v>
      </c>
      <c r="Y88" s="7">
        <v>275</v>
      </c>
      <c r="AJ88" s="8" t="s">
        <v>709</v>
      </c>
      <c r="AK88" s="7">
        <v>471</v>
      </c>
      <c r="AR88" s="8" t="s">
        <v>807</v>
      </c>
      <c r="AS88" s="7">
        <v>470</v>
      </c>
      <c r="AV88" s="8" t="s">
        <v>47</v>
      </c>
      <c r="AW88" s="7">
        <v>262</v>
      </c>
      <c r="AZ88" s="8" t="s">
        <v>803</v>
      </c>
      <c r="BA88" s="7">
        <v>500</v>
      </c>
      <c r="BD88" s="8" t="s">
        <v>434</v>
      </c>
      <c r="BE88" s="7">
        <v>485</v>
      </c>
    </row>
    <row r="89" spans="24:57" x14ac:dyDescent="0.3">
      <c r="X89" s="8" t="s">
        <v>137</v>
      </c>
      <c r="Y89" s="7">
        <v>330</v>
      </c>
      <c r="AJ89" s="8" t="s">
        <v>389</v>
      </c>
      <c r="AK89" s="7">
        <v>290</v>
      </c>
      <c r="AR89" s="8" t="s">
        <v>690</v>
      </c>
      <c r="AS89" s="7">
        <v>300</v>
      </c>
      <c r="AV89" s="8" t="s">
        <v>388</v>
      </c>
      <c r="AW89" s="7">
        <v>360</v>
      </c>
      <c r="AZ89" s="8" t="s">
        <v>408</v>
      </c>
      <c r="BA89" s="7">
        <v>495</v>
      </c>
      <c r="BD89" s="8" t="s">
        <v>271</v>
      </c>
      <c r="BE89" s="7">
        <v>300</v>
      </c>
    </row>
    <row r="90" spans="24:57" x14ac:dyDescent="0.3">
      <c r="X90" s="8" t="s">
        <v>187</v>
      </c>
      <c r="Y90" s="7">
        <v>580</v>
      </c>
      <c r="AJ90" s="8" t="s">
        <v>390</v>
      </c>
      <c r="AK90" s="7">
        <v>340</v>
      </c>
      <c r="AR90" s="8" t="s">
        <v>692</v>
      </c>
      <c r="AS90" s="7">
        <v>520</v>
      </c>
      <c r="AV90" s="8" t="s">
        <v>283</v>
      </c>
      <c r="AW90" s="7">
        <v>465</v>
      </c>
      <c r="AZ90" s="8" t="s">
        <v>483</v>
      </c>
      <c r="BA90" s="7">
        <v>350</v>
      </c>
      <c r="BD90" s="8" t="s">
        <v>592</v>
      </c>
      <c r="BE90" s="7">
        <v>528</v>
      </c>
    </row>
    <row r="91" spans="24:57" x14ac:dyDescent="0.3">
      <c r="X91" s="8" t="s">
        <v>612</v>
      </c>
      <c r="Y91" s="7">
        <v>497</v>
      </c>
      <c r="AJ91" s="8" t="s">
        <v>831</v>
      </c>
      <c r="AK91" s="7">
        <v>14000</v>
      </c>
      <c r="AR91" s="8" t="s">
        <v>361</v>
      </c>
      <c r="AS91" s="7">
        <v>430</v>
      </c>
      <c r="AV91" s="8" t="s">
        <v>473</v>
      </c>
      <c r="AW91" s="7">
        <v>485</v>
      </c>
      <c r="AZ91" s="8" t="s">
        <v>825</v>
      </c>
      <c r="BA91" s="7">
        <v>600</v>
      </c>
      <c r="BD91" s="8" t="s">
        <v>155</v>
      </c>
      <c r="BE91" s="7">
        <v>440</v>
      </c>
    </row>
    <row r="92" spans="24:57" x14ac:dyDescent="0.3">
      <c r="X92" s="8" t="s">
        <v>831</v>
      </c>
      <c r="Y92" s="7">
        <v>19510</v>
      </c>
      <c r="AR92" s="8" t="s">
        <v>358</v>
      </c>
      <c r="AS92" s="7">
        <v>380</v>
      </c>
      <c r="AV92" s="8" t="s">
        <v>472</v>
      </c>
      <c r="AW92" s="7">
        <v>340</v>
      </c>
      <c r="AZ92" s="8" t="s">
        <v>826</v>
      </c>
      <c r="BA92" s="7">
        <v>700</v>
      </c>
      <c r="BD92" s="8" t="s">
        <v>157</v>
      </c>
      <c r="BE92" s="7">
        <v>450</v>
      </c>
    </row>
    <row r="93" spans="24:57" x14ac:dyDescent="0.3">
      <c r="AR93" s="8" t="s">
        <v>359</v>
      </c>
      <c r="AS93" s="7">
        <v>480</v>
      </c>
      <c r="AV93" s="8" t="s">
        <v>471</v>
      </c>
      <c r="AW93" s="7">
        <v>245</v>
      </c>
      <c r="AZ93" s="8" t="s">
        <v>105</v>
      </c>
      <c r="BA93" s="7">
        <v>300</v>
      </c>
      <c r="BD93" s="8" t="s">
        <v>120</v>
      </c>
      <c r="BE93" s="7">
        <v>325</v>
      </c>
    </row>
    <row r="94" spans="24:57" x14ac:dyDescent="0.3">
      <c r="AR94" s="8" t="s">
        <v>442</v>
      </c>
      <c r="AS94" s="7">
        <v>600</v>
      </c>
      <c r="AV94" s="8" t="s">
        <v>597</v>
      </c>
      <c r="AW94" s="7">
        <v>500</v>
      </c>
      <c r="AZ94" s="8" t="s">
        <v>615</v>
      </c>
      <c r="BA94" s="7">
        <v>515</v>
      </c>
      <c r="BD94" s="8" t="s">
        <v>627</v>
      </c>
      <c r="BE94" s="7">
        <v>509</v>
      </c>
    </row>
    <row r="95" spans="24:57" x14ac:dyDescent="0.3">
      <c r="AR95" s="8" t="s">
        <v>443</v>
      </c>
      <c r="AS95" s="7">
        <v>700</v>
      </c>
      <c r="AV95" s="8" t="s">
        <v>394</v>
      </c>
      <c r="AW95" s="7">
        <v>310</v>
      </c>
      <c r="AZ95" s="8" t="s">
        <v>108</v>
      </c>
      <c r="BA95" s="7">
        <v>495</v>
      </c>
      <c r="BD95" s="8" t="s">
        <v>378</v>
      </c>
      <c r="BE95" s="7">
        <v>460</v>
      </c>
    </row>
    <row r="96" spans="24:57" x14ac:dyDescent="0.3">
      <c r="AR96" s="8" t="s">
        <v>441</v>
      </c>
      <c r="AS96" s="7">
        <v>420</v>
      </c>
      <c r="AV96" s="8" t="s">
        <v>330</v>
      </c>
      <c r="AW96" s="7">
        <v>430</v>
      </c>
      <c r="AZ96" s="8" t="s">
        <v>107</v>
      </c>
      <c r="BA96" s="7">
        <v>390</v>
      </c>
      <c r="BD96" s="8" t="s">
        <v>379</v>
      </c>
      <c r="BE96" s="7">
        <v>560</v>
      </c>
    </row>
    <row r="97" spans="44:57" x14ac:dyDescent="0.3">
      <c r="AR97" s="8" t="s">
        <v>446</v>
      </c>
      <c r="AS97" s="7">
        <v>580</v>
      </c>
      <c r="AV97" s="8" t="s">
        <v>329</v>
      </c>
      <c r="AW97" s="7">
        <v>270</v>
      </c>
      <c r="AZ97" s="8" t="s">
        <v>181</v>
      </c>
      <c r="BA97" s="7">
        <v>355</v>
      </c>
      <c r="BD97" s="8" t="s">
        <v>125</v>
      </c>
      <c r="BE97" s="7">
        <v>305</v>
      </c>
    </row>
    <row r="98" spans="44:57" x14ac:dyDescent="0.3">
      <c r="AR98" s="8" t="s">
        <v>275</v>
      </c>
      <c r="AS98" s="7">
        <v>465</v>
      </c>
      <c r="AV98" s="8" t="s">
        <v>167</v>
      </c>
      <c r="AW98" s="7">
        <v>490</v>
      </c>
      <c r="AZ98" s="8" t="s">
        <v>182</v>
      </c>
      <c r="BA98" s="7">
        <v>495</v>
      </c>
      <c r="BD98" s="8" t="s">
        <v>499</v>
      </c>
      <c r="BE98" s="7">
        <v>325</v>
      </c>
    </row>
    <row r="99" spans="44:57" x14ac:dyDescent="0.3">
      <c r="AR99" s="8" t="s">
        <v>253</v>
      </c>
      <c r="AS99" s="7">
        <v>510</v>
      </c>
      <c r="AV99" s="8" t="s">
        <v>264</v>
      </c>
      <c r="AW99" s="7">
        <v>330</v>
      </c>
      <c r="AZ99" s="8" t="s">
        <v>295</v>
      </c>
      <c r="BA99" s="7">
        <v>300</v>
      </c>
      <c r="BD99" s="8" t="s">
        <v>605</v>
      </c>
      <c r="BE99" s="7">
        <v>498</v>
      </c>
    </row>
    <row r="100" spans="44:57" x14ac:dyDescent="0.3">
      <c r="AR100" s="8" t="s">
        <v>254</v>
      </c>
      <c r="AS100" s="7">
        <v>610</v>
      </c>
      <c r="AV100" s="8" t="s">
        <v>609</v>
      </c>
      <c r="AW100" s="7">
        <v>358</v>
      </c>
      <c r="AZ100" s="8" t="s">
        <v>407</v>
      </c>
      <c r="BA100" s="7">
        <v>355</v>
      </c>
      <c r="BD100" s="8" t="s">
        <v>112</v>
      </c>
      <c r="BE100" s="7">
        <v>490</v>
      </c>
    </row>
    <row r="101" spans="44:57" x14ac:dyDescent="0.3">
      <c r="AR101" s="8" t="s">
        <v>831</v>
      </c>
      <c r="AS101" s="7">
        <v>13168</v>
      </c>
      <c r="AV101" s="8" t="s">
        <v>610</v>
      </c>
      <c r="AW101" s="7">
        <v>488</v>
      </c>
      <c r="AZ101" s="8" t="s">
        <v>399</v>
      </c>
      <c r="BA101" s="7">
        <v>440</v>
      </c>
      <c r="BD101" s="8" t="s">
        <v>113</v>
      </c>
      <c r="BE101" s="7">
        <v>590</v>
      </c>
    </row>
    <row r="102" spans="44:57" x14ac:dyDescent="0.3">
      <c r="AV102" s="8" t="s">
        <v>265</v>
      </c>
      <c r="AW102" s="7">
        <v>500</v>
      </c>
      <c r="AZ102" s="8" t="s">
        <v>353</v>
      </c>
      <c r="BA102" s="7">
        <v>375</v>
      </c>
      <c r="BD102" s="8" t="s">
        <v>244</v>
      </c>
      <c r="BE102" s="7">
        <v>490</v>
      </c>
    </row>
    <row r="103" spans="44:57" x14ac:dyDescent="0.3">
      <c r="AV103" s="8" t="s">
        <v>342</v>
      </c>
      <c r="AW103" s="7">
        <v>440</v>
      </c>
      <c r="AZ103" s="8" t="s">
        <v>179</v>
      </c>
      <c r="BA103" s="7">
        <v>355</v>
      </c>
      <c r="BD103" s="8" t="s">
        <v>111</v>
      </c>
      <c r="BE103" s="7">
        <v>315</v>
      </c>
    </row>
    <row r="104" spans="44:57" x14ac:dyDescent="0.3">
      <c r="AV104" s="8" t="s">
        <v>594</v>
      </c>
      <c r="AW104" s="7">
        <v>420</v>
      </c>
      <c r="AZ104" s="8" t="s">
        <v>180</v>
      </c>
      <c r="BA104" s="7">
        <v>495</v>
      </c>
      <c r="BD104" s="8" t="s">
        <v>27</v>
      </c>
      <c r="BE104" s="7">
        <v>314</v>
      </c>
    </row>
    <row r="105" spans="44:57" x14ac:dyDescent="0.3">
      <c r="AV105" s="8" t="s">
        <v>347</v>
      </c>
      <c r="AW105" s="7">
        <v>240</v>
      </c>
      <c r="AZ105" s="8" t="s">
        <v>132</v>
      </c>
      <c r="BA105" s="7">
        <v>385</v>
      </c>
      <c r="BD105" s="8" t="s">
        <v>159</v>
      </c>
      <c r="BE105" s="7">
        <v>520</v>
      </c>
    </row>
    <row r="106" spans="44:57" x14ac:dyDescent="0.3">
      <c r="AV106" s="8" t="s">
        <v>68</v>
      </c>
      <c r="AW106" s="7">
        <v>435</v>
      </c>
      <c r="AZ106" s="8" t="s">
        <v>558</v>
      </c>
      <c r="BA106" s="7">
        <v>525</v>
      </c>
      <c r="BD106" s="8" t="s">
        <v>158</v>
      </c>
      <c r="BE106" s="7">
        <v>340</v>
      </c>
    </row>
    <row r="107" spans="44:57" x14ac:dyDescent="0.3">
      <c r="AV107" s="8" t="s">
        <v>397</v>
      </c>
      <c r="AW107" s="7">
        <v>458</v>
      </c>
      <c r="AZ107" s="8" t="s">
        <v>296</v>
      </c>
      <c r="BA107" s="7">
        <v>410</v>
      </c>
      <c r="BD107" s="8" t="s">
        <v>294</v>
      </c>
      <c r="BE107" s="7">
        <v>580</v>
      </c>
    </row>
    <row r="108" spans="44:57" x14ac:dyDescent="0.3">
      <c r="AV108" s="8" t="s">
        <v>316</v>
      </c>
      <c r="AW108" s="7">
        <v>240</v>
      </c>
      <c r="AZ108" s="8" t="s">
        <v>484</v>
      </c>
      <c r="BA108" s="7">
        <v>495</v>
      </c>
      <c r="BD108" s="8" t="s">
        <v>312</v>
      </c>
      <c r="BE108" s="7">
        <v>535</v>
      </c>
    </row>
    <row r="109" spans="44:57" x14ac:dyDescent="0.3">
      <c r="AV109" s="8" t="s">
        <v>831</v>
      </c>
      <c r="AW109" s="7">
        <v>39365</v>
      </c>
      <c r="AZ109" s="8" t="s">
        <v>444</v>
      </c>
      <c r="BA109" s="7">
        <v>580</v>
      </c>
      <c r="BD109" s="8" t="s">
        <v>313</v>
      </c>
      <c r="BE109" s="7">
        <v>635</v>
      </c>
    </row>
    <row r="110" spans="44:57" x14ac:dyDescent="0.3">
      <c r="AZ110" s="8" t="s">
        <v>613</v>
      </c>
      <c r="BA110" s="7">
        <v>280</v>
      </c>
      <c r="BD110" s="8" t="s">
        <v>672</v>
      </c>
      <c r="BE110" s="7">
        <v>473</v>
      </c>
    </row>
    <row r="111" spans="44:57" x14ac:dyDescent="0.3">
      <c r="AZ111" s="8" t="s">
        <v>485</v>
      </c>
      <c r="BA111" s="7">
        <v>350</v>
      </c>
      <c r="BD111" s="8" t="s">
        <v>103</v>
      </c>
      <c r="BE111" s="7">
        <v>335</v>
      </c>
    </row>
    <row r="112" spans="44:57" x14ac:dyDescent="0.3">
      <c r="AZ112" s="8" t="s">
        <v>400</v>
      </c>
      <c r="BA112" s="7">
        <v>440</v>
      </c>
      <c r="BD112" s="8" t="s">
        <v>104</v>
      </c>
      <c r="BE112" s="7">
        <v>515</v>
      </c>
    </row>
    <row r="113" spans="18:57" x14ac:dyDescent="0.3">
      <c r="AZ113" s="8" t="s">
        <v>230</v>
      </c>
      <c r="BA113" s="7">
        <v>410</v>
      </c>
      <c r="BD113" s="8" t="s">
        <v>655</v>
      </c>
      <c r="BE113" s="7">
        <v>355</v>
      </c>
    </row>
    <row r="114" spans="18:57" x14ac:dyDescent="0.3">
      <c r="AZ114" s="8" t="s">
        <v>730</v>
      </c>
      <c r="BA114" s="7">
        <v>580</v>
      </c>
      <c r="BD114" s="8" t="s">
        <v>202</v>
      </c>
      <c r="BE114" s="7">
        <v>314</v>
      </c>
    </row>
    <row r="115" spans="18:57" x14ac:dyDescent="0.3">
      <c r="AZ115" s="8" t="s">
        <v>297</v>
      </c>
      <c r="BA115" s="7">
        <v>600</v>
      </c>
      <c r="BD115" s="8" t="s">
        <v>625</v>
      </c>
      <c r="BE115" s="7">
        <v>294</v>
      </c>
    </row>
    <row r="116" spans="18:57" x14ac:dyDescent="0.3">
      <c r="AZ116" s="8" t="s">
        <v>298</v>
      </c>
      <c r="BA116" s="7">
        <v>700</v>
      </c>
      <c r="BD116" s="8" t="s">
        <v>175</v>
      </c>
      <c r="BE116" s="7">
        <v>525</v>
      </c>
    </row>
    <row r="117" spans="18:57" x14ac:dyDescent="0.3">
      <c r="AZ117" s="8" t="s">
        <v>797</v>
      </c>
      <c r="BA117" s="7">
        <v>521</v>
      </c>
      <c r="BD117" s="8" t="s">
        <v>380</v>
      </c>
      <c r="BE117" s="7">
        <v>400</v>
      </c>
    </row>
    <row r="118" spans="18:57" x14ac:dyDescent="0.3">
      <c r="AZ118" s="8" t="s">
        <v>796</v>
      </c>
      <c r="BA118" s="7">
        <v>362</v>
      </c>
      <c r="BD118" s="8" t="s">
        <v>381</v>
      </c>
      <c r="BE118" s="7">
        <v>500</v>
      </c>
    </row>
    <row r="119" spans="18:57" x14ac:dyDescent="0.3">
      <c r="AZ119" s="8" t="s">
        <v>831</v>
      </c>
      <c r="BA119" s="7">
        <v>19965</v>
      </c>
      <c r="BD119" s="8" t="s">
        <v>29</v>
      </c>
      <c r="BE119" s="7">
        <v>405</v>
      </c>
    </row>
    <row r="120" spans="18:57" x14ac:dyDescent="0.3">
      <c r="BD120" s="8" t="s">
        <v>402</v>
      </c>
      <c r="BE120" s="7">
        <v>468</v>
      </c>
    </row>
    <row r="121" spans="18:57" x14ac:dyDescent="0.3">
      <c r="BD121" s="8" t="s">
        <v>331</v>
      </c>
      <c r="BE121" s="7">
        <v>270</v>
      </c>
    </row>
    <row r="122" spans="18:57" x14ac:dyDescent="0.3">
      <c r="BD122" s="8" t="s">
        <v>239</v>
      </c>
      <c r="BE122" s="7">
        <v>210</v>
      </c>
    </row>
    <row r="123" spans="18:57" x14ac:dyDescent="0.3">
      <c r="BD123" s="8" t="s">
        <v>831</v>
      </c>
      <c r="BE123" s="7">
        <v>48211</v>
      </c>
    </row>
    <row r="124" spans="18:57" ht="28.2" customHeight="1" x14ac:dyDescent="0.3">
      <c r="R124" s="53" t="s">
        <v>941</v>
      </c>
    </row>
    <row r="125" spans="18:57" ht="15.6" x14ac:dyDescent="0.3">
      <c r="S125" s="23" t="s">
        <v>33</v>
      </c>
      <c r="AC125" s="23" t="s">
        <v>171</v>
      </c>
      <c r="AN125" s="23" t="s">
        <v>63</v>
      </c>
      <c r="AX125" s="23" t="s">
        <v>23</v>
      </c>
    </row>
    <row r="146" spans="19:50" ht="15.6" x14ac:dyDescent="0.3">
      <c r="AX146" s="23" t="s">
        <v>93</v>
      </c>
    </row>
    <row r="147" spans="19:50" ht="15.6" x14ac:dyDescent="0.3">
      <c r="S147" s="23" t="s">
        <v>13</v>
      </c>
      <c r="AC147" s="23" t="s">
        <v>122</v>
      </c>
      <c r="AN147" s="23" t="s">
        <v>41</v>
      </c>
    </row>
    <row r="169" spans="19:50" ht="18" x14ac:dyDescent="0.3">
      <c r="S169" s="23" t="s">
        <v>28</v>
      </c>
      <c r="AC169" s="23" t="s">
        <v>52</v>
      </c>
      <c r="AN169" s="44" t="s">
        <v>85</v>
      </c>
      <c r="AX169" s="24" t="s">
        <v>19</v>
      </c>
    </row>
    <row r="192" spans="19:50" ht="18" x14ac:dyDescent="0.3">
      <c r="S192" s="44" t="s">
        <v>128</v>
      </c>
      <c r="AC192" s="24" t="s">
        <v>55</v>
      </c>
      <c r="AN192" s="24" t="s">
        <v>14</v>
      </c>
      <c r="AX192" s="24" t="s">
        <v>115</v>
      </c>
    </row>
    <row r="214" spans="19:29" ht="18" x14ac:dyDescent="0.3">
      <c r="S214" s="24" t="s">
        <v>106</v>
      </c>
      <c r="AC214" s="23" t="s">
        <v>25</v>
      </c>
    </row>
  </sheetData>
  <pageMargins left="0.7" right="0.7" top="0.75" bottom="0.75" header="0.3" footer="0.3"/>
  <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A540-EF3E-4928-88D7-A4AB91248DB8}">
  <dimension ref="A1:AY806"/>
  <sheetViews>
    <sheetView zoomScale="31" zoomScaleNormal="82" workbookViewId="0">
      <selection activeCell="W14" sqref="W14"/>
    </sheetView>
  </sheetViews>
  <sheetFormatPr defaultRowHeight="14.4" x14ac:dyDescent="0.3"/>
  <cols>
    <col min="1" max="1" width="53" bestFit="1" customWidth="1"/>
    <col min="2" max="2" width="9.33203125" bestFit="1" customWidth="1"/>
    <col min="3" max="3" width="9" bestFit="1" customWidth="1"/>
    <col min="4" max="4" width="6.109375" customWidth="1"/>
    <col min="5" max="5" width="11.21875" bestFit="1" customWidth="1"/>
    <col min="6" max="6" width="18.88671875" bestFit="1" customWidth="1"/>
    <col min="7" max="7" width="17.77734375" bestFit="1" customWidth="1"/>
    <col min="8" max="8" width="24" bestFit="1" customWidth="1"/>
    <col min="9" max="9" width="23.5546875" bestFit="1" customWidth="1"/>
    <col min="10" max="10" width="11.44140625" bestFit="1" customWidth="1"/>
    <col min="11" max="11" width="12" bestFit="1" customWidth="1"/>
    <col min="12" max="12" width="7.5546875" bestFit="1" customWidth="1"/>
    <col min="13" max="13" width="8.5546875" bestFit="1" customWidth="1"/>
    <col min="14" max="14" width="10" bestFit="1" customWidth="1"/>
    <col min="15" max="15" width="7.5546875" bestFit="1" customWidth="1"/>
    <col min="16" max="16" width="17.33203125" bestFit="1" customWidth="1"/>
    <col min="17" max="17" width="6.33203125" bestFit="1" customWidth="1"/>
    <col min="18" max="18" width="8.6640625" customWidth="1"/>
    <col min="19" max="19" width="9.109375" customWidth="1"/>
    <col min="20" max="20" width="6.88671875" customWidth="1"/>
    <col min="21" max="21" width="7.33203125" customWidth="1"/>
    <col min="22" max="22" width="8.21875" customWidth="1"/>
    <col min="23" max="23" width="12.77734375" customWidth="1"/>
    <col min="24" max="25" width="10.77734375" customWidth="1"/>
    <col min="26" max="26" width="23.88671875" bestFit="1" customWidth="1"/>
    <col min="27" max="27" width="47" bestFit="1" customWidth="1"/>
    <col min="28" max="28" width="10" bestFit="1" customWidth="1"/>
    <col min="29" max="29" width="9.5546875" bestFit="1" customWidth="1"/>
    <col min="30" max="30" width="7.44140625" bestFit="1" customWidth="1"/>
    <col min="31" max="31" width="6" bestFit="1" customWidth="1"/>
    <col min="32" max="32" width="17.33203125" bestFit="1" customWidth="1"/>
    <col min="33" max="33" width="16.5546875" bestFit="1" customWidth="1"/>
    <col min="34" max="34" width="13.5546875" bestFit="1" customWidth="1"/>
    <col min="35" max="35" width="12.88671875" bestFit="1" customWidth="1"/>
    <col min="36" max="36" width="6.21875" bestFit="1" customWidth="1"/>
    <col min="37" max="37" width="9.21875" bestFit="1" customWidth="1"/>
    <col min="38" max="38" width="9.5546875" bestFit="1" customWidth="1"/>
    <col min="39" max="39" width="7.5546875" bestFit="1" customWidth="1"/>
    <col min="40" max="40" width="8.5546875" bestFit="1" customWidth="1"/>
    <col min="41" max="51" width="21.109375" bestFit="1" customWidth="1"/>
    <col min="52" max="52" width="27.88671875" bestFit="1" customWidth="1"/>
    <col min="53" max="53" width="22" bestFit="1" customWidth="1"/>
    <col min="54" max="54" width="26" bestFit="1" customWidth="1"/>
  </cols>
  <sheetData>
    <row r="1" spans="1:51" s="20" customFormat="1" ht="34.799999999999997" customHeight="1" x14ac:dyDescent="0.3">
      <c r="A1" s="20" t="s">
        <v>945</v>
      </c>
    </row>
    <row r="3" spans="1:51" x14ac:dyDescent="0.3">
      <c r="F3" s="6" t="s">
        <v>11</v>
      </c>
      <c r="G3" s="7" t="s">
        <v>834</v>
      </c>
    </row>
    <row r="5" spans="1:51" ht="15.6" x14ac:dyDescent="0.3">
      <c r="A5" s="59" t="s">
        <v>946</v>
      </c>
      <c r="B5" s="6" t="s">
        <v>908</v>
      </c>
      <c r="C5" s="7"/>
      <c r="D5" s="29"/>
      <c r="F5" s="6" t="s">
        <v>852</v>
      </c>
      <c r="G5" s="7" t="s">
        <v>889</v>
      </c>
      <c r="H5" s="7" t="s">
        <v>957</v>
      </c>
      <c r="I5" s="7" t="s">
        <v>958</v>
      </c>
      <c r="J5" s="7" t="s">
        <v>962</v>
      </c>
      <c r="K5" s="7" t="s">
        <v>963</v>
      </c>
      <c r="L5" s="7" t="s">
        <v>964</v>
      </c>
      <c r="M5" s="7" t="s">
        <v>965</v>
      </c>
      <c r="N5" s="7" t="s">
        <v>955</v>
      </c>
      <c r="O5" s="61" t="s">
        <v>954</v>
      </c>
      <c r="P5" s="61" t="s">
        <v>961</v>
      </c>
      <c r="X5" s="29"/>
      <c r="Y5" s="29"/>
      <c r="AA5" s="59" t="s">
        <v>947</v>
      </c>
      <c r="AB5" s="6" t="s">
        <v>908</v>
      </c>
      <c r="AC5" s="7"/>
      <c r="AG5" s="55"/>
      <c r="AY5" s="29"/>
    </row>
    <row r="6" spans="1:51" x14ac:dyDescent="0.3">
      <c r="A6" s="6" t="s">
        <v>908</v>
      </c>
      <c r="B6" s="7" t="s">
        <v>832</v>
      </c>
      <c r="C6" s="7" t="s">
        <v>834</v>
      </c>
      <c r="D6" s="29"/>
      <c r="F6" s="8" t="s">
        <v>171</v>
      </c>
      <c r="G6" s="7">
        <v>98</v>
      </c>
      <c r="H6" s="7">
        <v>28</v>
      </c>
      <c r="I6" s="7">
        <v>784</v>
      </c>
      <c r="J6" s="7">
        <v>70</v>
      </c>
      <c r="K6" s="7">
        <v>126</v>
      </c>
      <c r="L6" s="7">
        <v>196</v>
      </c>
      <c r="M6" s="7">
        <v>2</v>
      </c>
      <c r="N6" s="7">
        <v>196</v>
      </c>
      <c r="O6" s="64" cm="1">
        <f t="array" ref="O6:O21">I6:I21/N6:N21</f>
        <v>4</v>
      </c>
      <c r="P6" s="64" cm="1">
        <f t="array" ref="P6:P21">L6:L21-K6:K21</f>
        <v>70</v>
      </c>
      <c r="X6" s="29"/>
      <c r="Y6" s="29"/>
      <c r="AA6" s="6" t="s">
        <v>908</v>
      </c>
      <c r="AB6" s="7" t="s">
        <v>832</v>
      </c>
      <c r="AC6" s="7" t="s">
        <v>834</v>
      </c>
      <c r="AY6" s="29"/>
    </row>
    <row r="7" spans="1:51" x14ac:dyDescent="0.3">
      <c r="A7" s="8" t="s">
        <v>540</v>
      </c>
      <c r="B7" s="7">
        <v>494</v>
      </c>
      <c r="C7" s="7"/>
      <c r="D7" s="29"/>
      <c r="F7" s="8" t="s">
        <v>25</v>
      </c>
      <c r="G7" s="7">
        <v>101.08333333333333</v>
      </c>
      <c r="H7" s="7">
        <v>17.260061477938663</v>
      </c>
      <c r="I7" s="7">
        <v>297.90972222222223</v>
      </c>
      <c r="J7" s="7">
        <v>80</v>
      </c>
      <c r="K7" s="7">
        <v>125</v>
      </c>
      <c r="L7" s="7">
        <v>1213</v>
      </c>
      <c r="M7" s="7">
        <v>12</v>
      </c>
      <c r="N7" s="7">
        <v>1213</v>
      </c>
      <c r="O7" s="64">
        <v>0.24559746267289548</v>
      </c>
      <c r="P7" s="64">
        <v>1088</v>
      </c>
      <c r="X7" s="29"/>
      <c r="Y7" s="29"/>
      <c r="AA7" s="8" t="s">
        <v>33</v>
      </c>
      <c r="AB7" s="56">
        <v>7.5114484518015875E-2</v>
      </c>
      <c r="AC7" s="56">
        <v>0</v>
      </c>
      <c r="AY7" s="29"/>
    </row>
    <row r="8" spans="1:51" x14ac:dyDescent="0.3">
      <c r="A8" s="8" t="s">
        <v>541</v>
      </c>
      <c r="B8" s="7">
        <v>594</v>
      </c>
      <c r="C8" s="7"/>
      <c r="D8" s="29"/>
      <c r="F8" s="8" t="s">
        <v>52</v>
      </c>
      <c r="G8" s="7">
        <v>84.5</v>
      </c>
      <c r="H8" s="7">
        <v>5.5</v>
      </c>
      <c r="I8" s="7">
        <v>30.25</v>
      </c>
      <c r="J8" s="7">
        <v>79</v>
      </c>
      <c r="K8" s="7">
        <v>90</v>
      </c>
      <c r="L8" s="7">
        <v>338</v>
      </c>
      <c r="M8" s="7">
        <v>4</v>
      </c>
      <c r="N8" s="7">
        <v>338</v>
      </c>
      <c r="O8" s="64">
        <v>8.9497041420118342E-2</v>
      </c>
      <c r="P8" s="64">
        <v>248</v>
      </c>
      <c r="X8" s="29"/>
      <c r="Y8" s="29"/>
      <c r="AA8" s="8" t="s">
        <v>171</v>
      </c>
      <c r="AB8" s="56">
        <v>3.6020248102458616E-2</v>
      </c>
      <c r="AC8" s="56">
        <v>3.6772944306226693E-3</v>
      </c>
      <c r="AY8" s="29"/>
    </row>
    <row r="9" spans="1:51" x14ac:dyDescent="0.3">
      <c r="A9" s="8" t="s">
        <v>92</v>
      </c>
      <c r="B9" s="7">
        <v>310</v>
      </c>
      <c r="C9" s="7"/>
      <c r="D9" s="29"/>
      <c r="F9" s="8" t="s">
        <v>63</v>
      </c>
      <c r="G9" s="7">
        <v>126</v>
      </c>
      <c r="H9" s="7">
        <v>0</v>
      </c>
      <c r="I9" s="7">
        <v>0</v>
      </c>
      <c r="J9" s="7">
        <v>126</v>
      </c>
      <c r="K9" s="7">
        <v>126</v>
      </c>
      <c r="L9" s="7">
        <v>126</v>
      </c>
      <c r="M9" s="7">
        <v>1</v>
      </c>
      <c r="N9" s="7">
        <v>126</v>
      </c>
      <c r="O9" s="64">
        <v>0</v>
      </c>
      <c r="P9" s="64">
        <v>0</v>
      </c>
      <c r="X9" s="29"/>
      <c r="Y9" s="29"/>
      <c r="AA9" s="8" t="s">
        <v>25</v>
      </c>
      <c r="AB9" s="56">
        <v>2.7398716394412811E-2</v>
      </c>
      <c r="AC9" s="56">
        <v>2.32129210933056E-2</v>
      </c>
      <c r="AY9" s="29"/>
    </row>
    <row r="10" spans="1:51" x14ac:dyDescent="0.3">
      <c r="A10" s="8" t="s">
        <v>422</v>
      </c>
      <c r="B10" s="7">
        <v>465</v>
      </c>
      <c r="C10" s="7"/>
      <c r="D10" s="29"/>
      <c r="F10" s="8" t="s">
        <v>19</v>
      </c>
      <c r="G10" s="7">
        <v>96.4</v>
      </c>
      <c r="H10" s="7">
        <v>12.467557900406959</v>
      </c>
      <c r="I10" s="7">
        <v>155.44</v>
      </c>
      <c r="J10" s="7">
        <v>80</v>
      </c>
      <c r="K10" s="7">
        <v>115</v>
      </c>
      <c r="L10" s="7">
        <v>482</v>
      </c>
      <c r="M10" s="7">
        <v>5</v>
      </c>
      <c r="N10" s="7">
        <v>482</v>
      </c>
      <c r="O10" s="64">
        <v>0.3224896265560166</v>
      </c>
      <c r="P10" s="64">
        <v>367</v>
      </c>
      <c r="X10" s="29"/>
      <c r="Y10" s="29"/>
      <c r="AA10" s="8" t="s">
        <v>52</v>
      </c>
      <c r="AB10" s="56">
        <v>4.9384915048752878E-2</v>
      </c>
      <c r="AC10" s="56">
        <v>6.665096155503588E-3</v>
      </c>
      <c r="AY10" s="29"/>
    </row>
    <row r="11" spans="1:51" x14ac:dyDescent="0.3">
      <c r="A11" s="8" t="s">
        <v>423</v>
      </c>
      <c r="B11" s="7">
        <v>565</v>
      </c>
      <c r="C11" s="7"/>
      <c r="D11" s="29"/>
      <c r="F11" s="8" t="s">
        <v>23</v>
      </c>
      <c r="G11" s="7">
        <v>79</v>
      </c>
      <c r="H11" s="7">
        <v>0</v>
      </c>
      <c r="I11" s="7">
        <v>0</v>
      </c>
      <c r="J11" s="7">
        <v>79</v>
      </c>
      <c r="K11" s="7">
        <v>79</v>
      </c>
      <c r="L11" s="7">
        <v>158</v>
      </c>
      <c r="M11" s="7">
        <v>2</v>
      </c>
      <c r="N11" s="7">
        <v>158</v>
      </c>
      <c r="O11" s="64">
        <v>0</v>
      </c>
      <c r="P11" s="64">
        <v>79</v>
      </c>
      <c r="X11" s="29"/>
      <c r="Y11" s="29"/>
      <c r="AA11" s="8" t="s">
        <v>63</v>
      </c>
      <c r="AB11" s="56">
        <v>1.8225590521773603E-2</v>
      </c>
      <c r="AC11" s="56">
        <v>1.953562666268293E-3</v>
      </c>
      <c r="AY11" s="29"/>
    </row>
    <row r="12" spans="1:51" x14ac:dyDescent="0.3">
      <c r="A12" s="8" t="s">
        <v>708</v>
      </c>
      <c r="B12" s="7">
        <v>495</v>
      </c>
      <c r="C12" s="7"/>
      <c r="D12" s="29"/>
      <c r="F12" s="8" t="s">
        <v>128</v>
      </c>
      <c r="G12" s="7">
        <v>150</v>
      </c>
      <c r="H12" s="7">
        <v>0</v>
      </c>
      <c r="I12" s="7">
        <v>0</v>
      </c>
      <c r="J12" s="7">
        <v>150</v>
      </c>
      <c r="K12" s="7">
        <v>150</v>
      </c>
      <c r="L12" s="7">
        <v>300</v>
      </c>
      <c r="M12" s="7">
        <v>2</v>
      </c>
      <c r="N12" s="7">
        <v>300</v>
      </c>
      <c r="O12" s="64">
        <v>0</v>
      </c>
      <c r="P12" s="64">
        <v>150</v>
      </c>
      <c r="X12" s="29"/>
      <c r="Y12" s="29"/>
      <c r="AA12" s="8" t="s">
        <v>85</v>
      </c>
      <c r="AB12" s="56">
        <v>3.2302733264001009E-2</v>
      </c>
      <c r="AC12" s="56">
        <v>0</v>
      </c>
      <c r="AY12" s="29"/>
    </row>
    <row r="13" spans="1:51" x14ac:dyDescent="0.3">
      <c r="A13" s="8" t="s">
        <v>780</v>
      </c>
      <c r="B13" s="7">
        <v>520</v>
      </c>
      <c r="C13" s="7"/>
      <c r="D13" s="29"/>
      <c r="F13" s="8" t="s">
        <v>13</v>
      </c>
      <c r="G13" s="7">
        <v>97</v>
      </c>
      <c r="H13" s="7">
        <v>4.2426406871192848</v>
      </c>
      <c r="I13" s="7">
        <v>18</v>
      </c>
      <c r="J13" s="7">
        <v>91</v>
      </c>
      <c r="K13" s="7">
        <v>100</v>
      </c>
      <c r="L13" s="7">
        <v>291</v>
      </c>
      <c r="M13" s="7">
        <v>3</v>
      </c>
      <c r="N13" s="7">
        <v>291</v>
      </c>
      <c r="O13" s="64">
        <v>6.1855670103092786E-2</v>
      </c>
      <c r="P13" s="64">
        <v>191</v>
      </c>
      <c r="X13" s="29"/>
      <c r="Y13" s="29"/>
      <c r="AA13" s="8" t="s">
        <v>19</v>
      </c>
      <c r="AB13" s="56">
        <v>5.9698576772139897E-2</v>
      </c>
      <c r="AC13" s="56">
        <v>8.7335742727288404E-3</v>
      </c>
      <c r="AY13" s="29"/>
    </row>
    <row r="14" spans="1:51" x14ac:dyDescent="0.3">
      <c r="A14" s="8" t="s">
        <v>781</v>
      </c>
      <c r="B14" s="7">
        <v>520</v>
      </c>
      <c r="C14" s="7"/>
      <c r="D14" s="29"/>
      <c r="F14" s="8" t="s">
        <v>55</v>
      </c>
      <c r="G14" s="7">
        <v>94.5</v>
      </c>
      <c r="H14" s="7">
        <v>5.5</v>
      </c>
      <c r="I14" s="7">
        <v>30.25</v>
      </c>
      <c r="J14" s="7">
        <v>89</v>
      </c>
      <c r="K14" s="7">
        <v>100</v>
      </c>
      <c r="L14" s="7">
        <v>378</v>
      </c>
      <c r="M14" s="7">
        <v>4</v>
      </c>
      <c r="N14" s="7">
        <v>378</v>
      </c>
      <c r="O14" s="64">
        <v>8.0026455026455029E-2</v>
      </c>
      <c r="P14" s="64">
        <v>278</v>
      </c>
      <c r="X14" s="29"/>
      <c r="Y14" s="29"/>
      <c r="AA14" s="8" t="s">
        <v>23</v>
      </c>
      <c r="AB14" s="56">
        <v>2.2408512936606889E-3</v>
      </c>
      <c r="AC14" s="56">
        <v>3.332548077751794E-3</v>
      </c>
      <c r="AY14" s="29"/>
    </row>
    <row r="15" spans="1:51" x14ac:dyDescent="0.3">
      <c r="A15" s="8" t="s">
        <v>183</v>
      </c>
      <c r="B15" s="7">
        <v>515</v>
      </c>
      <c r="C15" s="7"/>
      <c r="D15" s="29"/>
      <c r="F15" s="8" t="s">
        <v>122</v>
      </c>
      <c r="G15" s="7">
        <v>85</v>
      </c>
      <c r="H15" s="7">
        <v>5</v>
      </c>
      <c r="I15" s="7">
        <v>25</v>
      </c>
      <c r="J15" s="7">
        <v>80</v>
      </c>
      <c r="K15" s="7">
        <v>90</v>
      </c>
      <c r="L15" s="7">
        <v>170</v>
      </c>
      <c r="M15" s="7">
        <v>2</v>
      </c>
      <c r="N15" s="7">
        <v>170</v>
      </c>
      <c r="O15" s="64">
        <v>0.14705882352941177</v>
      </c>
      <c r="P15" s="64">
        <v>80</v>
      </c>
      <c r="X15" s="29"/>
      <c r="Y15" s="29"/>
      <c r="AA15" s="8" t="s">
        <v>128</v>
      </c>
      <c r="AB15" s="56">
        <v>3.650289299647784E-2</v>
      </c>
      <c r="AC15" s="56">
        <v>3.9071253325365859E-3</v>
      </c>
      <c r="AY15" s="29"/>
    </row>
    <row r="16" spans="1:51" x14ac:dyDescent="0.3">
      <c r="A16" s="8" t="s">
        <v>184</v>
      </c>
      <c r="B16" s="7">
        <v>615</v>
      </c>
      <c r="C16" s="7"/>
      <c r="D16" s="29"/>
      <c r="F16" s="8" t="s">
        <v>41</v>
      </c>
      <c r="G16" s="7">
        <v>115</v>
      </c>
      <c r="H16" s="7">
        <v>5</v>
      </c>
      <c r="I16" s="7">
        <v>25</v>
      </c>
      <c r="J16" s="7">
        <v>110</v>
      </c>
      <c r="K16" s="7">
        <v>120</v>
      </c>
      <c r="L16" s="7">
        <v>230</v>
      </c>
      <c r="M16" s="7">
        <v>2</v>
      </c>
      <c r="N16" s="7">
        <v>230</v>
      </c>
      <c r="O16" s="64">
        <v>0.10869565217391304</v>
      </c>
      <c r="P16" s="64">
        <v>110</v>
      </c>
      <c r="X16" s="29"/>
      <c r="Y16" s="29"/>
      <c r="AA16" s="8" t="s">
        <v>13</v>
      </c>
      <c r="AB16" s="56">
        <v>7.9578949787693698E-2</v>
      </c>
      <c r="AC16" s="56">
        <v>5.1137375675846496E-3</v>
      </c>
      <c r="AY16" s="29"/>
    </row>
    <row r="17" spans="1:51" x14ac:dyDescent="0.3">
      <c r="A17" s="8" t="s">
        <v>362</v>
      </c>
      <c r="B17" s="7">
        <v>530</v>
      </c>
      <c r="C17" s="7"/>
      <c r="D17" s="29"/>
      <c r="F17" s="8" t="s">
        <v>93</v>
      </c>
      <c r="G17" s="7">
        <v>79.571428571428569</v>
      </c>
      <c r="H17" s="7">
        <v>21.960075090016968</v>
      </c>
      <c r="I17" s="7">
        <v>482.24489795918367</v>
      </c>
      <c r="J17" s="7">
        <v>50</v>
      </c>
      <c r="K17" s="7">
        <v>106</v>
      </c>
      <c r="L17" s="7">
        <v>1114</v>
      </c>
      <c r="M17" s="7">
        <v>14</v>
      </c>
      <c r="N17" s="7">
        <v>1114</v>
      </c>
      <c r="O17" s="64">
        <v>0.43289488147143956</v>
      </c>
      <c r="P17" s="64">
        <v>1008</v>
      </c>
      <c r="X17" s="29"/>
      <c r="Y17" s="29"/>
      <c r="AA17" s="8" t="s">
        <v>55</v>
      </c>
      <c r="AB17" s="56">
        <v>3.2635988071776194E-2</v>
      </c>
      <c r="AC17" s="56">
        <v>7.5844197631592556E-3</v>
      </c>
      <c r="AY17" s="29"/>
    </row>
    <row r="18" spans="1:51" x14ac:dyDescent="0.3">
      <c r="A18" s="8" t="s">
        <v>363</v>
      </c>
      <c r="B18" s="7">
        <v>630</v>
      </c>
      <c r="C18" s="7"/>
      <c r="D18" s="29"/>
      <c r="F18" s="8" t="s">
        <v>106</v>
      </c>
      <c r="G18" s="7">
        <v>67.75</v>
      </c>
      <c r="H18" s="7">
        <v>18.171062159378575</v>
      </c>
      <c r="I18" s="7">
        <v>330.1875</v>
      </c>
      <c r="J18" s="7">
        <v>50</v>
      </c>
      <c r="K18" s="7">
        <v>91</v>
      </c>
      <c r="L18" s="7">
        <v>271</v>
      </c>
      <c r="M18" s="7">
        <v>4</v>
      </c>
      <c r="N18" s="7">
        <v>271</v>
      </c>
      <c r="O18" s="64">
        <v>1.2184040590405905</v>
      </c>
      <c r="P18" s="64">
        <v>180</v>
      </c>
      <c r="X18" s="29"/>
      <c r="Y18" s="29"/>
      <c r="AA18" s="8" t="s">
        <v>122</v>
      </c>
      <c r="AB18" s="56">
        <v>2.6554087829879166E-2</v>
      </c>
      <c r="AC18" s="56">
        <v>3.332548077751794E-3</v>
      </c>
      <c r="AY18" s="29"/>
    </row>
    <row r="19" spans="1:51" x14ac:dyDescent="0.3">
      <c r="A19" s="8" t="s">
        <v>235</v>
      </c>
      <c r="B19" s="7">
        <v>360</v>
      </c>
      <c r="C19" s="7"/>
      <c r="D19" s="29"/>
      <c r="F19" s="8" t="s">
        <v>115</v>
      </c>
      <c r="G19" s="7">
        <v>92.75</v>
      </c>
      <c r="H19" s="7">
        <v>8.2272413359521668</v>
      </c>
      <c r="I19" s="7">
        <v>67.6875</v>
      </c>
      <c r="J19" s="7">
        <v>80</v>
      </c>
      <c r="K19" s="7">
        <v>100</v>
      </c>
      <c r="L19" s="7">
        <v>371</v>
      </c>
      <c r="M19" s="7">
        <v>4</v>
      </c>
      <c r="N19" s="7">
        <v>371</v>
      </c>
      <c r="O19" s="64">
        <v>0.18244609164420486</v>
      </c>
      <c r="P19" s="64">
        <v>271</v>
      </c>
      <c r="X19" s="29"/>
      <c r="Y19" s="29"/>
      <c r="AA19" s="8" t="s">
        <v>41</v>
      </c>
      <c r="AB19" s="56">
        <v>0.1090978562522624</v>
      </c>
      <c r="AC19" s="56">
        <v>3.9933119207543047E-3</v>
      </c>
      <c r="AY19" s="29"/>
    </row>
    <row r="20" spans="1:51" x14ac:dyDescent="0.3">
      <c r="A20" s="8" t="s">
        <v>95</v>
      </c>
      <c r="B20" s="7">
        <v>500</v>
      </c>
      <c r="C20" s="7"/>
      <c r="D20" s="29"/>
      <c r="F20" s="8" t="s">
        <v>28</v>
      </c>
      <c r="G20" s="7">
        <v>97.5</v>
      </c>
      <c r="H20" s="7">
        <v>4.3301270189221936</v>
      </c>
      <c r="I20" s="7">
        <v>18.75</v>
      </c>
      <c r="J20" s="7">
        <v>90</v>
      </c>
      <c r="K20" s="7">
        <v>100</v>
      </c>
      <c r="L20" s="7">
        <v>390</v>
      </c>
      <c r="M20" s="7">
        <v>4</v>
      </c>
      <c r="N20" s="7">
        <v>390</v>
      </c>
      <c r="O20" s="64">
        <v>4.807692307692308E-2</v>
      </c>
      <c r="P20" s="64">
        <v>290</v>
      </c>
      <c r="X20" s="29"/>
      <c r="Y20" s="29"/>
      <c r="AA20" s="8" t="s">
        <v>14</v>
      </c>
      <c r="AB20" s="56">
        <v>3.2107376997374183E-2</v>
      </c>
      <c r="AC20" s="56">
        <v>0</v>
      </c>
      <c r="AY20" s="29"/>
    </row>
    <row r="21" spans="1:51" x14ac:dyDescent="0.3">
      <c r="A21" s="8" t="s">
        <v>96</v>
      </c>
      <c r="B21" s="7">
        <v>590</v>
      </c>
      <c r="C21" s="7"/>
      <c r="D21" s="29"/>
      <c r="F21" s="8" t="s">
        <v>831</v>
      </c>
      <c r="G21" s="7">
        <v>92.738461538461536</v>
      </c>
      <c r="H21" s="7">
        <v>21.554422657419394</v>
      </c>
      <c r="I21" s="7">
        <v>464.59313609467455</v>
      </c>
      <c r="J21" s="7">
        <v>50</v>
      </c>
      <c r="K21" s="7">
        <v>150</v>
      </c>
      <c r="L21" s="7">
        <v>6028</v>
      </c>
      <c r="M21" s="7">
        <v>65</v>
      </c>
      <c r="N21" s="7">
        <v>6028</v>
      </c>
      <c r="O21" s="64">
        <v>7.7072517600310975E-2</v>
      </c>
      <c r="P21" s="64">
        <v>5878</v>
      </c>
      <c r="AA21" s="8" t="s">
        <v>93</v>
      </c>
      <c r="AB21" s="56">
        <v>5.225492843640292E-2</v>
      </c>
      <c r="AC21" s="56">
        <v>2.5683603288880207E-2</v>
      </c>
      <c r="AY21" s="29"/>
    </row>
    <row r="22" spans="1:51" x14ac:dyDescent="0.3">
      <c r="A22" s="8" t="s">
        <v>685</v>
      </c>
      <c r="B22" s="7">
        <v>470</v>
      </c>
      <c r="C22" s="7"/>
      <c r="D22" s="29"/>
      <c r="AA22" s="8" t="s">
        <v>106</v>
      </c>
      <c r="AB22" s="56">
        <v>5.028987422503893E-2</v>
      </c>
      <c r="AC22" s="56">
        <v>7.0673002338529425E-3</v>
      </c>
    </row>
    <row r="23" spans="1:51" x14ac:dyDescent="0.3">
      <c r="A23" s="8" t="s">
        <v>395</v>
      </c>
      <c r="B23" s="7">
        <v>490</v>
      </c>
      <c r="C23" s="7"/>
      <c r="D23" s="29"/>
      <c r="AA23" s="8" t="s">
        <v>115</v>
      </c>
      <c r="AB23" s="56">
        <v>3.0820323946656247E-2</v>
      </c>
      <c r="AC23" s="56">
        <v>7.0098425083744637E-3</v>
      </c>
    </row>
    <row r="24" spans="1:51" x14ac:dyDescent="0.3">
      <c r="A24" s="8" t="s">
        <v>396</v>
      </c>
      <c r="B24" s="7">
        <v>590</v>
      </c>
      <c r="C24" s="7"/>
      <c r="D24" s="29"/>
      <c r="AA24" s="8" t="s">
        <v>28</v>
      </c>
      <c r="AB24" s="56">
        <v>0.13074792721255338</v>
      </c>
      <c r="AC24" s="56">
        <v>7.756792939594693E-3</v>
      </c>
    </row>
    <row r="25" spans="1:51" x14ac:dyDescent="0.3">
      <c r="A25" s="8" t="s">
        <v>798</v>
      </c>
      <c r="B25" s="7">
        <v>362</v>
      </c>
      <c r="C25" s="7"/>
      <c r="D25" s="29"/>
      <c r="AA25" s="8" t="s">
        <v>831</v>
      </c>
      <c r="AB25" s="56">
        <v>0.88097632167133033</v>
      </c>
      <c r="AC25" s="56">
        <v>0.11902367832866968</v>
      </c>
    </row>
    <row r="26" spans="1:51" x14ac:dyDescent="0.3">
      <c r="A26" s="8" t="s">
        <v>501</v>
      </c>
      <c r="B26" s="7">
        <v>482</v>
      </c>
      <c r="C26" s="7"/>
      <c r="D26" s="29"/>
    </row>
    <row r="27" spans="1:51" x14ac:dyDescent="0.3">
      <c r="A27" s="8" t="s">
        <v>682</v>
      </c>
      <c r="B27" s="7">
        <v>464</v>
      </c>
      <c r="C27" s="7"/>
      <c r="D27" s="29"/>
    </row>
    <row r="28" spans="1:51" x14ac:dyDescent="0.3">
      <c r="A28" s="8" t="s">
        <v>225</v>
      </c>
      <c r="B28" s="7">
        <v>510</v>
      </c>
      <c r="C28" s="7"/>
      <c r="D28" s="29"/>
    </row>
    <row r="29" spans="1:51" x14ac:dyDescent="0.3">
      <c r="A29" s="8" t="s">
        <v>226</v>
      </c>
      <c r="B29" s="7">
        <v>610</v>
      </c>
      <c r="C29" s="7"/>
      <c r="D29" s="29"/>
    </row>
    <row r="30" spans="1:51" x14ac:dyDescent="0.3">
      <c r="A30" s="8" t="s">
        <v>409</v>
      </c>
      <c r="B30" s="7">
        <v>355</v>
      </c>
      <c r="C30" s="7"/>
      <c r="D30" s="29"/>
    </row>
    <row r="31" spans="1:51" x14ac:dyDescent="0.3">
      <c r="A31" s="8" t="s">
        <v>50</v>
      </c>
      <c r="B31" s="7">
        <v>438</v>
      </c>
      <c r="C31" s="7"/>
      <c r="D31" s="29"/>
      <c r="AA31" s="6" t="s">
        <v>950</v>
      </c>
      <c r="AB31" s="7" t="s">
        <v>834</v>
      </c>
    </row>
    <row r="32" spans="1:51" x14ac:dyDescent="0.3">
      <c r="A32" s="8" t="s">
        <v>88</v>
      </c>
      <c r="B32" s="7">
        <v>555</v>
      </c>
      <c r="C32" s="7"/>
      <c r="D32" s="29"/>
    </row>
    <row r="33" spans="1:28" x14ac:dyDescent="0.3">
      <c r="A33" s="8" t="s">
        <v>582</v>
      </c>
      <c r="B33" s="7"/>
      <c r="C33" s="7">
        <v>720</v>
      </c>
      <c r="D33" s="29"/>
      <c r="AA33" s="6" t="s">
        <v>949</v>
      </c>
      <c r="AB33" s="7" t="s">
        <v>948</v>
      </c>
    </row>
    <row r="34" spans="1:28" x14ac:dyDescent="0.3">
      <c r="A34" s="8" t="s">
        <v>657</v>
      </c>
      <c r="B34" s="7">
        <v>401</v>
      </c>
      <c r="C34" s="7"/>
      <c r="D34" s="29"/>
      <c r="AA34" s="8" t="s">
        <v>171</v>
      </c>
      <c r="AB34" s="56">
        <v>3.0895486362539224E-2</v>
      </c>
    </row>
    <row r="35" spans="1:28" x14ac:dyDescent="0.3">
      <c r="A35" s="8" t="s">
        <v>658</v>
      </c>
      <c r="B35" s="7">
        <v>567</v>
      </c>
      <c r="C35" s="7"/>
      <c r="D35" s="29"/>
      <c r="AA35" s="8" t="s">
        <v>25</v>
      </c>
      <c r="AB35" s="56">
        <v>0.19502775766352884</v>
      </c>
    </row>
    <row r="36" spans="1:28" x14ac:dyDescent="0.3">
      <c r="A36" s="8" t="s">
        <v>212</v>
      </c>
      <c r="B36" s="7">
        <v>390</v>
      </c>
      <c r="C36" s="7"/>
      <c r="D36" s="29"/>
      <c r="AA36" s="8" t="s">
        <v>52</v>
      </c>
      <c r="AB36" s="56">
        <v>5.5998069032102339E-2</v>
      </c>
    </row>
    <row r="37" spans="1:28" x14ac:dyDescent="0.3">
      <c r="A37" s="8" t="s">
        <v>410</v>
      </c>
      <c r="B37" s="7">
        <v>495</v>
      </c>
      <c r="C37" s="7"/>
      <c r="D37" s="29"/>
      <c r="AA37" s="8" t="s">
        <v>63</v>
      </c>
      <c r="AB37" s="56">
        <v>1.6413227130098962E-2</v>
      </c>
    </row>
    <row r="38" spans="1:28" x14ac:dyDescent="0.3">
      <c r="A38" s="8" t="s">
        <v>783</v>
      </c>
      <c r="B38" s="7">
        <v>462</v>
      </c>
      <c r="C38" s="7"/>
      <c r="D38" s="29"/>
      <c r="AA38" s="8" t="s">
        <v>19</v>
      </c>
      <c r="AB38" s="56">
        <v>7.3376780111030659E-2</v>
      </c>
    </row>
    <row r="39" spans="1:28" x14ac:dyDescent="0.3">
      <c r="A39" s="8" t="s">
        <v>360</v>
      </c>
      <c r="B39" s="7">
        <v>330</v>
      </c>
      <c r="C39" s="7"/>
      <c r="D39" s="29"/>
      <c r="AA39" s="8" t="s">
        <v>23</v>
      </c>
      <c r="AB39" s="56">
        <v>2.799903451605117E-2</v>
      </c>
    </row>
    <row r="40" spans="1:28" x14ac:dyDescent="0.3">
      <c r="A40" s="8" t="s">
        <v>186</v>
      </c>
      <c r="B40" s="7"/>
      <c r="C40" s="7">
        <v>580</v>
      </c>
      <c r="D40" s="29"/>
      <c r="AA40" s="8" t="s">
        <v>128</v>
      </c>
      <c r="AB40" s="56">
        <v>3.2826454260197924E-2</v>
      </c>
    </row>
    <row r="41" spans="1:28" x14ac:dyDescent="0.3">
      <c r="A41" s="8" t="s">
        <v>620</v>
      </c>
      <c r="B41" s="7">
        <v>445</v>
      </c>
      <c r="C41" s="7"/>
      <c r="D41" s="29"/>
      <c r="AA41" s="8" t="s">
        <v>13</v>
      </c>
      <c r="AB41" s="56">
        <v>4.2964035722906108E-2</v>
      </c>
    </row>
    <row r="42" spans="1:28" x14ac:dyDescent="0.3">
      <c r="A42" s="8" t="s">
        <v>621</v>
      </c>
      <c r="B42" s="7">
        <v>545</v>
      </c>
      <c r="C42" s="7"/>
      <c r="D42" s="29"/>
      <c r="AA42" s="8" t="s">
        <v>55</v>
      </c>
      <c r="AB42" s="56">
        <v>6.3721940622737144E-2</v>
      </c>
    </row>
    <row r="43" spans="1:28" x14ac:dyDescent="0.3">
      <c r="A43" s="8" t="s">
        <v>799</v>
      </c>
      <c r="B43" s="7">
        <v>521</v>
      </c>
      <c r="C43" s="7"/>
      <c r="D43" s="29"/>
      <c r="AA43" s="8" t="s">
        <v>122</v>
      </c>
      <c r="AB43" s="56">
        <v>2.799903451605117E-2</v>
      </c>
    </row>
    <row r="44" spans="1:28" x14ac:dyDescent="0.3">
      <c r="A44" s="8" t="s">
        <v>819</v>
      </c>
      <c r="B44" s="7">
        <v>514</v>
      </c>
      <c r="C44" s="7"/>
      <c r="D44" s="29"/>
      <c r="AA44" s="8" t="s">
        <v>41</v>
      </c>
      <c r="AB44" s="56">
        <v>3.3550567221819934E-2</v>
      </c>
    </row>
    <row r="45" spans="1:28" x14ac:dyDescent="0.3">
      <c r="A45" s="8" t="s">
        <v>701</v>
      </c>
      <c r="B45" s="7">
        <v>320</v>
      </c>
      <c r="C45" s="7"/>
      <c r="D45" s="29"/>
      <c r="AA45" s="8" t="s">
        <v>93</v>
      </c>
      <c r="AB45" s="56">
        <v>0.21578566256335988</v>
      </c>
    </row>
    <row r="46" spans="1:28" x14ac:dyDescent="0.3">
      <c r="A46" s="8" t="s">
        <v>569</v>
      </c>
      <c r="B46" s="7"/>
      <c r="C46" s="7">
        <v>580</v>
      </c>
      <c r="D46" s="29"/>
      <c r="AA46" s="8" t="s">
        <v>106</v>
      </c>
      <c r="AB46" s="56">
        <v>5.9377262853005069E-2</v>
      </c>
    </row>
    <row r="47" spans="1:28" x14ac:dyDescent="0.3">
      <c r="A47" s="8" t="s">
        <v>229</v>
      </c>
      <c r="B47" s="7">
        <v>420</v>
      </c>
      <c r="C47" s="7"/>
      <c r="D47" s="29"/>
      <c r="AA47" s="8" t="s">
        <v>115</v>
      </c>
      <c r="AB47" s="56">
        <v>5.8894520878590394E-2</v>
      </c>
    </row>
    <row r="48" spans="1:28" x14ac:dyDescent="0.3">
      <c r="A48" s="8" t="s">
        <v>352</v>
      </c>
      <c r="B48" s="7">
        <v>190</v>
      </c>
      <c r="C48" s="7"/>
      <c r="D48" s="29"/>
      <c r="AA48" s="8" t="s">
        <v>28</v>
      </c>
      <c r="AB48" s="56">
        <v>6.5170166545981179E-2</v>
      </c>
    </row>
    <row r="49" spans="1:28" x14ac:dyDescent="0.3">
      <c r="A49" s="8" t="s">
        <v>436</v>
      </c>
      <c r="B49" s="7">
        <v>300</v>
      </c>
      <c r="C49" s="7"/>
      <c r="D49" s="29"/>
      <c r="AA49" s="8" t="s">
        <v>831</v>
      </c>
      <c r="AB49" s="56">
        <v>1</v>
      </c>
    </row>
    <row r="50" spans="1:28" x14ac:dyDescent="0.3">
      <c r="A50" s="8" t="s">
        <v>405</v>
      </c>
      <c r="B50" s="7">
        <v>300</v>
      </c>
      <c r="C50" s="7"/>
      <c r="D50" s="29"/>
    </row>
    <row r="51" spans="1:28" x14ac:dyDescent="0.3">
      <c r="A51" s="8" t="s">
        <v>416</v>
      </c>
      <c r="B51" s="7">
        <v>455</v>
      </c>
      <c r="C51" s="7"/>
      <c r="D51" s="29"/>
    </row>
    <row r="52" spans="1:28" x14ac:dyDescent="0.3">
      <c r="A52" s="8" t="s">
        <v>417</v>
      </c>
      <c r="B52" s="7">
        <v>555</v>
      </c>
      <c r="C52" s="7"/>
      <c r="D52" s="29"/>
    </row>
    <row r="53" spans="1:28" x14ac:dyDescent="0.3">
      <c r="A53" s="8" t="s">
        <v>789</v>
      </c>
      <c r="B53" s="7">
        <v>500</v>
      </c>
      <c r="C53" s="7"/>
      <c r="D53" s="29"/>
    </row>
    <row r="54" spans="1:28" x14ac:dyDescent="0.3">
      <c r="A54" s="8" t="s">
        <v>401</v>
      </c>
      <c r="B54" s="7">
        <v>288</v>
      </c>
      <c r="C54" s="7"/>
      <c r="D54" s="29"/>
      <c r="AA54" s="6" t="s">
        <v>952</v>
      </c>
      <c r="AB54" s="7" t="s">
        <v>832</v>
      </c>
    </row>
    <row r="55" spans="1:28" x14ac:dyDescent="0.3">
      <c r="A55" s="8" t="s">
        <v>640</v>
      </c>
      <c r="B55" s="7">
        <v>460</v>
      </c>
      <c r="C55" s="7"/>
      <c r="D55" s="29"/>
    </row>
    <row r="56" spans="1:28" x14ac:dyDescent="0.3">
      <c r="A56" s="8" t="s">
        <v>486</v>
      </c>
      <c r="B56" s="7">
        <v>495</v>
      </c>
      <c r="C56" s="7"/>
      <c r="D56" s="29"/>
      <c r="AA56" s="6" t="s">
        <v>949</v>
      </c>
      <c r="AB56" s="7" t="s">
        <v>951</v>
      </c>
    </row>
    <row r="57" spans="1:28" x14ac:dyDescent="0.3">
      <c r="A57" s="8" t="s">
        <v>197</v>
      </c>
      <c r="B57" s="7">
        <v>405</v>
      </c>
      <c r="C57" s="7"/>
      <c r="D57" s="29"/>
      <c r="AA57" s="8" t="s">
        <v>33</v>
      </c>
      <c r="AB57" s="56">
        <v>8.5262773436990472E-2</v>
      </c>
    </row>
    <row r="58" spans="1:28" x14ac:dyDescent="0.3">
      <c r="A58" s="8" t="s">
        <v>705</v>
      </c>
      <c r="B58" s="7">
        <v>485</v>
      </c>
      <c r="C58" s="7"/>
      <c r="D58" s="29"/>
      <c r="AA58" s="8" t="s">
        <v>171</v>
      </c>
      <c r="AB58" s="56">
        <v>4.0886738061385541E-2</v>
      </c>
    </row>
    <row r="59" spans="1:28" x14ac:dyDescent="0.3">
      <c r="A59" s="8" t="s">
        <v>320</v>
      </c>
      <c r="B59" s="7">
        <v>395</v>
      </c>
      <c r="C59" s="7"/>
      <c r="D59" s="29"/>
      <c r="AA59" s="8" t="s">
        <v>25</v>
      </c>
      <c r="AB59" s="56">
        <v>3.1100400453934755E-2</v>
      </c>
    </row>
    <row r="60" spans="1:28" x14ac:dyDescent="0.3">
      <c r="A60" s="8" t="s">
        <v>38</v>
      </c>
      <c r="B60" s="7">
        <v>395</v>
      </c>
      <c r="C60" s="7"/>
      <c r="D60" s="29"/>
      <c r="AA60" s="8" t="s">
        <v>52</v>
      </c>
      <c r="AB60" s="56">
        <v>5.605702881442156E-2</v>
      </c>
    </row>
    <row r="61" spans="1:28" x14ac:dyDescent="0.3">
      <c r="A61" s="8" t="s">
        <v>39</v>
      </c>
      <c r="B61" s="7">
        <v>495</v>
      </c>
      <c r="C61" s="7"/>
      <c r="D61" s="29"/>
      <c r="AA61" s="8" t="s">
        <v>63</v>
      </c>
      <c r="AB61" s="56">
        <v>2.0687945945240861E-2</v>
      </c>
    </row>
    <row r="62" spans="1:28" x14ac:dyDescent="0.3">
      <c r="A62" s="8" t="s">
        <v>697</v>
      </c>
      <c r="B62" s="7">
        <v>485</v>
      </c>
      <c r="C62" s="7"/>
      <c r="D62" s="29"/>
      <c r="AA62" s="8" t="s">
        <v>85</v>
      </c>
      <c r="AB62" s="56">
        <v>3.6666971029049214E-2</v>
      </c>
    </row>
    <row r="63" spans="1:28" x14ac:dyDescent="0.3">
      <c r="A63" s="8" t="s">
        <v>440</v>
      </c>
      <c r="B63" s="7">
        <v>300</v>
      </c>
      <c r="C63" s="7"/>
      <c r="D63" s="29"/>
      <c r="AA63" s="8" t="s">
        <v>19</v>
      </c>
      <c r="AB63" s="56">
        <v>6.7764110457456658E-2</v>
      </c>
    </row>
    <row r="64" spans="1:28" x14ac:dyDescent="0.3">
      <c r="A64" s="8" t="s">
        <v>227</v>
      </c>
      <c r="B64" s="7">
        <v>490</v>
      </c>
      <c r="C64" s="7"/>
      <c r="D64" s="29"/>
      <c r="AA64" s="8" t="s">
        <v>23</v>
      </c>
      <c r="AB64" s="56">
        <v>2.5435999113001058E-3</v>
      </c>
    </row>
    <row r="65" spans="1:28" x14ac:dyDescent="0.3">
      <c r="A65" s="8" t="s">
        <v>100</v>
      </c>
      <c r="B65" s="7">
        <v>300</v>
      </c>
      <c r="C65" s="7"/>
      <c r="D65" s="29"/>
      <c r="AA65" s="8" t="s">
        <v>128</v>
      </c>
      <c r="AB65" s="56">
        <v>4.1434590349973259E-2</v>
      </c>
    </row>
    <row r="66" spans="1:28" x14ac:dyDescent="0.3">
      <c r="A66" s="8" t="s">
        <v>818</v>
      </c>
      <c r="B66" s="7">
        <v>304</v>
      </c>
      <c r="C66" s="7"/>
      <c r="D66" s="29"/>
      <c r="AA66" s="8" t="s">
        <v>13</v>
      </c>
      <c r="AB66" s="56">
        <v>9.0330407106426827E-2</v>
      </c>
    </row>
    <row r="67" spans="1:28" x14ac:dyDescent="0.3">
      <c r="A67" s="8" t="s">
        <v>475</v>
      </c>
      <c r="B67" s="7">
        <v>410</v>
      </c>
      <c r="C67" s="7"/>
      <c r="D67" s="29"/>
      <c r="AA67" s="8" t="s">
        <v>55</v>
      </c>
      <c r="AB67" s="56">
        <v>3.7045249990216925E-2</v>
      </c>
    </row>
    <row r="68" spans="1:28" x14ac:dyDescent="0.3">
      <c r="A68" s="8" t="s">
        <v>474</v>
      </c>
      <c r="B68" s="7">
        <v>250</v>
      </c>
      <c r="C68" s="7"/>
      <c r="D68" s="29"/>
      <c r="AA68" s="8" t="s">
        <v>122</v>
      </c>
      <c r="AB68" s="56">
        <v>3.014165894890625E-2</v>
      </c>
    </row>
    <row r="69" spans="1:28" x14ac:dyDescent="0.3">
      <c r="A69" s="8" t="s">
        <v>788</v>
      </c>
      <c r="B69" s="7">
        <v>306</v>
      </c>
      <c r="C69" s="7"/>
      <c r="D69" s="29"/>
      <c r="AA69" s="8" t="s">
        <v>41</v>
      </c>
      <c r="AB69" s="56">
        <v>0.12383744439951476</v>
      </c>
    </row>
    <row r="70" spans="1:28" x14ac:dyDescent="0.3">
      <c r="A70" s="8" t="s">
        <v>716</v>
      </c>
      <c r="B70" s="7">
        <v>490</v>
      </c>
      <c r="C70" s="7"/>
      <c r="D70" s="29"/>
      <c r="AA70" s="8" t="s">
        <v>14</v>
      </c>
      <c r="AB70" s="56">
        <v>3.6445221293192283E-2</v>
      </c>
    </row>
    <row r="71" spans="1:28" x14ac:dyDescent="0.3">
      <c r="A71" s="8" t="s">
        <v>30</v>
      </c>
      <c r="B71" s="7">
        <v>530</v>
      </c>
      <c r="C71" s="7"/>
      <c r="D71" s="29"/>
      <c r="AA71" s="8" t="s">
        <v>93</v>
      </c>
      <c r="AB71" s="56">
        <v>5.9314793316202076E-2</v>
      </c>
    </row>
    <row r="72" spans="1:28" x14ac:dyDescent="0.3">
      <c r="A72" s="8" t="s">
        <v>31</v>
      </c>
      <c r="B72" s="7">
        <v>630</v>
      </c>
      <c r="C72" s="7"/>
      <c r="D72" s="29"/>
      <c r="F72" s="6" t="s">
        <v>972</v>
      </c>
      <c r="G72" s="7" t="s">
        <v>832</v>
      </c>
      <c r="AA72" s="8" t="s">
        <v>106</v>
      </c>
      <c r="AB72" s="56">
        <v>5.7084251855523523E-2</v>
      </c>
    </row>
    <row r="73" spans="1:28" x14ac:dyDescent="0.3">
      <c r="A73" s="8" t="s">
        <v>308</v>
      </c>
      <c r="B73" s="7">
        <v>530</v>
      </c>
      <c r="C73" s="7"/>
      <c r="D73" s="29"/>
      <c r="AA73" s="8" t="s">
        <v>115</v>
      </c>
      <c r="AB73" s="56">
        <v>3.4984281856958378E-2</v>
      </c>
    </row>
    <row r="74" spans="1:28" x14ac:dyDescent="0.3">
      <c r="A74" s="8" t="s">
        <v>309</v>
      </c>
      <c r="B74" s="7">
        <v>630</v>
      </c>
      <c r="C74" s="7"/>
      <c r="D74" s="29"/>
      <c r="F74" s="6" t="s">
        <v>852</v>
      </c>
      <c r="G74" s="7" t="s">
        <v>889</v>
      </c>
      <c r="H74" s="7" t="s">
        <v>957</v>
      </c>
      <c r="I74" s="7" t="s">
        <v>958</v>
      </c>
      <c r="J74" s="7" t="s">
        <v>962</v>
      </c>
      <c r="K74" s="7" t="s">
        <v>963</v>
      </c>
      <c r="L74" s="7" t="s">
        <v>964</v>
      </c>
      <c r="M74" s="7" t="s">
        <v>965</v>
      </c>
      <c r="N74" s="7" t="s">
        <v>955</v>
      </c>
      <c r="O74" s="61" t="s">
        <v>954</v>
      </c>
      <c r="P74" s="61" t="s">
        <v>961</v>
      </c>
      <c r="AA74" s="8" t="s">
        <v>28</v>
      </c>
      <c r="AB74" s="56">
        <v>0.14841253277330654</v>
      </c>
    </row>
    <row r="75" spans="1:28" x14ac:dyDescent="0.3">
      <c r="A75" s="8" t="s">
        <v>291</v>
      </c>
      <c r="B75" s="7">
        <v>540</v>
      </c>
      <c r="C75" s="7"/>
      <c r="D75" s="29"/>
      <c r="F75" s="8" t="s">
        <v>33</v>
      </c>
      <c r="G75" s="7">
        <v>56.884057971014492</v>
      </c>
      <c r="H75" s="7">
        <v>16.210156265180384</v>
      </c>
      <c r="I75" s="7">
        <v>262.76916614156687</v>
      </c>
      <c r="J75" s="7">
        <v>1</v>
      </c>
      <c r="K75" s="7">
        <v>86</v>
      </c>
      <c r="L75" s="7">
        <v>3925</v>
      </c>
      <c r="M75" s="7">
        <v>69</v>
      </c>
      <c r="N75" s="7">
        <v>3925</v>
      </c>
      <c r="O75" s="64" cm="1">
        <f t="array" ref="O75:O93">I75:I93/N75:N93</f>
        <v>6.6947558252628506E-2</v>
      </c>
      <c r="P75" s="64" cm="1">
        <f t="array" ref="P75:P93">L75:L93-K75:K93</f>
        <v>3839</v>
      </c>
      <c r="AA75" s="8" t="s">
        <v>831</v>
      </c>
      <c r="AB75" s="56">
        <v>1</v>
      </c>
    </row>
    <row r="76" spans="1:28" x14ac:dyDescent="0.3">
      <c r="A76" s="8" t="s">
        <v>611</v>
      </c>
      <c r="B76" s="7">
        <v>295</v>
      </c>
      <c r="C76" s="7"/>
      <c r="D76" s="29"/>
      <c r="F76" s="8" t="s">
        <v>171</v>
      </c>
      <c r="G76" s="7">
        <v>64.65517241379311</v>
      </c>
      <c r="H76" s="7">
        <v>18.270526221719759</v>
      </c>
      <c r="I76" s="7">
        <v>333.81212841854932</v>
      </c>
      <c r="J76" s="7">
        <v>35</v>
      </c>
      <c r="K76" s="7">
        <v>110</v>
      </c>
      <c r="L76" s="7">
        <v>1875</v>
      </c>
      <c r="M76" s="7">
        <v>29</v>
      </c>
      <c r="N76" s="7">
        <v>1875</v>
      </c>
      <c r="O76" s="64">
        <v>0.17803313515655964</v>
      </c>
      <c r="P76" s="64">
        <v>1765</v>
      </c>
    </row>
    <row r="77" spans="1:28" x14ac:dyDescent="0.3">
      <c r="A77" s="8" t="s">
        <v>614</v>
      </c>
      <c r="B77" s="7">
        <v>390</v>
      </c>
      <c r="C77" s="7"/>
      <c r="D77" s="29"/>
      <c r="F77" s="8" t="s">
        <v>25</v>
      </c>
      <c r="G77" s="7">
        <v>72.650000000000006</v>
      </c>
      <c r="H77" s="7">
        <v>19.892900743732675</v>
      </c>
      <c r="I77" s="7">
        <v>395.72750000000002</v>
      </c>
      <c r="J77" s="7">
        <v>41</v>
      </c>
      <c r="K77" s="7">
        <v>108</v>
      </c>
      <c r="L77" s="7">
        <v>1453</v>
      </c>
      <c r="M77" s="7">
        <v>20</v>
      </c>
      <c r="N77" s="7">
        <v>1453</v>
      </c>
      <c r="O77" s="64">
        <v>0.27235203028217481</v>
      </c>
      <c r="P77" s="64">
        <v>1345</v>
      </c>
    </row>
    <row r="78" spans="1:28" x14ac:dyDescent="0.3">
      <c r="A78" s="8" t="s">
        <v>516</v>
      </c>
      <c r="B78" s="7">
        <v>290</v>
      </c>
      <c r="C78" s="7"/>
      <c r="D78" s="29"/>
      <c r="F78" s="8" t="s">
        <v>52</v>
      </c>
      <c r="G78" s="7">
        <v>57.325000000000003</v>
      </c>
      <c r="H78" s="7">
        <v>15.868817693829619</v>
      </c>
      <c r="I78" s="7">
        <v>251.81937500000001</v>
      </c>
      <c r="J78" s="7">
        <v>20</v>
      </c>
      <c r="K78" s="7">
        <v>90</v>
      </c>
      <c r="L78" s="7">
        <v>2293</v>
      </c>
      <c r="M78" s="7">
        <v>40</v>
      </c>
      <c r="N78" s="7">
        <v>2293</v>
      </c>
      <c r="O78" s="64">
        <v>0.10982092237243786</v>
      </c>
      <c r="P78" s="64">
        <v>2203</v>
      </c>
    </row>
    <row r="79" spans="1:28" x14ac:dyDescent="0.3">
      <c r="A79" s="8" t="s">
        <v>717</v>
      </c>
      <c r="B79" s="7">
        <v>490</v>
      </c>
      <c r="C79" s="7"/>
      <c r="D79" s="29"/>
      <c r="F79" s="8" t="s">
        <v>63</v>
      </c>
      <c r="G79" s="7">
        <v>70.875</v>
      </c>
      <c r="H79" s="7">
        <v>19.432173707539771</v>
      </c>
      <c r="I79" s="7">
        <v>377.609375</v>
      </c>
      <c r="J79" s="7">
        <v>35</v>
      </c>
      <c r="K79" s="7">
        <v>101</v>
      </c>
      <c r="L79" s="7">
        <v>1134</v>
      </c>
      <c r="M79" s="7">
        <v>16</v>
      </c>
      <c r="N79" s="7">
        <v>1134</v>
      </c>
      <c r="O79" s="64">
        <v>0.33298886684303353</v>
      </c>
      <c r="P79" s="64">
        <v>1033</v>
      </c>
    </row>
    <row r="80" spans="1:28" x14ac:dyDescent="0.3">
      <c r="A80" s="8" t="s">
        <v>752</v>
      </c>
      <c r="B80" s="7">
        <v>409</v>
      </c>
      <c r="C80" s="7"/>
      <c r="D80" s="29"/>
      <c r="F80" s="8" t="s">
        <v>85</v>
      </c>
      <c r="G80" s="7">
        <v>69.851851851851848</v>
      </c>
      <c r="H80" s="7">
        <v>25.369424151049031</v>
      </c>
      <c r="I80" s="7">
        <v>643.60768175582996</v>
      </c>
      <c r="J80" s="7">
        <v>30</v>
      </c>
      <c r="K80" s="7">
        <v>144</v>
      </c>
      <c r="L80" s="7">
        <v>1886</v>
      </c>
      <c r="M80" s="7">
        <v>27</v>
      </c>
      <c r="N80" s="7">
        <v>1886</v>
      </c>
      <c r="O80" s="64">
        <v>0.34125539859800103</v>
      </c>
      <c r="P80" s="64">
        <v>1742</v>
      </c>
    </row>
    <row r="81" spans="1:16" x14ac:dyDescent="0.3">
      <c r="A81" s="8" t="s">
        <v>719</v>
      </c>
      <c r="B81" s="7">
        <v>510</v>
      </c>
      <c r="C81" s="7"/>
      <c r="D81" s="29"/>
      <c r="F81" s="8" t="s">
        <v>19</v>
      </c>
      <c r="G81" s="7">
        <v>67.085106382978722</v>
      </c>
      <c r="H81" s="7">
        <v>17.589684824428357</v>
      </c>
      <c r="I81" s="7">
        <v>309.39701222272521</v>
      </c>
      <c r="J81" s="7">
        <v>38</v>
      </c>
      <c r="K81" s="7">
        <v>110</v>
      </c>
      <c r="L81" s="7">
        <v>3153</v>
      </c>
      <c r="M81" s="7">
        <v>47</v>
      </c>
      <c r="N81" s="7">
        <v>3153</v>
      </c>
      <c r="O81" s="64">
        <v>9.8127818656113294E-2</v>
      </c>
      <c r="P81" s="64">
        <v>3043</v>
      </c>
    </row>
    <row r="82" spans="1:16" x14ac:dyDescent="0.3">
      <c r="A82" s="8" t="s">
        <v>340</v>
      </c>
      <c r="B82" s="7">
        <v>460</v>
      </c>
      <c r="C82" s="7"/>
      <c r="D82" s="29"/>
      <c r="F82" s="8" t="s">
        <v>23</v>
      </c>
      <c r="G82" s="7">
        <v>62.5</v>
      </c>
      <c r="H82" s="7">
        <v>22.5</v>
      </c>
      <c r="I82" s="7">
        <v>506.25</v>
      </c>
      <c r="J82" s="7">
        <v>40</v>
      </c>
      <c r="K82" s="7">
        <v>85</v>
      </c>
      <c r="L82" s="7">
        <v>125</v>
      </c>
      <c r="M82" s="7">
        <v>2</v>
      </c>
      <c r="N82" s="7">
        <v>125</v>
      </c>
      <c r="O82" s="64">
        <v>4.05</v>
      </c>
      <c r="P82" s="64">
        <v>40</v>
      </c>
    </row>
    <row r="83" spans="1:16" x14ac:dyDescent="0.3">
      <c r="A83" s="8" t="s">
        <v>515</v>
      </c>
      <c r="B83" s="7">
        <v>500</v>
      </c>
      <c r="C83" s="7"/>
      <c r="D83" s="29"/>
      <c r="F83" s="8" t="s">
        <v>128</v>
      </c>
      <c r="G83" s="7">
        <v>58.733333333333334</v>
      </c>
      <c r="H83" s="7">
        <v>22.734604070056339</v>
      </c>
      <c r="I83" s="7">
        <v>516.86222222222227</v>
      </c>
      <c r="J83" s="7">
        <v>20</v>
      </c>
      <c r="K83" s="7">
        <v>150</v>
      </c>
      <c r="L83" s="7">
        <v>1762</v>
      </c>
      <c r="M83" s="7">
        <v>30</v>
      </c>
      <c r="N83" s="7">
        <v>1762</v>
      </c>
      <c r="O83" s="64">
        <v>0.29333837810568802</v>
      </c>
      <c r="P83" s="64">
        <v>1612</v>
      </c>
    </row>
    <row r="84" spans="1:16" x14ac:dyDescent="0.3">
      <c r="A84" s="8" t="s">
        <v>514</v>
      </c>
      <c r="B84" s="7">
        <v>300</v>
      </c>
      <c r="C84" s="7"/>
      <c r="D84" s="29"/>
      <c r="F84" s="8" t="s">
        <v>13</v>
      </c>
      <c r="G84" s="7">
        <v>65.940298507462686</v>
      </c>
      <c r="H84" s="7">
        <v>18.711382597682711</v>
      </c>
      <c r="I84" s="7">
        <v>350.11583871686344</v>
      </c>
      <c r="J84" s="7">
        <v>30</v>
      </c>
      <c r="K84" s="7">
        <v>123</v>
      </c>
      <c r="L84" s="7">
        <v>4418</v>
      </c>
      <c r="M84" s="7">
        <v>67</v>
      </c>
      <c r="N84" s="7">
        <v>4418</v>
      </c>
      <c r="O84" s="64">
        <v>7.924758685307004E-2</v>
      </c>
      <c r="P84" s="64">
        <v>4295</v>
      </c>
    </row>
    <row r="85" spans="1:16" x14ac:dyDescent="0.3">
      <c r="A85" s="8" t="s">
        <v>481</v>
      </c>
      <c r="B85" s="7">
        <v>280</v>
      </c>
      <c r="C85" s="7"/>
      <c r="D85" s="29"/>
      <c r="F85" s="8" t="s">
        <v>55</v>
      </c>
      <c r="G85" s="7">
        <v>70.821428571428569</v>
      </c>
      <c r="H85" s="7">
        <v>25.587460058491502</v>
      </c>
      <c r="I85" s="7">
        <v>654.71811224489795</v>
      </c>
      <c r="J85" s="7">
        <v>10</v>
      </c>
      <c r="K85" s="7">
        <v>115</v>
      </c>
      <c r="L85" s="7">
        <v>1983</v>
      </c>
      <c r="M85" s="7">
        <v>28</v>
      </c>
      <c r="N85" s="7">
        <v>1983</v>
      </c>
      <c r="O85" s="64">
        <v>0.33016546255415935</v>
      </c>
      <c r="P85" s="64">
        <v>1868</v>
      </c>
    </row>
    <row r="86" spans="1:16" x14ac:dyDescent="0.3">
      <c r="A86" s="8" t="s">
        <v>495</v>
      </c>
      <c r="B86" s="7">
        <v>330</v>
      </c>
      <c r="C86" s="7"/>
      <c r="D86" s="29"/>
      <c r="F86" s="8" t="s">
        <v>122</v>
      </c>
      <c r="G86" s="7">
        <v>70.818181818181813</v>
      </c>
      <c r="H86" s="7">
        <v>21.32356008916037</v>
      </c>
      <c r="I86" s="7">
        <v>454.69421487603307</v>
      </c>
      <c r="J86" s="7">
        <v>36</v>
      </c>
      <c r="K86" s="7">
        <v>110</v>
      </c>
      <c r="L86" s="7">
        <v>1558</v>
      </c>
      <c r="M86" s="7">
        <v>22</v>
      </c>
      <c r="N86" s="7">
        <v>1558</v>
      </c>
      <c r="O86" s="64">
        <v>0.29184481057511752</v>
      </c>
      <c r="P86" s="64">
        <v>1448</v>
      </c>
    </row>
    <row r="87" spans="1:16" x14ac:dyDescent="0.3">
      <c r="A87" s="8" t="s">
        <v>12</v>
      </c>
      <c r="B87" s="7">
        <v>318</v>
      </c>
      <c r="C87" s="7"/>
      <c r="D87" s="29"/>
      <c r="F87" s="8" t="s">
        <v>41</v>
      </c>
      <c r="G87" s="7">
        <v>76.489583333333329</v>
      </c>
      <c r="H87" s="7">
        <v>35.996526103126335</v>
      </c>
      <c r="I87" s="7">
        <v>1295.7498914930557</v>
      </c>
      <c r="J87" s="7">
        <v>30</v>
      </c>
      <c r="K87" s="7">
        <v>255</v>
      </c>
      <c r="L87" s="7">
        <v>7343</v>
      </c>
      <c r="M87" s="7">
        <v>96</v>
      </c>
      <c r="N87" s="7">
        <v>7343</v>
      </c>
      <c r="O87" s="64">
        <v>0.17646055992006751</v>
      </c>
      <c r="P87" s="64">
        <v>7088</v>
      </c>
    </row>
    <row r="88" spans="1:16" x14ac:dyDescent="0.3">
      <c r="A88" s="8" t="s">
        <v>504</v>
      </c>
      <c r="B88" s="7">
        <v>350</v>
      </c>
      <c r="C88" s="7"/>
      <c r="D88" s="29"/>
      <c r="F88" s="8" t="s">
        <v>14</v>
      </c>
      <c r="G88" s="7">
        <v>67.25</v>
      </c>
      <c r="H88" s="7">
        <v>19.310665076953867</v>
      </c>
      <c r="I88" s="7">
        <v>372.90178571428572</v>
      </c>
      <c r="J88" s="7">
        <v>35</v>
      </c>
      <c r="K88" s="7">
        <v>105</v>
      </c>
      <c r="L88" s="7">
        <v>1883</v>
      </c>
      <c r="M88" s="7">
        <v>28</v>
      </c>
      <c r="N88" s="7">
        <v>1883</v>
      </c>
      <c r="O88" s="64">
        <v>0.19803599878613157</v>
      </c>
      <c r="P88" s="64">
        <v>1778</v>
      </c>
    </row>
    <row r="89" spans="1:16" x14ac:dyDescent="0.3">
      <c r="A89" s="8" t="s">
        <v>757</v>
      </c>
      <c r="B89" s="7">
        <v>237</v>
      </c>
      <c r="C89" s="7"/>
      <c r="D89" s="29"/>
      <c r="F89" s="8" t="s">
        <v>93</v>
      </c>
      <c r="G89" s="7">
        <v>67.720930232558146</v>
      </c>
      <c r="H89" s="7">
        <v>29.333943812583122</v>
      </c>
      <c r="I89" s="7">
        <v>860.48025959978372</v>
      </c>
      <c r="J89" s="7">
        <v>20</v>
      </c>
      <c r="K89" s="7">
        <v>190</v>
      </c>
      <c r="L89" s="7">
        <v>2912</v>
      </c>
      <c r="M89" s="7">
        <v>43</v>
      </c>
      <c r="N89" s="7">
        <v>2912</v>
      </c>
      <c r="O89" s="64">
        <v>0.29549459464278288</v>
      </c>
      <c r="P89" s="64">
        <v>2722</v>
      </c>
    </row>
    <row r="90" spans="1:16" x14ac:dyDescent="0.3">
      <c r="A90" s="8" t="s">
        <v>487</v>
      </c>
      <c r="B90" s="7">
        <v>224</v>
      </c>
      <c r="C90" s="7"/>
      <c r="D90" s="29"/>
      <c r="F90" s="8" t="s">
        <v>106</v>
      </c>
      <c r="G90" s="7">
        <v>65.125</v>
      </c>
      <c r="H90" s="7">
        <v>20.807675867333192</v>
      </c>
      <c r="I90" s="7">
        <v>432.95937500000002</v>
      </c>
      <c r="J90" s="7">
        <v>30</v>
      </c>
      <c r="K90" s="7">
        <v>123</v>
      </c>
      <c r="L90" s="7">
        <v>2605</v>
      </c>
      <c r="M90" s="7">
        <v>40</v>
      </c>
      <c r="N90" s="7">
        <v>2605</v>
      </c>
      <c r="O90" s="64">
        <v>0.16620321497120921</v>
      </c>
      <c r="P90" s="64">
        <v>2482</v>
      </c>
    </row>
    <row r="91" spans="1:16" x14ac:dyDescent="0.3">
      <c r="A91" s="8" t="s">
        <v>35</v>
      </c>
      <c r="B91" s="7">
        <v>395</v>
      </c>
      <c r="C91" s="7"/>
      <c r="D91" s="29"/>
      <c r="F91" s="8" t="s">
        <v>115</v>
      </c>
      <c r="G91" s="7">
        <v>60.434782608695649</v>
      </c>
      <c r="H91" s="7">
        <v>11.158253279841288</v>
      </c>
      <c r="I91" s="7">
        <v>124.50661625708885</v>
      </c>
      <c r="J91" s="7">
        <v>40</v>
      </c>
      <c r="K91" s="7">
        <v>80</v>
      </c>
      <c r="L91" s="7">
        <v>1390</v>
      </c>
      <c r="M91" s="7">
        <v>23</v>
      </c>
      <c r="N91" s="7">
        <v>1390</v>
      </c>
      <c r="O91" s="64">
        <v>8.9573105220927235E-2</v>
      </c>
      <c r="P91" s="64">
        <v>1310</v>
      </c>
    </row>
    <row r="92" spans="1:16" x14ac:dyDescent="0.3">
      <c r="A92" s="8" t="s">
        <v>392</v>
      </c>
      <c r="B92" s="7">
        <v>335</v>
      </c>
      <c r="C92" s="7"/>
      <c r="D92" s="29"/>
      <c r="F92" s="8" t="s">
        <v>28</v>
      </c>
      <c r="G92" s="7">
        <v>71.120370370370367</v>
      </c>
      <c r="H92" s="7">
        <v>27.403945915044382</v>
      </c>
      <c r="I92" s="7">
        <v>750.97625171467769</v>
      </c>
      <c r="J92" s="7">
        <v>20</v>
      </c>
      <c r="K92" s="7">
        <v>170</v>
      </c>
      <c r="L92" s="7">
        <v>7681</v>
      </c>
      <c r="M92" s="7">
        <v>108</v>
      </c>
      <c r="N92" s="7">
        <v>7681</v>
      </c>
      <c r="O92" s="64">
        <v>9.7770635557177146E-2</v>
      </c>
      <c r="P92" s="64">
        <v>7511</v>
      </c>
    </row>
    <row r="93" spans="1:16" x14ac:dyDescent="0.3">
      <c r="A93" s="8" t="s">
        <v>393</v>
      </c>
      <c r="B93" s="7">
        <v>475</v>
      </c>
      <c r="C93" s="7"/>
      <c r="D93" s="29"/>
      <c r="F93" s="8" t="s">
        <v>831</v>
      </c>
      <c r="G93" s="7">
        <v>67.182312925170066</v>
      </c>
      <c r="H93" s="7">
        <v>24.791966277995957</v>
      </c>
      <c r="I93" s="7">
        <v>614.64159192928867</v>
      </c>
      <c r="J93" s="7">
        <v>1</v>
      </c>
      <c r="K93" s="7">
        <v>255</v>
      </c>
      <c r="L93" s="7">
        <v>49379</v>
      </c>
      <c r="M93" s="7">
        <v>735</v>
      </c>
      <c r="N93" s="7">
        <v>49379</v>
      </c>
      <c r="O93" s="61">
        <v>1.2447428905593241E-2</v>
      </c>
      <c r="P93" s="61">
        <v>49124</v>
      </c>
    </row>
    <row r="94" spans="1:16" x14ac:dyDescent="0.3">
      <c r="A94" s="8" t="s">
        <v>383</v>
      </c>
      <c r="B94" s="7">
        <v>460</v>
      </c>
      <c r="C94" s="7"/>
      <c r="D94" s="29"/>
    </row>
    <row r="95" spans="1:16" x14ac:dyDescent="0.3">
      <c r="A95" s="8" t="s">
        <v>384</v>
      </c>
      <c r="B95" s="7">
        <v>560</v>
      </c>
      <c r="C95" s="7"/>
      <c r="D95" s="29"/>
    </row>
    <row r="96" spans="1:16" x14ac:dyDescent="0.3">
      <c r="A96" s="8" t="s">
        <v>803</v>
      </c>
      <c r="B96" s="7">
        <v>500</v>
      </c>
      <c r="C96" s="7"/>
      <c r="D96" s="29"/>
    </row>
    <row r="97" spans="1:40" x14ac:dyDescent="0.3">
      <c r="A97" s="8" t="s">
        <v>535</v>
      </c>
      <c r="B97" s="7">
        <v>454</v>
      </c>
      <c r="C97" s="7"/>
      <c r="D97" s="29"/>
    </row>
    <row r="98" spans="1:40" x14ac:dyDescent="0.3">
      <c r="A98" s="8" t="s">
        <v>656</v>
      </c>
      <c r="B98" s="7">
        <v>495</v>
      </c>
      <c r="C98" s="7"/>
      <c r="D98" s="29"/>
    </row>
    <row r="99" spans="1:40" ht="15.6" x14ac:dyDescent="0.3">
      <c r="A99" s="8" t="s">
        <v>377</v>
      </c>
      <c r="B99" s="7">
        <v>305</v>
      </c>
      <c r="C99" s="7"/>
      <c r="D99" s="29"/>
      <c r="AA99" s="62" t="s">
        <v>966</v>
      </c>
      <c r="AB99" s="60" t="s">
        <v>889</v>
      </c>
      <c r="AC99" s="61" t="s">
        <v>954</v>
      </c>
      <c r="AD99" s="60" t="s">
        <v>955</v>
      </c>
      <c r="AE99" s="61" t="s">
        <v>956</v>
      </c>
      <c r="AF99" s="60" t="s">
        <v>957</v>
      </c>
      <c r="AG99" s="61" t="s">
        <v>958</v>
      </c>
      <c r="AH99" s="60" t="s">
        <v>959</v>
      </c>
      <c r="AI99" s="61" t="s">
        <v>960</v>
      </c>
      <c r="AJ99" s="60" t="s">
        <v>961</v>
      </c>
      <c r="AK99" s="61" t="s">
        <v>962</v>
      </c>
      <c r="AL99" s="60" t="s">
        <v>963</v>
      </c>
      <c r="AM99" s="61" t="s">
        <v>964</v>
      </c>
      <c r="AN99" s="60" t="s">
        <v>965</v>
      </c>
    </row>
    <row r="100" spans="1:40" x14ac:dyDescent="0.3">
      <c r="A100" s="8" t="s">
        <v>321</v>
      </c>
      <c r="B100" s="7">
        <v>205</v>
      </c>
      <c r="C100" s="7"/>
      <c r="D100" s="29"/>
      <c r="AA100" s="61" t="s">
        <v>953</v>
      </c>
      <c r="AB100" s="63">
        <f>AVERAGE(Pokemon[Hit_Points])</f>
        <v>69.258750000000006</v>
      </c>
      <c r="AC100" s="64">
        <f t="shared" ref="AC100:AC105" si="0">AF100/SQRT(AN100)</f>
        <v>0.90222246316907617</v>
      </c>
      <c r="AD100" s="63">
        <f>MEDIAN(Pokemon[Hit_Points])</f>
        <v>65</v>
      </c>
      <c r="AE100" s="64">
        <f>_xlfn.MODE.SNGL(Pokemon[Hit_Points])</f>
        <v>60</v>
      </c>
      <c r="AF100" s="63">
        <f>_xlfn.STDEV.P(Pokemon[Hit_Points])</f>
        <v>25.518704873827357</v>
      </c>
      <c r="AG100" s="64">
        <f>_xlfn.VAR.P(Pokemon[Hit_Points])</f>
        <v>651.20429843750003</v>
      </c>
      <c r="AH100" s="63">
        <f>KURT(Pokemon[Hit_Points])</f>
        <v>7.2320783743751669</v>
      </c>
      <c r="AI100" s="64">
        <f>_xlfn.SKEW.P(Pokemon[Hit_Points])</f>
        <v>1.5652824223266655</v>
      </c>
      <c r="AJ100" s="63">
        <f t="shared" ref="AJ100:AJ105" si="1">AL100-AK100</f>
        <v>254</v>
      </c>
      <c r="AK100" s="64">
        <f>MIN(Pokemon[Hit_Points])</f>
        <v>1</v>
      </c>
      <c r="AL100" s="63">
        <f>MAX(Pokemon[Hit_Points])</f>
        <v>255</v>
      </c>
      <c r="AM100" s="64">
        <f>SUM(Pokemon[Hit_Points])</f>
        <v>55407</v>
      </c>
      <c r="AN100" s="63">
        <f>COUNT(Pokemon[Hit_Points])</f>
        <v>800</v>
      </c>
    </row>
    <row r="101" spans="1:40" x14ac:dyDescent="0.3">
      <c r="A101" s="8" t="s">
        <v>413</v>
      </c>
      <c r="B101" s="7">
        <v>420</v>
      </c>
      <c r="C101" s="7"/>
      <c r="D101" s="29"/>
      <c r="AA101" s="61" t="s">
        <v>967</v>
      </c>
      <c r="AB101" s="63">
        <f>AVERAGE(Pokemon[Attack_Points])</f>
        <v>79.001249999999999</v>
      </c>
      <c r="AC101" s="64">
        <f t="shared" si="0"/>
        <v>1.1468237377848765</v>
      </c>
      <c r="AD101" s="63">
        <f>MEDIAN(Pokemon[Attack_Points])</f>
        <v>75</v>
      </c>
      <c r="AE101" s="64">
        <f>_xlfn.MODE.SNGL(Pokemon[Attack_Points])</f>
        <v>100</v>
      </c>
      <c r="AF101" s="63">
        <f>_xlfn.STDEV.P(Pokemon[Attack_Points])</f>
        <v>32.437073672535568</v>
      </c>
      <c r="AG101" s="64">
        <f>_xlfn.VAR.P(Pokemon[Attack_Points])</f>
        <v>1052.1637484375001</v>
      </c>
      <c r="AH101" s="63">
        <f>KURT(Pokemon[Attack_Points])</f>
        <v>0.16971731492310305</v>
      </c>
      <c r="AI101" s="64">
        <f>SKEW(Pokemon[Attack_Points])</f>
        <v>0.55161374802698027</v>
      </c>
      <c r="AJ101" s="63">
        <f t="shared" si="1"/>
        <v>185</v>
      </c>
      <c r="AK101" s="64">
        <f>MIN(Pokemon[Attack_Points])</f>
        <v>5</v>
      </c>
      <c r="AL101" s="63">
        <f>MAX(Pokemon[Attack_Points])</f>
        <v>190</v>
      </c>
      <c r="AM101" s="64">
        <f>SUM(Pokemon[Attack_Points])</f>
        <v>63201</v>
      </c>
      <c r="AN101" s="63">
        <f>COUNT(Pokemon[Attack_Points])</f>
        <v>800</v>
      </c>
    </row>
    <row r="102" spans="1:40" x14ac:dyDescent="0.3">
      <c r="A102" s="8" t="s">
        <v>32</v>
      </c>
      <c r="B102" s="7">
        <v>195</v>
      </c>
      <c r="C102" s="7"/>
      <c r="D102" s="29"/>
      <c r="AA102" s="61" t="s">
        <v>969</v>
      </c>
      <c r="AB102" s="63">
        <f>AVERAGE(Pokemon[Special_Defense_Points])</f>
        <v>71.902500000000003</v>
      </c>
      <c r="AC102" s="64">
        <f t="shared" si="0"/>
        <v>0.98328562340120695</v>
      </c>
      <c r="AD102" s="63">
        <f>MEDIAN(Pokemon[Special_Defense_Points])</f>
        <v>70</v>
      </c>
      <c r="AE102" s="64">
        <f>_xlfn.MODE.SNGL(Pokemon[Special_Defense_Points])</f>
        <v>80</v>
      </c>
      <c r="AF102" s="63">
        <f>_xlfn.STDEV.P(Pokemon[Special_Defense_Points])</f>
        <v>27.811517286009408</v>
      </c>
      <c r="AG102" s="64">
        <f>_xlfn.VAR.P(Pokemon[Special_Defense_Points])</f>
        <v>773.48049375000005</v>
      </c>
      <c r="AH102" s="63">
        <f>KURT(Pokemon[Special_Defense_Points])</f>
        <v>1.6283940567847655</v>
      </c>
      <c r="AI102" s="64">
        <f>SKEW(Pokemon[Special_Defense_Points])</f>
        <v>0.85401861154687908</v>
      </c>
      <c r="AJ102" s="63">
        <f t="shared" si="1"/>
        <v>210</v>
      </c>
      <c r="AK102" s="64">
        <f>MIN(Pokemon[Special_Defense_Points])</f>
        <v>20</v>
      </c>
      <c r="AL102" s="63">
        <f>MAX(Pokemon[Special_Defense_Points])</f>
        <v>230</v>
      </c>
      <c r="AM102" s="64">
        <f>SUM(Pokemon[Special_Defense_Points])</f>
        <v>57522</v>
      </c>
      <c r="AN102" s="63">
        <f>COUNT(Pokemon[Special_Defense_Points])</f>
        <v>800</v>
      </c>
    </row>
    <row r="103" spans="1:40" x14ac:dyDescent="0.3">
      <c r="A103" s="8" t="s">
        <v>301</v>
      </c>
      <c r="B103" s="7">
        <v>600</v>
      </c>
      <c r="C103" s="7"/>
      <c r="D103" s="29"/>
      <c r="AA103" s="61" t="s">
        <v>970</v>
      </c>
      <c r="AB103" s="63">
        <f>AVERAGE(Pokemon[Special_Attack_Points])</f>
        <v>72.819999999999993</v>
      </c>
      <c r="AC103" s="64">
        <f t="shared" si="0"/>
        <v>1.1561845116589307</v>
      </c>
      <c r="AD103" s="63">
        <f>MEDIAN(Pokemon[Special_Attack_Points])</f>
        <v>65</v>
      </c>
      <c r="AE103" s="64">
        <f>_xlfn.MODE.SNGL(Pokemon[Special_Attack_Points])</f>
        <v>60</v>
      </c>
      <c r="AF103" s="63">
        <f>_xlfn.STDEV.P(Pokemon[Special_Attack_Points])</f>
        <v>32.70183633987547</v>
      </c>
      <c r="AG103" s="64">
        <f>_xlfn.VAR.P(Pokemon[Special_Attack_Points])</f>
        <v>1069.4101000000001</v>
      </c>
      <c r="AH103" s="63">
        <f>KURT(Pokemon[Special_Attack_Points])</f>
        <v>0.2978936607314755</v>
      </c>
      <c r="AI103" s="64">
        <f>SKEW(Pokemon[Special_Attack_Points])</f>
        <v>0.74466249783005645</v>
      </c>
      <c r="AJ103" s="63">
        <f t="shared" si="1"/>
        <v>184</v>
      </c>
      <c r="AK103" s="64">
        <f>MIN(Pokemon[Special_Attack_Points])</f>
        <v>10</v>
      </c>
      <c r="AL103" s="63">
        <f>MAX(Pokemon[Special_Attack_Points])</f>
        <v>194</v>
      </c>
      <c r="AM103" s="64">
        <f>SUM(Pokemon[Special_Attack_Points])</f>
        <v>58256</v>
      </c>
      <c r="AN103" s="63">
        <f>COUNT(Pokemon[Special_Attack_Points])</f>
        <v>800</v>
      </c>
    </row>
    <row r="104" spans="1:40" x14ac:dyDescent="0.3">
      <c r="A104" s="8" t="s">
        <v>700</v>
      </c>
      <c r="B104" s="7">
        <v>520</v>
      </c>
      <c r="C104" s="7"/>
      <c r="D104" s="29"/>
      <c r="AA104" s="61" t="s">
        <v>968</v>
      </c>
      <c r="AB104" s="63">
        <f>AVERAGE(Pokemon[Defense_Points])</f>
        <v>73.842500000000001</v>
      </c>
      <c r="AC104" s="64">
        <f t="shared" si="0"/>
        <v>1.101813955342507</v>
      </c>
      <c r="AD104" s="63">
        <f>MEDIAN(Pokemon[Defense_Points])</f>
        <v>70</v>
      </c>
      <c r="AE104" s="64">
        <f>_xlfn.MODE.SNGL(Pokemon[Defense_Points])</f>
        <v>70</v>
      </c>
      <c r="AF104" s="63">
        <f>_xlfn.STDEV.P(Pokemon[Defense_Points])</f>
        <v>31.164004777146342</v>
      </c>
      <c r="AG104" s="64">
        <f>_xlfn.VAR.P(Pokemon[Defense_Points])</f>
        <v>971.19519375000004</v>
      </c>
      <c r="AH104" s="63">
        <f>KURT(Pokemon[Defense_Points])</f>
        <v>2.7262603599393485</v>
      </c>
      <c r="AI104" s="64">
        <f>SKEW(Pokemon[Defense_Points])</f>
        <v>1.1559123029560876</v>
      </c>
      <c r="AJ104" s="63">
        <f t="shared" si="1"/>
        <v>225</v>
      </c>
      <c r="AK104" s="64">
        <f>MIN(Pokemon[Defense_Points])</f>
        <v>5</v>
      </c>
      <c r="AL104" s="63">
        <f>MAX(Pokemon[Defense_Points])</f>
        <v>230</v>
      </c>
      <c r="AM104" s="64">
        <f>SUM(Pokemon[Defense_Points])</f>
        <v>59074</v>
      </c>
      <c r="AN104" s="63">
        <f>COUNT(Pokemon[Defense_Points])</f>
        <v>800</v>
      </c>
    </row>
    <row r="105" spans="1:40" x14ac:dyDescent="0.3">
      <c r="A105" s="8" t="s">
        <v>150</v>
      </c>
      <c r="B105" s="7">
        <v>450</v>
      </c>
      <c r="C105" s="7"/>
      <c r="D105" s="29"/>
      <c r="AA105" s="61" t="s">
        <v>971</v>
      </c>
      <c r="AB105" s="63">
        <f>AVERAGE(Pokemon[Speed_Points])</f>
        <v>68.277500000000003</v>
      </c>
      <c r="AC105" s="64">
        <f t="shared" si="0"/>
        <v>1.026800548883521</v>
      </c>
      <c r="AD105" s="63">
        <f>MEDIAN(Pokemon[Speed_Points])</f>
        <v>65</v>
      </c>
      <c r="AE105" s="64">
        <f>_xlfn.MODE.SNGL(Pokemon[Speed_Points])</f>
        <v>50</v>
      </c>
      <c r="AF105" s="63">
        <f>_xlfn.STDEV.P(Pokemon[Speed_Points])</f>
        <v>29.04230524166427</v>
      </c>
      <c r="AG105" s="64">
        <f>_xlfn.VAR.P(Pokemon[Speed_Points])</f>
        <v>843.45549374999996</v>
      </c>
      <c r="AH105" s="63">
        <f>KURT(Pokemon[Speed_Points])</f>
        <v>-0.236436672844063</v>
      </c>
      <c r="AI105" s="64">
        <f>SKEW(Pokemon[Speed_Points])</f>
        <v>0.35793329506082794</v>
      </c>
      <c r="AJ105" s="63">
        <f t="shared" si="1"/>
        <v>175</v>
      </c>
      <c r="AK105" s="64">
        <f>MIN(Pokemon[Speed_Points])</f>
        <v>5</v>
      </c>
      <c r="AL105" s="63">
        <f>MAX(Pokemon[Speed_Points])</f>
        <v>180</v>
      </c>
      <c r="AM105" s="64">
        <f>SUM(Pokemon[Speed_Points])</f>
        <v>54622</v>
      </c>
      <c r="AN105" s="63">
        <f>COUNT(Pokemon[Speed_Points])</f>
        <v>800</v>
      </c>
    </row>
    <row r="106" spans="1:40" x14ac:dyDescent="0.3">
      <c r="A106" s="8" t="s">
        <v>22</v>
      </c>
      <c r="B106" s="7">
        <v>534</v>
      </c>
      <c r="C106" s="7"/>
      <c r="D106" s="29"/>
    </row>
    <row r="107" spans="1:40" x14ac:dyDescent="0.3">
      <c r="A107" s="8" t="s">
        <v>24</v>
      </c>
      <c r="B107" s="7">
        <v>634</v>
      </c>
      <c r="C107" s="7"/>
      <c r="D107" s="29"/>
    </row>
    <row r="108" spans="1:40" x14ac:dyDescent="0.3">
      <c r="A108" s="8" t="s">
        <v>26</v>
      </c>
      <c r="B108" s="7">
        <v>634</v>
      </c>
      <c r="C108" s="7"/>
      <c r="D108" s="29"/>
    </row>
    <row r="109" spans="1:40" x14ac:dyDescent="0.3">
      <c r="A109" s="8" t="s">
        <v>18</v>
      </c>
      <c r="B109" s="7">
        <v>309</v>
      </c>
      <c r="C109" s="7"/>
      <c r="D109" s="29"/>
    </row>
    <row r="110" spans="1:40" x14ac:dyDescent="0.3">
      <c r="A110" s="8" t="s">
        <v>21</v>
      </c>
      <c r="B110" s="7">
        <v>405</v>
      </c>
      <c r="C110" s="7"/>
      <c r="D110" s="29"/>
    </row>
    <row r="111" spans="1:40" x14ac:dyDescent="0.3">
      <c r="A111" s="8" t="s">
        <v>519</v>
      </c>
      <c r="B111" s="7">
        <v>411</v>
      </c>
      <c r="C111" s="7"/>
      <c r="D111" s="29"/>
    </row>
    <row r="112" spans="1:40" x14ac:dyDescent="0.3">
      <c r="A112" s="8" t="s">
        <v>498</v>
      </c>
      <c r="B112" s="7">
        <v>450</v>
      </c>
      <c r="C112" s="7"/>
      <c r="D112" s="29"/>
    </row>
    <row r="113" spans="1:4" x14ac:dyDescent="0.3">
      <c r="A113" s="8" t="s">
        <v>497</v>
      </c>
      <c r="B113" s="7">
        <v>275</v>
      </c>
      <c r="C113" s="7"/>
      <c r="D113" s="29"/>
    </row>
    <row r="114" spans="1:4" x14ac:dyDescent="0.3">
      <c r="A114" s="8" t="s">
        <v>750</v>
      </c>
      <c r="B114" s="7">
        <v>530</v>
      </c>
      <c r="C114" s="7"/>
      <c r="D114" s="29"/>
    </row>
    <row r="115" spans="1:4" x14ac:dyDescent="0.3">
      <c r="A115" s="8" t="s">
        <v>748</v>
      </c>
      <c r="B115" s="7">
        <v>313</v>
      </c>
      <c r="C115" s="7"/>
      <c r="D115" s="29"/>
    </row>
    <row r="116" spans="1:4" x14ac:dyDescent="0.3">
      <c r="A116" s="8" t="s">
        <v>196</v>
      </c>
      <c r="B116" s="7">
        <v>318</v>
      </c>
      <c r="C116" s="7"/>
      <c r="D116" s="29"/>
    </row>
    <row r="117" spans="1:4" x14ac:dyDescent="0.3">
      <c r="A117" s="8" t="s">
        <v>465</v>
      </c>
      <c r="B117" s="7">
        <v>309</v>
      </c>
      <c r="C117" s="7"/>
      <c r="D117" s="29"/>
    </row>
    <row r="118" spans="1:4" x14ac:dyDescent="0.3">
      <c r="A118" s="8" t="s">
        <v>421</v>
      </c>
      <c r="B118" s="7">
        <v>425</v>
      </c>
      <c r="C118" s="7"/>
      <c r="D118" s="29"/>
    </row>
    <row r="119" spans="1:4" x14ac:dyDescent="0.3">
      <c r="A119" s="8" t="s">
        <v>214</v>
      </c>
      <c r="B119" s="7">
        <v>330</v>
      </c>
      <c r="C119" s="7"/>
      <c r="D119" s="29"/>
    </row>
    <row r="120" spans="1:4" x14ac:dyDescent="0.3">
      <c r="A120" s="8" t="s">
        <v>511</v>
      </c>
      <c r="B120" s="7">
        <v>285</v>
      </c>
      <c r="C120" s="7"/>
      <c r="D120" s="29"/>
    </row>
    <row r="121" spans="1:4" x14ac:dyDescent="0.3">
      <c r="A121" s="8" t="s">
        <v>664</v>
      </c>
      <c r="B121" s="7">
        <v>470</v>
      </c>
      <c r="C121" s="7"/>
      <c r="D121" s="29"/>
    </row>
    <row r="122" spans="1:4" x14ac:dyDescent="0.3">
      <c r="A122" s="8" t="s">
        <v>431</v>
      </c>
      <c r="B122" s="7">
        <v>345</v>
      </c>
      <c r="C122" s="7"/>
      <c r="D122" s="29"/>
    </row>
    <row r="123" spans="1:4" x14ac:dyDescent="0.3">
      <c r="A123" s="8" t="s">
        <v>792</v>
      </c>
      <c r="B123" s="7">
        <v>330</v>
      </c>
      <c r="C123" s="7"/>
      <c r="D123" s="29"/>
    </row>
    <row r="124" spans="1:4" x14ac:dyDescent="0.3">
      <c r="A124" s="8" t="s">
        <v>793</v>
      </c>
      <c r="B124" s="7">
        <v>500</v>
      </c>
      <c r="C124" s="7"/>
      <c r="D124" s="29"/>
    </row>
    <row r="125" spans="1:4" x14ac:dyDescent="0.3">
      <c r="A125" s="8" t="s">
        <v>406</v>
      </c>
      <c r="B125" s="7">
        <v>500</v>
      </c>
      <c r="C125" s="7"/>
      <c r="D125" s="29"/>
    </row>
    <row r="126" spans="1:4" x14ac:dyDescent="0.3">
      <c r="A126" s="8" t="s">
        <v>64</v>
      </c>
      <c r="B126" s="7">
        <v>483</v>
      </c>
      <c r="C126" s="7"/>
      <c r="D126" s="29"/>
    </row>
    <row r="127" spans="1:4" x14ac:dyDescent="0.3">
      <c r="A127" s="8" t="s">
        <v>62</v>
      </c>
      <c r="B127" s="7">
        <v>323</v>
      </c>
      <c r="C127" s="7"/>
      <c r="D127" s="29"/>
    </row>
    <row r="128" spans="1:4" x14ac:dyDescent="0.3">
      <c r="A128" s="8" t="s">
        <v>217</v>
      </c>
      <c r="B128" s="7">
        <v>218</v>
      </c>
      <c r="C128" s="7"/>
      <c r="D128" s="29"/>
    </row>
    <row r="129" spans="1:4" x14ac:dyDescent="0.3">
      <c r="A129" s="8" t="s">
        <v>126</v>
      </c>
      <c r="B129" s="7">
        <v>525</v>
      </c>
      <c r="C129" s="7"/>
      <c r="D129" s="29"/>
    </row>
    <row r="130" spans="1:4" x14ac:dyDescent="0.3">
      <c r="A130" s="8" t="s">
        <v>729</v>
      </c>
      <c r="B130" s="7"/>
      <c r="C130" s="7">
        <v>580</v>
      </c>
      <c r="D130" s="29"/>
    </row>
    <row r="131" spans="1:4" x14ac:dyDescent="0.3">
      <c r="A131" s="8" t="s">
        <v>654</v>
      </c>
      <c r="B131" s="7">
        <v>483</v>
      </c>
      <c r="C131" s="7"/>
      <c r="D131" s="29"/>
    </row>
    <row r="132" spans="1:4" x14ac:dyDescent="0.3">
      <c r="A132" s="8" t="s">
        <v>492</v>
      </c>
      <c r="B132" s="7">
        <v>244</v>
      </c>
      <c r="C132" s="7"/>
      <c r="D132" s="29"/>
    </row>
    <row r="133" spans="1:4" x14ac:dyDescent="0.3">
      <c r="A133" s="8" t="s">
        <v>307</v>
      </c>
      <c r="B133" s="7">
        <v>405</v>
      </c>
      <c r="C133" s="7"/>
      <c r="D133" s="29"/>
    </row>
    <row r="134" spans="1:4" x14ac:dyDescent="0.3">
      <c r="A134" s="8" t="s">
        <v>624</v>
      </c>
      <c r="B134" s="7">
        <v>505</v>
      </c>
      <c r="C134" s="7"/>
      <c r="D134" s="29"/>
    </row>
    <row r="135" spans="1:4" x14ac:dyDescent="0.3">
      <c r="A135" s="8" t="s">
        <v>403</v>
      </c>
      <c r="B135" s="7">
        <v>308</v>
      </c>
      <c r="C135" s="7"/>
      <c r="D135" s="29"/>
    </row>
    <row r="136" spans="1:4" x14ac:dyDescent="0.3">
      <c r="A136" s="8" t="s">
        <v>270</v>
      </c>
      <c r="B136" s="7">
        <v>380</v>
      </c>
      <c r="C136" s="7"/>
      <c r="D136" s="29"/>
    </row>
    <row r="137" spans="1:4" x14ac:dyDescent="0.3">
      <c r="A137" s="8" t="s">
        <v>636</v>
      </c>
      <c r="B137" s="7">
        <v>280</v>
      </c>
      <c r="C137" s="7"/>
      <c r="D137" s="29"/>
    </row>
    <row r="138" spans="1:4" x14ac:dyDescent="0.3">
      <c r="A138" s="8" t="s">
        <v>408</v>
      </c>
      <c r="B138" s="7">
        <v>495</v>
      </c>
      <c r="C138" s="7"/>
      <c r="D138" s="29"/>
    </row>
    <row r="139" spans="1:4" x14ac:dyDescent="0.3">
      <c r="A139" s="8" t="s">
        <v>483</v>
      </c>
      <c r="B139" s="7">
        <v>350</v>
      </c>
      <c r="C139" s="7"/>
      <c r="D139" s="29"/>
    </row>
    <row r="140" spans="1:4" x14ac:dyDescent="0.3">
      <c r="A140" s="8" t="s">
        <v>404</v>
      </c>
      <c r="B140" s="7">
        <v>468</v>
      </c>
      <c r="C140" s="7"/>
      <c r="D140" s="29"/>
    </row>
    <row r="141" spans="1:4" x14ac:dyDescent="0.3">
      <c r="A141" s="8" t="s">
        <v>576</v>
      </c>
      <c r="B141" s="7">
        <v>600</v>
      </c>
      <c r="C141" s="7"/>
      <c r="D141" s="29"/>
    </row>
    <row r="142" spans="1:4" x14ac:dyDescent="0.3">
      <c r="A142" s="8" t="s">
        <v>533</v>
      </c>
      <c r="B142" s="7">
        <v>300</v>
      </c>
      <c r="C142" s="7"/>
      <c r="D142" s="29"/>
    </row>
    <row r="143" spans="1:4" x14ac:dyDescent="0.3">
      <c r="A143" s="8" t="s">
        <v>213</v>
      </c>
      <c r="B143" s="7">
        <v>535</v>
      </c>
      <c r="C143" s="7"/>
      <c r="D143" s="29"/>
    </row>
    <row r="144" spans="1:4" x14ac:dyDescent="0.3">
      <c r="A144" s="8" t="s">
        <v>203</v>
      </c>
      <c r="B144" s="7">
        <v>405</v>
      </c>
      <c r="C144" s="7"/>
      <c r="D144" s="29"/>
    </row>
    <row r="145" spans="1:4" x14ac:dyDescent="0.3">
      <c r="A145" s="8" t="s">
        <v>649</v>
      </c>
      <c r="B145" s="7">
        <v>475</v>
      </c>
      <c r="C145" s="7"/>
      <c r="D145" s="29"/>
    </row>
    <row r="146" spans="1:4" x14ac:dyDescent="0.3">
      <c r="A146" s="8" t="s">
        <v>706</v>
      </c>
      <c r="B146" s="7">
        <v>485</v>
      </c>
      <c r="C146" s="7"/>
      <c r="D146" s="29"/>
    </row>
    <row r="147" spans="1:4" x14ac:dyDescent="0.3">
      <c r="A147" s="8" t="s">
        <v>704</v>
      </c>
      <c r="B147" s="7">
        <v>305</v>
      </c>
      <c r="C147" s="7"/>
      <c r="D147" s="29"/>
    </row>
    <row r="148" spans="1:4" x14ac:dyDescent="0.3">
      <c r="A148" s="8" t="s">
        <v>141</v>
      </c>
      <c r="B148" s="7">
        <v>320</v>
      </c>
      <c r="C148" s="7"/>
      <c r="D148" s="29"/>
    </row>
    <row r="149" spans="1:4" x14ac:dyDescent="0.3">
      <c r="A149" s="8" t="s">
        <v>199</v>
      </c>
      <c r="B149" s="7">
        <v>309</v>
      </c>
      <c r="C149" s="7"/>
      <c r="D149" s="29"/>
    </row>
    <row r="150" spans="1:4" x14ac:dyDescent="0.3">
      <c r="A150" s="8" t="s">
        <v>579</v>
      </c>
      <c r="B150" s="7"/>
      <c r="C150" s="7">
        <v>600</v>
      </c>
      <c r="D150" s="29"/>
    </row>
    <row r="151" spans="1:4" x14ac:dyDescent="0.3">
      <c r="A151" s="8" t="s">
        <v>645</v>
      </c>
      <c r="B151" s="7">
        <v>480</v>
      </c>
      <c r="C151" s="7"/>
      <c r="D151" s="29"/>
    </row>
    <row r="152" spans="1:4" x14ac:dyDescent="0.3">
      <c r="A152" s="8" t="s">
        <v>646</v>
      </c>
      <c r="B152" s="7">
        <v>540</v>
      </c>
      <c r="C152" s="7"/>
      <c r="D152" s="29"/>
    </row>
    <row r="153" spans="1:4" x14ac:dyDescent="0.3">
      <c r="A153" s="8" t="s">
        <v>644</v>
      </c>
      <c r="B153" s="7">
        <v>315</v>
      </c>
      <c r="C153" s="7"/>
      <c r="D153" s="29"/>
    </row>
    <row r="154" spans="1:4" x14ac:dyDescent="0.3">
      <c r="A154" s="8" t="s">
        <v>802</v>
      </c>
      <c r="B154" s="7">
        <v>431</v>
      </c>
      <c r="C154" s="7"/>
      <c r="D154" s="29"/>
    </row>
    <row r="155" spans="1:4" x14ac:dyDescent="0.3">
      <c r="A155" s="8" t="s">
        <v>676</v>
      </c>
      <c r="B155" s="7">
        <v>335</v>
      </c>
      <c r="C155" s="7"/>
      <c r="D155" s="29"/>
    </row>
    <row r="156" spans="1:4" x14ac:dyDescent="0.3">
      <c r="A156" s="8" t="s">
        <v>724</v>
      </c>
      <c r="B156" s="7">
        <v>300</v>
      </c>
      <c r="C156" s="7"/>
      <c r="D156" s="29"/>
    </row>
    <row r="157" spans="1:4" x14ac:dyDescent="0.3">
      <c r="A157" s="8" t="s">
        <v>355</v>
      </c>
      <c r="B157" s="7">
        <v>380</v>
      </c>
      <c r="C157" s="7"/>
      <c r="D157" s="29"/>
    </row>
    <row r="158" spans="1:4" x14ac:dyDescent="0.3">
      <c r="A158" s="8" t="s">
        <v>273</v>
      </c>
      <c r="B158" s="7">
        <v>330</v>
      </c>
      <c r="C158" s="7"/>
      <c r="D158" s="29"/>
    </row>
    <row r="159" spans="1:4" x14ac:dyDescent="0.3">
      <c r="A159" s="8" t="s">
        <v>753</v>
      </c>
      <c r="B159" s="7">
        <v>534</v>
      </c>
      <c r="C159" s="7"/>
      <c r="D159" s="29"/>
    </row>
    <row r="160" spans="1:4" x14ac:dyDescent="0.3">
      <c r="A160" s="8" t="s">
        <v>459</v>
      </c>
      <c r="B160" s="7"/>
      <c r="C160" s="7">
        <v>600</v>
      </c>
      <c r="D160" s="29"/>
    </row>
    <row r="161" spans="1:4" x14ac:dyDescent="0.3">
      <c r="A161" s="8" t="s">
        <v>460</v>
      </c>
      <c r="B161" s="7"/>
      <c r="C161" s="7">
        <v>600</v>
      </c>
      <c r="D161" s="29"/>
    </row>
    <row r="162" spans="1:4" x14ac:dyDescent="0.3">
      <c r="A162" s="8" t="s">
        <v>458</v>
      </c>
      <c r="B162" s="7"/>
      <c r="C162" s="7">
        <v>600</v>
      </c>
      <c r="D162" s="29"/>
    </row>
    <row r="163" spans="1:4" x14ac:dyDescent="0.3">
      <c r="A163" s="8" t="s">
        <v>461</v>
      </c>
      <c r="B163" s="7"/>
      <c r="C163" s="7">
        <v>600</v>
      </c>
      <c r="D163" s="29"/>
    </row>
    <row r="164" spans="1:4" x14ac:dyDescent="0.3">
      <c r="A164" s="8" t="s">
        <v>121</v>
      </c>
      <c r="B164" s="7">
        <v>475</v>
      </c>
      <c r="C164" s="7"/>
      <c r="D164" s="29"/>
    </row>
    <row r="165" spans="1:4" x14ac:dyDescent="0.3">
      <c r="A165" s="8" t="s">
        <v>591</v>
      </c>
      <c r="B165" s="7">
        <v>413</v>
      </c>
      <c r="C165" s="7"/>
      <c r="D165" s="29"/>
    </row>
    <row r="166" spans="1:4" x14ac:dyDescent="0.3">
      <c r="A166" s="8" t="s">
        <v>570</v>
      </c>
      <c r="B166" s="7"/>
      <c r="C166" s="7">
        <v>680</v>
      </c>
      <c r="D166" s="29"/>
    </row>
    <row r="167" spans="1:4" x14ac:dyDescent="0.3">
      <c r="A167" s="8" t="s">
        <v>825</v>
      </c>
      <c r="B167" s="7"/>
      <c r="C167" s="7">
        <v>600</v>
      </c>
      <c r="D167" s="29"/>
    </row>
    <row r="168" spans="1:4" x14ac:dyDescent="0.3">
      <c r="A168" s="8" t="s">
        <v>826</v>
      </c>
      <c r="B168" s="7"/>
      <c r="C168" s="7">
        <v>700</v>
      </c>
      <c r="D168" s="29"/>
    </row>
    <row r="169" spans="1:4" x14ac:dyDescent="0.3">
      <c r="A169" s="8" t="s">
        <v>758</v>
      </c>
      <c r="B169" s="7">
        <v>423</v>
      </c>
      <c r="C169" s="7"/>
      <c r="D169" s="29"/>
    </row>
    <row r="170" spans="1:4" x14ac:dyDescent="0.3">
      <c r="A170" s="8" t="s">
        <v>78</v>
      </c>
      <c r="B170" s="7">
        <v>265</v>
      </c>
      <c r="C170" s="7"/>
      <c r="D170" s="29"/>
    </row>
    <row r="171" spans="1:4" x14ac:dyDescent="0.3">
      <c r="A171" s="8" t="s">
        <v>173</v>
      </c>
      <c r="B171" s="7">
        <v>288</v>
      </c>
      <c r="C171" s="7"/>
      <c r="D171" s="29"/>
    </row>
    <row r="172" spans="1:4" x14ac:dyDescent="0.3">
      <c r="A172" s="8" t="s">
        <v>119</v>
      </c>
      <c r="B172" s="7">
        <v>460</v>
      </c>
      <c r="C172" s="7"/>
      <c r="D172" s="29"/>
    </row>
    <row r="173" spans="1:4" x14ac:dyDescent="0.3">
      <c r="A173" s="8" t="s">
        <v>118</v>
      </c>
      <c r="B173" s="7">
        <v>310</v>
      </c>
      <c r="C173" s="7"/>
      <c r="D173" s="29"/>
    </row>
    <row r="174" spans="1:4" x14ac:dyDescent="0.3">
      <c r="A174" s="8" t="s">
        <v>281</v>
      </c>
      <c r="B174" s="7">
        <v>500</v>
      </c>
      <c r="C174" s="7"/>
      <c r="D174" s="29"/>
    </row>
    <row r="175" spans="1:4" x14ac:dyDescent="0.3">
      <c r="A175" s="8" t="s">
        <v>779</v>
      </c>
      <c r="B175" s="7">
        <v>448</v>
      </c>
      <c r="C175" s="7"/>
      <c r="D175" s="29"/>
    </row>
    <row r="176" spans="1:4" x14ac:dyDescent="0.3">
      <c r="A176" s="8" t="s">
        <v>791</v>
      </c>
      <c r="B176" s="7">
        <v>494</v>
      </c>
      <c r="C176" s="7"/>
      <c r="D176" s="29"/>
    </row>
    <row r="177" spans="1:4" x14ac:dyDescent="0.3">
      <c r="A177" s="8" t="s">
        <v>190</v>
      </c>
      <c r="B177" s="7">
        <v>420</v>
      </c>
      <c r="C177" s="7"/>
      <c r="D177" s="29"/>
    </row>
    <row r="178" spans="1:4" x14ac:dyDescent="0.3">
      <c r="A178" s="8" t="s">
        <v>191</v>
      </c>
      <c r="B178" s="7">
        <v>600</v>
      </c>
      <c r="C178" s="7"/>
      <c r="D178" s="29"/>
    </row>
    <row r="179" spans="1:4" x14ac:dyDescent="0.3">
      <c r="A179" s="8" t="s">
        <v>532</v>
      </c>
      <c r="B179" s="7">
        <v>500</v>
      </c>
      <c r="C179" s="7"/>
      <c r="D179" s="29"/>
    </row>
    <row r="180" spans="1:4" x14ac:dyDescent="0.3">
      <c r="A180" s="8" t="s">
        <v>189</v>
      </c>
      <c r="B180" s="7">
        <v>300</v>
      </c>
      <c r="C180" s="7"/>
      <c r="D180" s="29"/>
    </row>
    <row r="181" spans="1:4" x14ac:dyDescent="0.3">
      <c r="A181" s="8" t="s">
        <v>503</v>
      </c>
      <c r="B181" s="7">
        <v>498</v>
      </c>
      <c r="C181" s="7"/>
      <c r="D181" s="29"/>
    </row>
    <row r="182" spans="1:4" x14ac:dyDescent="0.3">
      <c r="A182" s="8" t="s">
        <v>502</v>
      </c>
      <c r="B182" s="7">
        <v>348</v>
      </c>
      <c r="C182" s="7"/>
      <c r="D182" s="29"/>
    </row>
    <row r="183" spans="1:4" x14ac:dyDescent="0.3">
      <c r="A183" s="8" t="s">
        <v>618</v>
      </c>
      <c r="B183" s="7">
        <v>328</v>
      </c>
      <c r="C183" s="7"/>
      <c r="D183" s="29"/>
    </row>
    <row r="184" spans="1:4" x14ac:dyDescent="0.3">
      <c r="A184" s="8" t="s">
        <v>133</v>
      </c>
      <c r="B184" s="7">
        <v>328</v>
      </c>
      <c r="C184" s="7"/>
      <c r="D184" s="29"/>
    </row>
    <row r="185" spans="1:4" x14ac:dyDescent="0.3">
      <c r="A185" s="8" t="s">
        <v>712</v>
      </c>
      <c r="B185" s="7">
        <v>485</v>
      </c>
      <c r="C185" s="7"/>
      <c r="D185" s="29"/>
    </row>
    <row r="186" spans="1:4" x14ac:dyDescent="0.3">
      <c r="A186" s="8" t="s">
        <v>671</v>
      </c>
      <c r="B186" s="7">
        <v>305</v>
      </c>
      <c r="C186" s="7"/>
      <c r="D186" s="29"/>
    </row>
    <row r="187" spans="1:4" x14ac:dyDescent="0.3">
      <c r="A187" s="8" t="s">
        <v>79</v>
      </c>
      <c r="B187" s="7">
        <v>405</v>
      </c>
      <c r="C187" s="7"/>
      <c r="D187" s="29"/>
    </row>
    <row r="188" spans="1:4" x14ac:dyDescent="0.3">
      <c r="A188" s="8" t="s">
        <v>251</v>
      </c>
      <c r="B188" s="7">
        <v>415</v>
      </c>
      <c r="C188" s="7"/>
      <c r="D188" s="29"/>
    </row>
    <row r="189" spans="1:4" x14ac:dyDescent="0.3">
      <c r="A189" s="8" t="s">
        <v>669</v>
      </c>
      <c r="B189" s="7">
        <v>370</v>
      </c>
      <c r="C189" s="7"/>
      <c r="D189" s="29"/>
    </row>
    <row r="190" spans="1:4" x14ac:dyDescent="0.3">
      <c r="A190" s="8" t="s">
        <v>723</v>
      </c>
      <c r="B190" s="7">
        <v>484</v>
      </c>
      <c r="C190" s="7"/>
      <c r="D190" s="29"/>
    </row>
    <row r="191" spans="1:4" x14ac:dyDescent="0.3">
      <c r="A191" s="8" t="s">
        <v>419</v>
      </c>
      <c r="B191" s="7">
        <v>455</v>
      </c>
      <c r="C191" s="7"/>
      <c r="D191" s="29"/>
    </row>
    <row r="192" spans="1:4" x14ac:dyDescent="0.3">
      <c r="A192" s="8" t="s">
        <v>559</v>
      </c>
      <c r="B192" s="7">
        <v>525</v>
      </c>
      <c r="C192" s="7"/>
      <c r="D192" s="29"/>
    </row>
    <row r="193" spans="1:4" x14ac:dyDescent="0.3">
      <c r="A193" s="8" t="s">
        <v>418</v>
      </c>
      <c r="B193" s="7">
        <v>295</v>
      </c>
      <c r="C193" s="7"/>
      <c r="D193" s="29"/>
    </row>
    <row r="194" spans="1:4" x14ac:dyDescent="0.3">
      <c r="A194" s="8" t="s">
        <v>322</v>
      </c>
      <c r="B194" s="7">
        <v>385</v>
      </c>
      <c r="C194" s="7"/>
      <c r="D194" s="29"/>
    </row>
    <row r="195" spans="1:4" x14ac:dyDescent="0.3">
      <c r="A195" s="8" t="s">
        <v>648</v>
      </c>
      <c r="B195" s="7">
        <v>325</v>
      </c>
      <c r="C195" s="7"/>
      <c r="D195" s="29"/>
    </row>
    <row r="196" spans="1:4" x14ac:dyDescent="0.3">
      <c r="A196" s="8" t="s">
        <v>694</v>
      </c>
      <c r="B196" s="7">
        <v>405</v>
      </c>
      <c r="C196" s="7"/>
      <c r="D196" s="29"/>
    </row>
    <row r="197" spans="1:4" x14ac:dyDescent="0.3">
      <c r="A197" s="8" t="s">
        <v>695</v>
      </c>
      <c r="B197" s="7">
        <v>515</v>
      </c>
      <c r="C197" s="7"/>
      <c r="D197" s="29"/>
    </row>
    <row r="198" spans="1:4" x14ac:dyDescent="0.3">
      <c r="A198" s="8" t="s">
        <v>174</v>
      </c>
      <c r="B198" s="7">
        <v>325</v>
      </c>
      <c r="C198" s="7"/>
      <c r="D198" s="29"/>
    </row>
    <row r="199" spans="1:4" x14ac:dyDescent="0.3">
      <c r="A199" s="8" t="s">
        <v>49</v>
      </c>
      <c r="B199" s="7">
        <v>288</v>
      </c>
      <c r="C199" s="7"/>
      <c r="D199" s="29"/>
    </row>
    <row r="200" spans="1:4" x14ac:dyDescent="0.3">
      <c r="A200" s="8" t="s">
        <v>163</v>
      </c>
      <c r="B200" s="7">
        <v>490</v>
      </c>
      <c r="C200" s="7"/>
      <c r="D200" s="29"/>
    </row>
    <row r="201" spans="1:4" x14ac:dyDescent="0.3">
      <c r="A201" s="8" t="s">
        <v>547</v>
      </c>
      <c r="B201" s="7">
        <v>540</v>
      </c>
      <c r="C201" s="7"/>
      <c r="D201" s="29"/>
    </row>
    <row r="202" spans="1:4" x14ac:dyDescent="0.3">
      <c r="A202" s="8" t="s">
        <v>367</v>
      </c>
      <c r="B202" s="7">
        <v>295</v>
      </c>
      <c r="C202" s="7"/>
      <c r="D202" s="29"/>
    </row>
    <row r="203" spans="1:4" x14ac:dyDescent="0.3">
      <c r="A203" s="8" t="s">
        <v>138</v>
      </c>
      <c r="B203" s="7">
        <v>480</v>
      </c>
      <c r="C203" s="7"/>
      <c r="D203" s="29"/>
    </row>
    <row r="204" spans="1:4" x14ac:dyDescent="0.3">
      <c r="A204" s="8" t="s">
        <v>288</v>
      </c>
      <c r="B204" s="7">
        <v>360</v>
      </c>
      <c r="C204" s="7"/>
      <c r="D204" s="29"/>
    </row>
    <row r="205" spans="1:4" x14ac:dyDescent="0.3">
      <c r="A205" s="8" t="s">
        <v>696</v>
      </c>
      <c r="B205" s="7">
        <v>335</v>
      </c>
      <c r="C205" s="7"/>
      <c r="D205" s="29"/>
    </row>
    <row r="206" spans="1:4" x14ac:dyDescent="0.3">
      <c r="A206" s="8" t="s">
        <v>589</v>
      </c>
      <c r="B206" s="7">
        <v>528</v>
      </c>
      <c r="C206" s="7"/>
      <c r="D206" s="29"/>
    </row>
    <row r="207" spans="1:4" x14ac:dyDescent="0.3">
      <c r="A207" s="8" t="s">
        <v>678</v>
      </c>
      <c r="B207" s="7">
        <v>428</v>
      </c>
      <c r="C207" s="7"/>
      <c r="D207" s="29"/>
    </row>
    <row r="208" spans="1:4" x14ac:dyDescent="0.3">
      <c r="A208" s="8" t="s">
        <v>470</v>
      </c>
      <c r="B208" s="7">
        <v>530</v>
      </c>
      <c r="C208" s="7"/>
      <c r="D208" s="29"/>
    </row>
    <row r="209" spans="1:4" x14ac:dyDescent="0.3">
      <c r="A209" s="8" t="s">
        <v>293</v>
      </c>
      <c r="B209" s="7"/>
      <c r="C209" s="7">
        <v>580</v>
      </c>
      <c r="D209" s="29"/>
    </row>
    <row r="210" spans="1:4" x14ac:dyDescent="0.3">
      <c r="A210" s="8" t="s">
        <v>680</v>
      </c>
      <c r="B210" s="7">
        <v>495</v>
      </c>
      <c r="C210" s="7"/>
      <c r="D210" s="29"/>
    </row>
    <row r="211" spans="1:4" x14ac:dyDescent="0.3">
      <c r="A211" s="8" t="s">
        <v>241</v>
      </c>
      <c r="B211" s="7">
        <v>525</v>
      </c>
      <c r="C211" s="7"/>
      <c r="D211" s="29"/>
    </row>
    <row r="212" spans="1:4" x14ac:dyDescent="0.3">
      <c r="A212" s="8" t="s">
        <v>775</v>
      </c>
      <c r="B212" s="7">
        <v>355</v>
      </c>
      <c r="C212" s="7"/>
      <c r="D212" s="29"/>
    </row>
    <row r="213" spans="1:4" x14ac:dyDescent="0.3">
      <c r="A213" s="8" t="s">
        <v>619</v>
      </c>
      <c r="B213" s="7">
        <v>508</v>
      </c>
      <c r="C213" s="7"/>
      <c r="D213" s="29"/>
    </row>
    <row r="214" spans="1:4" x14ac:dyDescent="0.3">
      <c r="A214" s="8" t="s">
        <v>139</v>
      </c>
      <c r="B214" s="7">
        <v>325</v>
      </c>
      <c r="C214" s="7"/>
      <c r="D214" s="29"/>
    </row>
    <row r="215" spans="1:4" x14ac:dyDescent="0.3">
      <c r="A215" s="8" t="s">
        <v>140</v>
      </c>
      <c r="B215" s="7">
        <v>520</v>
      </c>
      <c r="C215" s="7"/>
      <c r="D215" s="29"/>
    </row>
    <row r="216" spans="1:4" x14ac:dyDescent="0.3">
      <c r="A216" s="8" t="s">
        <v>349</v>
      </c>
      <c r="B216" s="7">
        <v>490</v>
      </c>
      <c r="C216" s="7"/>
      <c r="D216" s="29"/>
    </row>
    <row r="217" spans="1:4" x14ac:dyDescent="0.3">
      <c r="A217" s="8" t="s">
        <v>117</v>
      </c>
      <c r="B217" s="7">
        <v>352</v>
      </c>
      <c r="C217" s="7"/>
      <c r="D217" s="29"/>
    </row>
    <row r="218" spans="1:4" x14ac:dyDescent="0.3">
      <c r="A218" s="8" t="s">
        <v>48</v>
      </c>
      <c r="B218" s="7">
        <v>442</v>
      </c>
      <c r="C218" s="7"/>
      <c r="D218" s="29"/>
    </row>
    <row r="219" spans="1:4" x14ac:dyDescent="0.3">
      <c r="A219" s="8" t="s">
        <v>411</v>
      </c>
      <c r="B219" s="7">
        <v>200</v>
      </c>
      <c r="C219" s="7"/>
      <c r="D219" s="29"/>
    </row>
    <row r="220" spans="1:4" x14ac:dyDescent="0.3">
      <c r="A220" s="8" t="s">
        <v>751</v>
      </c>
      <c r="B220" s="7">
        <v>307</v>
      </c>
      <c r="C220" s="7"/>
      <c r="D220" s="29"/>
    </row>
    <row r="221" spans="1:4" x14ac:dyDescent="0.3">
      <c r="A221" s="8" t="s">
        <v>204</v>
      </c>
      <c r="B221" s="7">
        <v>530</v>
      </c>
      <c r="C221" s="7"/>
      <c r="D221" s="29"/>
    </row>
    <row r="222" spans="1:4" x14ac:dyDescent="0.3">
      <c r="A222" s="8" t="s">
        <v>688</v>
      </c>
      <c r="B222" s="7">
        <v>305</v>
      </c>
      <c r="C222" s="7"/>
      <c r="D222" s="29"/>
    </row>
    <row r="223" spans="1:4" x14ac:dyDescent="0.3">
      <c r="A223" s="8" t="s">
        <v>689</v>
      </c>
      <c r="B223" s="7">
        <v>489</v>
      </c>
      <c r="C223" s="7"/>
      <c r="D223" s="29"/>
    </row>
    <row r="224" spans="1:4" x14ac:dyDescent="0.3">
      <c r="A224" s="8" t="s">
        <v>536</v>
      </c>
      <c r="B224" s="7">
        <v>330</v>
      </c>
      <c r="C224" s="7"/>
      <c r="D224" s="29"/>
    </row>
    <row r="225" spans="1:4" x14ac:dyDescent="0.3">
      <c r="A225" s="8" t="s">
        <v>224</v>
      </c>
      <c r="B225" s="7">
        <v>365</v>
      </c>
      <c r="C225" s="7"/>
      <c r="D225" s="29"/>
    </row>
    <row r="226" spans="1:4" x14ac:dyDescent="0.3">
      <c r="A226" s="8" t="s">
        <v>767</v>
      </c>
      <c r="B226" s="7">
        <v>303</v>
      </c>
      <c r="C226" s="7"/>
      <c r="D226" s="29"/>
    </row>
    <row r="227" spans="1:4" x14ac:dyDescent="0.3">
      <c r="A227" s="8" t="s">
        <v>177</v>
      </c>
      <c r="B227" s="7">
        <v>525</v>
      </c>
      <c r="C227" s="7"/>
      <c r="D227" s="29"/>
    </row>
    <row r="228" spans="1:4" x14ac:dyDescent="0.3">
      <c r="A228" s="8" t="s">
        <v>760</v>
      </c>
      <c r="B228" s="7">
        <v>382</v>
      </c>
      <c r="C228" s="7"/>
      <c r="D228" s="29"/>
    </row>
    <row r="229" spans="1:4" x14ac:dyDescent="0.3">
      <c r="A229" s="8" t="s">
        <v>759</v>
      </c>
      <c r="B229" s="7">
        <v>278</v>
      </c>
      <c r="C229" s="7"/>
      <c r="D229" s="29"/>
    </row>
    <row r="230" spans="1:4" x14ac:dyDescent="0.3">
      <c r="A230" s="8" t="s">
        <v>496</v>
      </c>
      <c r="B230" s="7">
        <v>495</v>
      </c>
      <c r="C230" s="7"/>
      <c r="D230" s="29"/>
    </row>
    <row r="231" spans="1:4" x14ac:dyDescent="0.3">
      <c r="A231" s="8" t="s">
        <v>768</v>
      </c>
      <c r="B231" s="7">
        <v>371</v>
      </c>
      <c r="C231" s="7"/>
      <c r="D231" s="29"/>
    </row>
    <row r="232" spans="1:4" x14ac:dyDescent="0.3">
      <c r="A232" s="8" t="s">
        <v>769</v>
      </c>
      <c r="B232" s="7">
        <v>552</v>
      </c>
      <c r="C232" s="7"/>
      <c r="D232" s="29"/>
    </row>
    <row r="233" spans="1:4" x14ac:dyDescent="0.3">
      <c r="A233" s="8" t="s">
        <v>391</v>
      </c>
      <c r="B233" s="7">
        <v>520</v>
      </c>
      <c r="C233" s="7"/>
      <c r="D233" s="29"/>
    </row>
    <row r="234" spans="1:4" x14ac:dyDescent="0.3">
      <c r="A234" s="8" t="s">
        <v>681</v>
      </c>
      <c r="B234" s="7">
        <v>294</v>
      </c>
      <c r="C234" s="7"/>
      <c r="D234" s="29"/>
    </row>
    <row r="235" spans="1:4" x14ac:dyDescent="0.3">
      <c r="A235" s="8" t="s">
        <v>250</v>
      </c>
      <c r="B235" s="7">
        <v>465</v>
      </c>
      <c r="C235" s="7"/>
      <c r="D235" s="29"/>
    </row>
    <row r="236" spans="1:4" x14ac:dyDescent="0.3">
      <c r="A236" s="8" t="s">
        <v>702</v>
      </c>
      <c r="B236" s="7">
        <v>410</v>
      </c>
      <c r="C236" s="7"/>
      <c r="D236" s="29"/>
    </row>
    <row r="237" spans="1:4" x14ac:dyDescent="0.3">
      <c r="A237" s="8" t="s">
        <v>683</v>
      </c>
      <c r="B237" s="7">
        <v>335</v>
      </c>
      <c r="C237" s="7"/>
      <c r="D237" s="29"/>
    </row>
    <row r="238" spans="1:4" x14ac:dyDescent="0.3">
      <c r="A238" s="8" t="s">
        <v>754</v>
      </c>
      <c r="B238" s="7">
        <v>314</v>
      </c>
      <c r="C238" s="7"/>
      <c r="D238" s="29"/>
    </row>
    <row r="239" spans="1:4" x14ac:dyDescent="0.3">
      <c r="A239" s="8" t="s">
        <v>755</v>
      </c>
      <c r="B239" s="7">
        <v>405</v>
      </c>
      <c r="C239" s="7"/>
      <c r="D239" s="29"/>
    </row>
    <row r="240" spans="1:4" x14ac:dyDescent="0.3">
      <c r="A240" s="8" t="s">
        <v>560</v>
      </c>
      <c r="B240" s="7">
        <v>480</v>
      </c>
      <c r="C240" s="7"/>
      <c r="D240" s="29"/>
    </row>
    <row r="241" spans="1:4" x14ac:dyDescent="0.3">
      <c r="A241" s="8" t="s">
        <v>774</v>
      </c>
      <c r="B241" s="7">
        <v>472</v>
      </c>
      <c r="C241" s="7"/>
      <c r="D241" s="29"/>
    </row>
    <row r="242" spans="1:4" x14ac:dyDescent="0.3">
      <c r="A242" s="8" t="s">
        <v>206</v>
      </c>
      <c r="B242" s="7">
        <v>415</v>
      </c>
      <c r="C242" s="7"/>
      <c r="D242" s="29"/>
    </row>
    <row r="243" spans="1:4" x14ac:dyDescent="0.3">
      <c r="A243" s="8" t="s">
        <v>522</v>
      </c>
      <c r="B243" s="7">
        <v>410</v>
      </c>
      <c r="C243" s="7"/>
      <c r="D243" s="29"/>
    </row>
    <row r="244" spans="1:4" x14ac:dyDescent="0.3">
      <c r="A244" s="8" t="s">
        <v>556</v>
      </c>
      <c r="B244" s="7">
        <v>518</v>
      </c>
      <c r="C244" s="7"/>
      <c r="D244" s="29"/>
    </row>
    <row r="245" spans="1:4" x14ac:dyDescent="0.3">
      <c r="A245" s="8" t="s">
        <v>557</v>
      </c>
      <c r="B245" s="7">
        <v>618</v>
      </c>
      <c r="C245" s="7"/>
      <c r="D245" s="29"/>
    </row>
    <row r="246" spans="1:4" x14ac:dyDescent="0.3">
      <c r="A246" s="8" t="s">
        <v>687</v>
      </c>
      <c r="B246" s="7">
        <v>472</v>
      </c>
      <c r="C246" s="7"/>
      <c r="D246" s="29"/>
    </row>
    <row r="247" spans="1:4" x14ac:dyDescent="0.3">
      <c r="A247" s="8" t="s">
        <v>660</v>
      </c>
      <c r="B247" s="7">
        <v>474</v>
      </c>
      <c r="C247" s="7"/>
      <c r="D247" s="29"/>
    </row>
    <row r="248" spans="1:4" x14ac:dyDescent="0.3">
      <c r="A248" s="8" t="s">
        <v>523</v>
      </c>
      <c r="B248" s="7">
        <v>600</v>
      </c>
      <c r="C248" s="7"/>
      <c r="D248" s="29"/>
    </row>
    <row r="249" spans="1:4" x14ac:dyDescent="0.3">
      <c r="A249" s="8" t="s">
        <v>524</v>
      </c>
      <c r="B249" s="7">
        <v>700</v>
      </c>
      <c r="C249" s="7"/>
      <c r="D249" s="29"/>
    </row>
    <row r="250" spans="1:4" x14ac:dyDescent="0.3">
      <c r="A250" s="8" t="s">
        <v>335</v>
      </c>
      <c r="B250" s="7">
        <v>518</v>
      </c>
      <c r="C250" s="7"/>
      <c r="D250" s="29"/>
    </row>
    <row r="251" spans="1:4" x14ac:dyDescent="0.3">
      <c r="A251" s="8" t="s">
        <v>336</v>
      </c>
      <c r="B251" s="7">
        <v>618</v>
      </c>
      <c r="C251" s="7"/>
      <c r="D251" s="29"/>
    </row>
    <row r="252" spans="1:4" x14ac:dyDescent="0.3">
      <c r="A252" s="8" t="s">
        <v>127</v>
      </c>
      <c r="B252" s="7">
        <v>310</v>
      </c>
      <c r="C252" s="7"/>
      <c r="D252" s="29"/>
    </row>
    <row r="253" spans="1:4" x14ac:dyDescent="0.3">
      <c r="A253" s="8" t="s">
        <v>500</v>
      </c>
      <c r="B253" s="7">
        <v>475</v>
      </c>
      <c r="C253" s="7"/>
      <c r="D253" s="29"/>
    </row>
    <row r="254" spans="1:4" x14ac:dyDescent="0.3">
      <c r="A254" s="8" t="s">
        <v>747</v>
      </c>
      <c r="B254" s="7">
        <v>600</v>
      </c>
      <c r="C254" s="7"/>
      <c r="D254" s="29"/>
    </row>
    <row r="255" spans="1:4" x14ac:dyDescent="0.3">
      <c r="A255" s="8" t="s">
        <v>130</v>
      </c>
      <c r="B255" s="7">
        <v>500</v>
      </c>
      <c r="C255" s="7"/>
      <c r="D255" s="29"/>
    </row>
    <row r="256" spans="1:4" x14ac:dyDescent="0.3">
      <c r="A256" s="8" t="s">
        <v>131</v>
      </c>
      <c r="B256" s="7">
        <v>600</v>
      </c>
      <c r="C256" s="7"/>
      <c r="D256" s="29"/>
    </row>
    <row r="257" spans="1:4" x14ac:dyDescent="0.3">
      <c r="A257" s="8" t="s">
        <v>105</v>
      </c>
      <c r="B257" s="7">
        <v>300</v>
      </c>
      <c r="C257" s="7"/>
      <c r="D257" s="29"/>
    </row>
    <row r="258" spans="1:4" x14ac:dyDescent="0.3">
      <c r="A258" s="8" t="s">
        <v>521</v>
      </c>
      <c r="B258" s="7">
        <v>300</v>
      </c>
      <c r="C258" s="7"/>
      <c r="D258" s="29"/>
    </row>
    <row r="259" spans="1:4" x14ac:dyDescent="0.3">
      <c r="A259" s="8" t="s">
        <v>615</v>
      </c>
      <c r="B259" s="7">
        <v>515</v>
      </c>
      <c r="C259" s="7"/>
      <c r="D259" s="29"/>
    </row>
    <row r="260" spans="1:4" x14ac:dyDescent="0.3">
      <c r="A260" s="8" t="s">
        <v>248</v>
      </c>
      <c r="B260" s="7">
        <v>455</v>
      </c>
      <c r="C260" s="7"/>
      <c r="D260" s="29"/>
    </row>
    <row r="261" spans="1:4" x14ac:dyDescent="0.3">
      <c r="A261" s="8" t="s">
        <v>574</v>
      </c>
      <c r="B261" s="7"/>
      <c r="C261" s="7">
        <v>680</v>
      </c>
      <c r="D261" s="29"/>
    </row>
    <row r="262" spans="1:4" x14ac:dyDescent="0.3">
      <c r="A262" s="8" t="s">
        <v>575</v>
      </c>
      <c r="B262" s="7"/>
      <c r="C262" s="7">
        <v>680</v>
      </c>
      <c r="D262" s="29"/>
    </row>
    <row r="263" spans="1:4" x14ac:dyDescent="0.3">
      <c r="A263" s="8" t="s">
        <v>552</v>
      </c>
      <c r="B263" s="7">
        <v>525</v>
      </c>
      <c r="C263" s="7"/>
      <c r="D263" s="29"/>
    </row>
    <row r="264" spans="1:4" x14ac:dyDescent="0.3">
      <c r="A264" s="8" t="s">
        <v>426</v>
      </c>
      <c r="B264" s="7">
        <v>480</v>
      </c>
      <c r="C264" s="7"/>
      <c r="D264" s="29"/>
    </row>
    <row r="265" spans="1:4" x14ac:dyDescent="0.3">
      <c r="A265" s="8" t="s">
        <v>427</v>
      </c>
      <c r="B265" s="7">
        <v>580</v>
      </c>
      <c r="C265" s="7"/>
      <c r="D265" s="29"/>
    </row>
    <row r="266" spans="1:4" x14ac:dyDescent="0.3">
      <c r="A266" s="8" t="s">
        <v>509</v>
      </c>
      <c r="B266" s="7">
        <v>310</v>
      </c>
      <c r="C266" s="7"/>
      <c r="D266" s="29"/>
    </row>
    <row r="267" spans="1:4" x14ac:dyDescent="0.3">
      <c r="A267" s="8" t="s">
        <v>252</v>
      </c>
      <c r="B267" s="7">
        <v>430</v>
      </c>
      <c r="C267" s="7"/>
      <c r="D267" s="29"/>
    </row>
    <row r="268" spans="1:4" x14ac:dyDescent="0.3">
      <c r="A268" s="8" t="s">
        <v>553</v>
      </c>
      <c r="B268" s="7">
        <v>510</v>
      </c>
      <c r="C268" s="7"/>
      <c r="D268" s="29"/>
    </row>
    <row r="269" spans="1:4" x14ac:dyDescent="0.3">
      <c r="A269" s="8" t="s">
        <v>72</v>
      </c>
      <c r="B269" s="7">
        <v>395</v>
      </c>
      <c r="C269" s="7"/>
      <c r="D269" s="29"/>
    </row>
    <row r="270" spans="1:4" x14ac:dyDescent="0.3">
      <c r="A270" s="8" t="s">
        <v>771</v>
      </c>
      <c r="B270" s="7">
        <v>531</v>
      </c>
      <c r="C270" s="7"/>
      <c r="D270" s="29"/>
    </row>
    <row r="271" spans="1:4" x14ac:dyDescent="0.3">
      <c r="A271" s="8" t="s">
        <v>70</v>
      </c>
      <c r="B271" s="7">
        <v>455</v>
      </c>
      <c r="C271" s="7"/>
      <c r="D271" s="29"/>
    </row>
    <row r="272" spans="1:4" x14ac:dyDescent="0.3">
      <c r="A272" s="8" t="s">
        <v>156</v>
      </c>
      <c r="B272" s="7">
        <v>320</v>
      </c>
      <c r="C272" s="7"/>
      <c r="D272" s="29"/>
    </row>
    <row r="273" spans="1:4" x14ac:dyDescent="0.3">
      <c r="A273" s="8" t="s">
        <v>83</v>
      </c>
      <c r="B273" s="7">
        <v>500</v>
      </c>
      <c r="C273" s="7"/>
      <c r="D273" s="29"/>
    </row>
    <row r="274" spans="1:4" x14ac:dyDescent="0.3">
      <c r="A274" s="8" t="s">
        <v>108</v>
      </c>
      <c r="B274" s="7">
        <v>495</v>
      </c>
      <c r="C274" s="7"/>
      <c r="D274" s="29"/>
    </row>
    <row r="275" spans="1:4" x14ac:dyDescent="0.3">
      <c r="A275" s="8" t="s">
        <v>713</v>
      </c>
      <c r="B275" s="7">
        <v>303</v>
      </c>
      <c r="C275" s="7"/>
      <c r="D275" s="29"/>
    </row>
    <row r="276" spans="1:4" x14ac:dyDescent="0.3">
      <c r="A276" s="8" t="s">
        <v>714</v>
      </c>
      <c r="B276" s="7">
        <v>483</v>
      </c>
      <c r="C276" s="7"/>
      <c r="D276" s="29"/>
    </row>
    <row r="277" spans="1:4" x14ac:dyDescent="0.3">
      <c r="A277" s="8" t="s">
        <v>806</v>
      </c>
      <c r="B277" s="7">
        <v>600</v>
      </c>
      <c r="C277" s="7"/>
      <c r="D277" s="29"/>
    </row>
    <row r="278" spans="1:4" x14ac:dyDescent="0.3">
      <c r="A278" s="8" t="s">
        <v>804</v>
      </c>
      <c r="B278" s="7">
        <v>300</v>
      </c>
      <c r="C278" s="7"/>
      <c r="D278" s="29"/>
    </row>
    <row r="279" spans="1:4" x14ac:dyDescent="0.3">
      <c r="A279" s="8" t="s">
        <v>433</v>
      </c>
      <c r="B279" s="7">
        <v>485</v>
      </c>
      <c r="C279" s="7"/>
      <c r="D279" s="29"/>
    </row>
    <row r="280" spans="1:4" x14ac:dyDescent="0.3">
      <c r="A280" s="8" t="s">
        <v>665</v>
      </c>
      <c r="B280" s="7">
        <v>290</v>
      </c>
      <c r="C280" s="7"/>
      <c r="D280" s="29"/>
    </row>
    <row r="281" spans="1:4" x14ac:dyDescent="0.3">
      <c r="A281" s="8" t="s">
        <v>667</v>
      </c>
      <c r="B281" s="7">
        <v>490</v>
      </c>
      <c r="C281" s="7"/>
      <c r="D281" s="29"/>
    </row>
    <row r="282" spans="1:4" x14ac:dyDescent="0.3">
      <c r="A282" s="8" t="s">
        <v>666</v>
      </c>
      <c r="B282" s="7">
        <v>390</v>
      </c>
      <c r="C282" s="7"/>
      <c r="D282" s="29"/>
    </row>
    <row r="283" spans="1:4" x14ac:dyDescent="0.3">
      <c r="A283" s="8" t="s">
        <v>814</v>
      </c>
      <c r="B283" s="7">
        <v>494</v>
      </c>
      <c r="C283" s="7"/>
      <c r="D283" s="29"/>
    </row>
    <row r="284" spans="1:4" x14ac:dyDescent="0.3">
      <c r="A284" s="8" t="s">
        <v>816</v>
      </c>
      <c r="B284" s="7">
        <v>494</v>
      </c>
      <c r="C284" s="7"/>
      <c r="D284" s="29"/>
    </row>
    <row r="285" spans="1:4" x14ac:dyDescent="0.3">
      <c r="A285" s="8" t="s">
        <v>815</v>
      </c>
      <c r="B285" s="7">
        <v>494</v>
      </c>
      <c r="C285" s="7"/>
      <c r="D285" s="29"/>
    </row>
    <row r="286" spans="1:4" x14ac:dyDescent="0.3">
      <c r="A286" s="8" t="s">
        <v>817</v>
      </c>
      <c r="B286" s="7">
        <v>494</v>
      </c>
      <c r="C286" s="7"/>
      <c r="D286" s="29"/>
    </row>
    <row r="287" spans="1:4" x14ac:dyDescent="0.3">
      <c r="A287" s="8" t="s">
        <v>256</v>
      </c>
      <c r="B287" s="7">
        <v>450</v>
      </c>
      <c r="C287" s="7"/>
      <c r="D287" s="29"/>
    </row>
    <row r="288" spans="1:4" x14ac:dyDescent="0.3">
      <c r="A288" s="8" t="s">
        <v>107</v>
      </c>
      <c r="B288" s="7">
        <v>390</v>
      </c>
      <c r="C288" s="7"/>
      <c r="D288" s="29"/>
    </row>
    <row r="289" spans="1:4" x14ac:dyDescent="0.3">
      <c r="A289" s="8" t="s">
        <v>756</v>
      </c>
      <c r="B289" s="7">
        <v>530</v>
      </c>
      <c r="C289" s="7"/>
      <c r="D289" s="29"/>
    </row>
    <row r="290" spans="1:4" x14ac:dyDescent="0.3">
      <c r="A290" s="8" t="s">
        <v>123</v>
      </c>
      <c r="B290" s="7">
        <v>325</v>
      </c>
      <c r="C290" s="7"/>
      <c r="D290" s="29"/>
    </row>
    <row r="291" spans="1:4" x14ac:dyDescent="0.3">
      <c r="A291" s="8" t="s">
        <v>463</v>
      </c>
      <c r="B291" s="7">
        <v>405</v>
      </c>
      <c r="C291" s="7"/>
      <c r="D291" s="29"/>
    </row>
    <row r="292" spans="1:4" x14ac:dyDescent="0.3">
      <c r="A292" s="8" t="s">
        <v>453</v>
      </c>
      <c r="B292" s="7"/>
      <c r="C292" s="7">
        <v>670</v>
      </c>
      <c r="D292" s="29"/>
    </row>
    <row r="293" spans="1:4" x14ac:dyDescent="0.3">
      <c r="A293" s="8" t="s">
        <v>454</v>
      </c>
      <c r="B293" s="7"/>
      <c r="C293" s="7">
        <v>770</v>
      </c>
      <c r="D293" s="29"/>
    </row>
    <row r="294" spans="1:4" x14ac:dyDescent="0.3">
      <c r="A294" s="8" t="s">
        <v>303</v>
      </c>
      <c r="B294" s="7">
        <v>405</v>
      </c>
      <c r="C294" s="7"/>
      <c r="D294" s="29"/>
    </row>
    <row r="295" spans="1:4" x14ac:dyDescent="0.3">
      <c r="A295" s="8" t="s">
        <v>87</v>
      </c>
      <c r="B295" s="7">
        <v>350</v>
      </c>
      <c r="C295" s="7"/>
      <c r="D295" s="29"/>
    </row>
    <row r="296" spans="1:4" x14ac:dyDescent="0.3">
      <c r="A296" s="8" t="s">
        <v>387</v>
      </c>
      <c r="B296" s="7">
        <v>470</v>
      </c>
      <c r="C296" s="7"/>
      <c r="D296" s="29"/>
    </row>
    <row r="297" spans="1:4" x14ac:dyDescent="0.3">
      <c r="A297" s="8" t="s">
        <v>375</v>
      </c>
      <c r="B297" s="7">
        <v>302</v>
      </c>
      <c r="C297" s="7"/>
      <c r="D297" s="29"/>
    </row>
    <row r="298" spans="1:4" x14ac:dyDescent="0.3">
      <c r="A298" s="8" t="s">
        <v>623</v>
      </c>
      <c r="B298" s="7">
        <v>405</v>
      </c>
      <c r="C298" s="7"/>
      <c r="D298" s="29"/>
    </row>
    <row r="299" spans="1:4" x14ac:dyDescent="0.3">
      <c r="A299" s="8" t="s">
        <v>169</v>
      </c>
      <c r="B299" s="7">
        <v>540</v>
      </c>
      <c r="C299" s="7"/>
      <c r="D299" s="29"/>
    </row>
    <row r="300" spans="1:4" x14ac:dyDescent="0.3">
      <c r="A300" s="8" t="s">
        <v>170</v>
      </c>
      <c r="B300" s="7">
        <v>640</v>
      </c>
      <c r="C300" s="7"/>
      <c r="D300" s="29"/>
    </row>
    <row r="301" spans="1:4" x14ac:dyDescent="0.3">
      <c r="A301" s="8" t="s">
        <v>518</v>
      </c>
      <c r="B301" s="7">
        <v>220</v>
      </c>
      <c r="C301" s="7"/>
      <c r="D301" s="29"/>
    </row>
    <row r="302" spans="1:4" x14ac:dyDescent="0.3">
      <c r="A302" s="8" t="s">
        <v>351</v>
      </c>
      <c r="B302" s="7">
        <v>474</v>
      </c>
      <c r="C302" s="7"/>
      <c r="D302" s="29"/>
    </row>
    <row r="303" spans="1:4" x14ac:dyDescent="0.3">
      <c r="A303" s="8" t="s">
        <v>129</v>
      </c>
      <c r="B303" s="7">
        <v>405</v>
      </c>
      <c r="C303" s="7"/>
      <c r="D303" s="29"/>
    </row>
    <row r="304" spans="1:4" x14ac:dyDescent="0.3">
      <c r="A304" s="8" t="s">
        <v>801</v>
      </c>
      <c r="B304" s="7">
        <v>500</v>
      </c>
      <c r="C304" s="7"/>
      <c r="D304" s="29"/>
    </row>
    <row r="305" spans="1:4" x14ac:dyDescent="0.3">
      <c r="A305" s="8" t="s">
        <v>703</v>
      </c>
      <c r="B305" s="7">
        <v>540</v>
      </c>
      <c r="C305" s="7"/>
      <c r="D305" s="29"/>
    </row>
    <row r="306" spans="1:4" x14ac:dyDescent="0.3">
      <c r="A306" s="8" t="s">
        <v>722</v>
      </c>
      <c r="B306" s="7">
        <v>484</v>
      </c>
      <c r="C306" s="7"/>
      <c r="D306" s="29"/>
    </row>
    <row r="307" spans="1:4" x14ac:dyDescent="0.3">
      <c r="A307" s="8" t="s">
        <v>572</v>
      </c>
      <c r="B307" s="7"/>
      <c r="C307" s="7">
        <v>600</v>
      </c>
      <c r="D307" s="29"/>
    </row>
    <row r="308" spans="1:4" x14ac:dyDescent="0.3">
      <c r="A308" s="8" t="s">
        <v>795</v>
      </c>
      <c r="B308" s="7">
        <v>481</v>
      </c>
      <c r="C308" s="7"/>
      <c r="D308" s="29"/>
    </row>
    <row r="309" spans="1:4" x14ac:dyDescent="0.3">
      <c r="A309" s="8" t="s">
        <v>794</v>
      </c>
      <c r="B309" s="7">
        <v>289</v>
      </c>
      <c r="C309" s="7"/>
      <c r="D309" s="29"/>
    </row>
    <row r="310" spans="1:4" x14ac:dyDescent="0.3">
      <c r="A310" s="8" t="s">
        <v>261</v>
      </c>
      <c r="B310" s="7">
        <v>500</v>
      </c>
      <c r="C310" s="7"/>
      <c r="D310" s="29"/>
    </row>
    <row r="311" spans="1:4" x14ac:dyDescent="0.3">
      <c r="A311" s="8" t="s">
        <v>262</v>
      </c>
      <c r="B311" s="7">
        <v>600</v>
      </c>
      <c r="C311" s="7"/>
      <c r="D311" s="29"/>
    </row>
    <row r="312" spans="1:4" x14ac:dyDescent="0.3">
      <c r="A312" s="8" t="s">
        <v>596</v>
      </c>
      <c r="B312" s="7">
        <v>370</v>
      </c>
      <c r="C312" s="7"/>
      <c r="D312" s="29"/>
    </row>
    <row r="313" spans="1:4" x14ac:dyDescent="0.3">
      <c r="A313" s="8" t="s">
        <v>529</v>
      </c>
      <c r="B313" s="7">
        <v>330</v>
      </c>
      <c r="C313" s="7"/>
      <c r="D313" s="29"/>
    </row>
    <row r="314" spans="1:4" x14ac:dyDescent="0.3">
      <c r="A314" s="8" t="s">
        <v>530</v>
      </c>
      <c r="B314" s="7">
        <v>525</v>
      </c>
      <c r="C314" s="7"/>
      <c r="D314" s="29"/>
    </row>
    <row r="315" spans="1:4" x14ac:dyDescent="0.3">
      <c r="A315" s="8" t="s">
        <v>144</v>
      </c>
      <c r="B315" s="7">
        <v>455</v>
      </c>
      <c r="C315" s="7"/>
      <c r="D315" s="29"/>
    </row>
    <row r="316" spans="1:4" x14ac:dyDescent="0.3">
      <c r="A316" s="8" t="s">
        <v>143</v>
      </c>
      <c r="B316" s="7">
        <v>455</v>
      </c>
      <c r="C316" s="7"/>
      <c r="D316" s="29"/>
    </row>
    <row r="317" spans="1:4" x14ac:dyDescent="0.3">
      <c r="A317" s="8" t="s">
        <v>286</v>
      </c>
      <c r="B317" s="7">
        <v>455</v>
      </c>
      <c r="C317" s="7"/>
      <c r="D317" s="29"/>
    </row>
    <row r="318" spans="1:4" x14ac:dyDescent="0.3">
      <c r="A318" s="8" t="s">
        <v>508</v>
      </c>
      <c r="B318" s="7">
        <v>505</v>
      </c>
      <c r="C318" s="7"/>
      <c r="D318" s="29"/>
    </row>
    <row r="319" spans="1:4" x14ac:dyDescent="0.3">
      <c r="A319" s="8" t="s">
        <v>778</v>
      </c>
      <c r="B319" s="7">
        <v>325</v>
      </c>
      <c r="C319" s="7"/>
      <c r="D319" s="29"/>
    </row>
    <row r="320" spans="1:4" x14ac:dyDescent="0.3">
      <c r="A320" s="8" t="s">
        <v>300</v>
      </c>
      <c r="B320" s="7"/>
      <c r="C320" s="7">
        <v>680</v>
      </c>
      <c r="D320" s="29"/>
    </row>
    <row r="321" spans="1:4" x14ac:dyDescent="0.3">
      <c r="A321" s="8" t="s">
        <v>827</v>
      </c>
      <c r="B321" s="7"/>
      <c r="C321" s="7">
        <v>600</v>
      </c>
      <c r="D321" s="29"/>
    </row>
    <row r="322" spans="1:4" x14ac:dyDescent="0.3">
      <c r="A322" s="8" t="s">
        <v>828</v>
      </c>
      <c r="B322" s="7"/>
      <c r="C322" s="7">
        <v>680</v>
      </c>
      <c r="D322" s="29"/>
    </row>
    <row r="323" spans="1:4" x14ac:dyDescent="0.3">
      <c r="A323" s="8" t="s">
        <v>207</v>
      </c>
      <c r="B323" s="7">
        <v>262</v>
      </c>
      <c r="C323" s="7"/>
      <c r="D323" s="29"/>
    </row>
    <row r="324" spans="1:4" x14ac:dyDescent="0.3">
      <c r="A324" s="8" t="s">
        <v>232</v>
      </c>
      <c r="B324" s="7">
        <v>250</v>
      </c>
      <c r="C324" s="7"/>
      <c r="D324" s="29"/>
    </row>
    <row r="325" spans="1:4" x14ac:dyDescent="0.3">
      <c r="A325" s="8" t="s">
        <v>154</v>
      </c>
      <c r="B325" s="7">
        <v>295</v>
      </c>
      <c r="C325" s="7"/>
      <c r="D325" s="29"/>
    </row>
    <row r="326" spans="1:4" x14ac:dyDescent="0.3">
      <c r="A326" s="8" t="s">
        <v>277</v>
      </c>
      <c r="B326" s="7">
        <v>500</v>
      </c>
      <c r="C326" s="7"/>
      <c r="D326" s="29"/>
    </row>
    <row r="327" spans="1:4" x14ac:dyDescent="0.3">
      <c r="A327" s="8" t="s">
        <v>278</v>
      </c>
      <c r="B327" s="7">
        <v>600</v>
      </c>
      <c r="C327" s="7"/>
      <c r="D327" s="29"/>
    </row>
    <row r="328" spans="1:4" x14ac:dyDescent="0.3">
      <c r="A328" s="8" t="s">
        <v>276</v>
      </c>
      <c r="B328" s="7">
        <v>330</v>
      </c>
      <c r="C328" s="7"/>
      <c r="D328" s="29"/>
    </row>
    <row r="329" spans="1:4" x14ac:dyDescent="0.3">
      <c r="A329" s="8" t="s">
        <v>432</v>
      </c>
      <c r="B329" s="7">
        <v>485</v>
      </c>
      <c r="C329" s="7"/>
      <c r="D329" s="29"/>
    </row>
    <row r="330" spans="1:4" x14ac:dyDescent="0.3">
      <c r="A330" s="8" t="s">
        <v>726</v>
      </c>
      <c r="B330" s="7">
        <v>600</v>
      </c>
      <c r="C330" s="7"/>
      <c r="D330" s="29"/>
    </row>
    <row r="331" spans="1:4" x14ac:dyDescent="0.3">
      <c r="A331" s="8" t="s">
        <v>134</v>
      </c>
      <c r="B331" s="7">
        <v>483</v>
      </c>
      <c r="C331" s="7"/>
      <c r="D331" s="29"/>
    </row>
    <row r="332" spans="1:4" x14ac:dyDescent="0.3">
      <c r="A332" s="8" t="s">
        <v>218</v>
      </c>
      <c r="B332" s="7">
        <v>210</v>
      </c>
      <c r="C332" s="7"/>
      <c r="D332" s="29"/>
    </row>
    <row r="333" spans="1:4" x14ac:dyDescent="0.3">
      <c r="A333" s="8" t="s">
        <v>373</v>
      </c>
      <c r="B333" s="7">
        <v>400</v>
      </c>
      <c r="C333" s="7"/>
      <c r="D333" s="29"/>
    </row>
    <row r="334" spans="1:4" x14ac:dyDescent="0.3">
      <c r="A334" s="8" t="s">
        <v>467</v>
      </c>
      <c r="B334" s="7">
        <v>534</v>
      </c>
      <c r="C334" s="7"/>
      <c r="D334" s="29"/>
    </row>
    <row r="335" spans="1:4" x14ac:dyDescent="0.3">
      <c r="A335" s="8" t="s">
        <v>786</v>
      </c>
      <c r="B335" s="7">
        <v>288</v>
      </c>
      <c r="C335" s="7"/>
      <c r="D335" s="29"/>
    </row>
    <row r="336" spans="1:4" x14ac:dyDescent="0.3">
      <c r="A336" s="8" t="s">
        <v>15</v>
      </c>
      <c r="B336" s="7">
        <v>405</v>
      </c>
      <c r="C336" s="7"/>
      <c r="D336" s="29"/>
    </row>
    <row r="337" spans="1:4" x14ac:dyDescent="0.3">
      <c r="A337" s="8" t="s">
        <v>684</v>
      </c>
      <c r="B337" s="7">
        <v>480</v>
      </c>
      <c r="C337" s="7"/>
      <c r="D337" s="29"/>
    </row>
    <row r="338" spans="1:4" x14ac:dyDescent="0.3">
      <c r="A338" s="8" t="s">
        <v>67</v>
      </c>
      <c r="B338" s="7">
        <v>270</v>
      </c>
      <c r="C338" s="7"/>
      <c r="D338" s="29"/>
    </row>
    <row r="339" spans="1:4" x14ac:dyDescent="0.3">
      <c r="A339" s="8" t="s">
        <v>457</v>
      </c>
      <c r="B339" s="7"/>
      <c r="C339" s="7">
        <v>600</v>
      </c>
      <c r="D339" s="29"/>
    </row>
    <row r="340" spans="1:4" x14ac:dyDescent="0.3">
      <c r="A340" s="8" t="s">
        <v>176</v>
      </c>
      <c r="B340" s="7">
        <v>525</v>
      </c>
      <c r="C340" s="7"/>
      <c r="D340" s="29"/>
    </row>
    <row r="341" spans="1:4" x14ac:dyDescent="0.3">
      <c r="A341" s="8" t="s">
        <v>686</v>
      </c>
      <c r="B341" s="7">
        <v>319</v>
      </c>
      <c r="C341" s="7"/>
      <c r="D341" s="29"/>
    </row>
    <row r="342" spans="1:4" x14ac:dyDescent="0.3">
      <c r="A342" s="8" t="s">
        <v>234</v>
      </c>
      <c r="B342" s="7">
        <v>460</v>
      </c>
      <c r="C342" s="7"/>
      <c r="D342" s="29"/>
    </row>
    <row r="343" spans="1:4" x14ac:dyDescent="0.3">
      <c r="A343" s="8" t="s">
        <v>162</v>
      </c>
      <c r="B343" s="7">
        <v>455</v>
      </c>
      <c r="C343" s="7"/>
      <c r="D343" s="29"/>
    </row>
    <row r="344" spans="1:4" x14ac:dyDescent="0.3">
      <c r="A344" s="8" t="s">
        <v>181</v>
      </c>
      <c r="B344" s="7">
        <v>355</v>
      </c>
      <c r="C344" s="7"/>
      <c r="D344" s="29"/>
    </row>
    <row r="345" spans="1:4" x14ac:dyDescent="0.3">
      <c r="A345" s="8" t="s">
        <v>182</v>
      </c>
      <c r="B345" s="7">
        <v>495</v>
      </c>
      <c r="C345" s="7"/>
      <c r="D345" s="29"/>
    </row>
    <row r="346" spans="1:4" x14ac:dyDescent="0.3">
      <c r="A346" s="8" t="s">
        <v>94</v>
      </c>
      <c r="B346" s="7">
        <v>400</v>
      </c>
      <c r="C346" s="7"/>
      <c r="D346" s="29"/>
    </row>
    <row r="347" spans="1:4" x14ac:dyDescent="0.3">
      <c r="A347" s="8" t="s">
        <v>37</v>
      </c>
      <c r="B347" s="7">
        <v>205</v>
      </c>
      <c r="C347" s="7"/>
      <c r="D347" s="29"/>
    </row>
    <row r="348" spans="1:4" x14ac:dyDescent="0.3">
      <c r="A348" s="8" t="s">
        <v>152</v>
      </c>
      <c r="B348" s="7">
        <v>490</v>
      </c>
      <c r="C348" s="7"/>
      <c r="D348" s="29"/>
    </row>
    <row r="349" spans="1:4" x14ac:dyDescent="0.3">
      <c r="A349" s="8" t="s">
        <v>153</v>
      </c>
      <c r="B349" s="7">
        <v>590</v>
      </c>
      <c r="C349" s="7"/>
      <c r="D349" s="29"/>
    </row>
    <row r="350" spans="1:4" x14ac:dyDescent="0.3">
      <c r="A350" s="8" t="s">
        <v>679</v>
      </c>
      <c r="B350" s="7">
        <v>315</v>
      </c>
      <c r="C350" s="7"/>
      <c r="D350" s="29"/>
    </row>
    <row r="351" spans="1:4" x14ac:dyDescent="0.3">
      <c r="A351" s="8" t="s">
        <v>414</v>
      </c>
      <c r="B351" s="7">
        <v>440</v>
      </c>
      <c r="C351" s="7"/>
      <c r="D351" s="29"/>
    </row>
    <row r="352" spans="1:4" x14ac:dyDescent="0.3">
      <c r="A352" s="8" t="s">
        <v>743</v>
      </c>
      <c r="B352" s="7">
        <v>580</v>
      </c>
      <c r="C352" s="7"/>
      <c r="D352" s="29"/>
    </row>
    <row r="353" spans="1:4" x14ac:dyDescent="0.3">
      <c r="A353" s="8" t="s">
        <v>744</v>
      </c>
      <c r="B353" s="7">
        <v>580</v>
      </c>
      <c r="C353" s="7"/>
      <c r="D353" s="29"/>
    </row>
    <row r="354" spans="1:4" x14ac:dyDescent="0.3">
      <c r="A354" s="8" t="s">
        <v>279</v>
      </c>
      <c r="B354" s="7">
        <v>540</v>
      </c>
      <c r="C354" s="7"/>
      <c r="D354" s="29"/>
    </row>
    <row r="355" spans="1:4" x14ac:dyDescent="0.3">
      <c r="A355" s="8" t="s">
        <v>136</v>
      </c>
      <c r="B355" s="7">
        <v>475</v>
      </c>
      <c r="C355" s="7"/>
      <c r="D355" s="29"/>
    </row>
    <row r="356" spans="1:4" x14ac:dyDescent="0.3">
      <c r="A356" s="8" t="s">
        <v>334</v>
      </c>
      <c r="B356" s="7">
        <v>278</v>
      </c>
      <c r="C356" s="7"/>
      <c r="D356" s="29"/>
    </row>
    <row r="357" spans="1:4" x14ac:dyDescent="0.3">
      <c r="A357" s="8" t="s">
        <v>691</v>
      </c>
      <c r="B357" s="7">
        <v>440</v>
      </c>
      <c r="C357" s="7"/>
      <c r="D357" s="29"/>
    </row>
    <row r="358" spans="1:4" x14ac:dyDescent="0.3">
      <c r="A358" s="8" t="s">
        <v>807</v>
      </c>
      <c r="B358" s="7">
        <v>470</v>
      </c>
      <c r="C358" s="7"/>
      <c r="D358" s="29"/>
    </row>
    <row r="359" spans="1:4" x14ac:dyDescent="0.3">
      <c r="A359" s="8" t="s">
        <v>690</v>
      </c>
      <c r="B359" s="7">
        <v>300</v>
      </c>
      <c r="C359" s="7"/>
      <c r="D359" s="29"/>
    </row>
    <row r="360" spans="1:4" x14ac:dyDescent="0.3">
      <c r="A360" s="8" t="s">
        <v>692</v>
      </c>
      <c r="B360" s="7">
        <v>520</v>
      </c>
      <c r="C360" s="7"/>
      <c r="D360" s="29"/>
    </row>
    <row r="361" spans="1:4" x14ac:dyDescent="0.3">
      <c r="A361" s="8" t="s">
        <v>146</v>
      </c>
      <c r="B361" s="7">
        <v>340</v>
      </c>
      <c r="C361" s="7"/>
      <c r="D361" s="29"/>
    </row>
    <row r="362" spans="1:4" x14ac:dyDescent="0.3">
      <c r="A362" s="8" t="s">
        <v>135</v>
      </c>
      <c r="B362" s="7">
        <v>325</v>
      </c>
      <c r="C362" s="7"/>
      <c r="D362" s="29"/>
    </row>
    <row r="363" spans="1:4" x14ac:dyDescent="0.3">
      <c r="A363" s="8" t="s">
        <v>476</v>
      </c>
      <c r="B363" s="7">
        <v>194</v>
      </c>
      <c r="C363" s="7"/>
      <c r="D363" s="29"/>
    </row>
    <row r="364" spans="1:4" x14ac:dyDescent="0.3">
      <c r="A364" s="8" t="s">
        <v>477</v>
      </c>
      <c r="B364" s="7">
        <v>384</v>
      </c>
      <c r="C364" s="7"/>
      <c r="D364" s="29"/>
    </row>
    <row r="365" spans="1:4" x14ac:dyDescent="0.3">
      <c r="A365" s="8" t="s">
        <v>642</v>
      </c>
      <c r="B365" s="7">
        <v>351</v>
      </c>
      <c r="C365" s="7"/>
      <c r="D365" s="29"/>
    </row>
    <row r="366" spans="1:4" x14ac:dyDescent="0.3">
      <c r="A366" s="8" t="s">
        <v>643</v>
      </c>
      <c r="B366" s="7">
        <v>519</v>
      </c>
      <c r="C366" s="7"/>
      <c r="D366" s="29"/>
    </row>
    <row r="367" spans="1:4" x14ac:dyDescent="0.3">
      <c r="A367" s="8" t="s">
        <v>451</v>
      </c>
      <c r="B367" s="7"/>
      <c r="C367" s="7">
        <v>670</v>
      </c>
      <c r="D367" s="29"/>
    </row>
    <row r="368" spans="1:4" x14ac:dyDescent="0.3">
      <c r="A368" s="8" t="s">
        <v>452</v>
      </c>
      <c r="B368" s="7"/>
      <c r="C368" s="7">
        <v>770</v>
      </c>
      <c r="D368" s="29"/>
    </row>
    <row r="369" spans="1:4" x14ac:dyDescent="0.3">
      <c r="A369" s="8" t="s">
        <v>740</v>
      </c>
      <c r="B369" s="7"/>
      <c r="C369" s="7">
        <v>660</v>
      </c>
      <c r="D369" s="29"/>
    </row>
    <row r="370" spans="1:4" x14ac:dyDescent="0.3">
      <c r="A370" s="8" t="s">
        <v>741</v>
      </c>
      <c r="B370" s="7"/>
      <c r="C370" s="7">
        <v>700</v>
      </c>
      <c r="D370" s="29"/>
    </row>
    <row r="371" spans="1:4" x14ac:dyDescent="0.3">
      <c r="A371" s="8" t="s">
        <v>742</v>
      </c>
      <c r="B371" s="7"/>
      <c r="C371" s="7">
        <v>700</v>
      </c>
      <c r="D371" s="29"/>
    </row>
    <row r="372" spans="1:4" x14ac:dyDescent="0.3">
      <c r="A372" s="8" t="s">
        <v>361</v>
      </c>
      <c r="B372" s="7">
        <v>430</v>
      </c>
      <c r="C372" s="7"/>
      <c r="D372" s="29"/>
    </row>
    <row r="373" spans="1:4" x14ac:dyDescent="0.3">
      <c r="A373" s="8" t="s">
        <v>699</v>
      </c>
      <c r="B373" s="7">
        <v>370</v>
      </c>
      <c r="C373" s="7"/>
      <c r="D373" s="29"/>
    </row>
    <row r="374" spans="1:4" x14ac:dyDescent="0.3">
      <c r="A374" s="8" t="s">
        <v>738</v>
      </c>
      <c r="B374" s="7"/>
      <c r="C374" s="7">
        <v>600</v>
      </c>
      <c r="D374" s="29"/>
    </row>
    <row r="375" spans="1:4" x14ac:dyDescent="0.3">
      <c r="A375" s="8" t="s">
        <v>739</v>
      </c>
      <c r="B375" s="7"/>
      <c r="C375" s="7">
        <v>600</v>
      </c>
      <c r="D375" s="29"/>
    </row>
    <row r="376" spans="1:4" x14ac:dyDescent="0.3">
      <c r="A376" s="8" t="s">
        <v>215</v>
      </c>
      <c r="B376" s="7">
        <v>460</v>
      </c>
      <c r="C376" s="7"/>
      <c r="D376" s="29"/>
    </row>
    <row r="377" spans="1:4" x14ac:dyDescent="0.3">
      <c r="A377" s="8" t="s">
        <v>172</v>
      </c>
      <c r="B377" s="7">
        <v>535</v>
      </c>
      <c r="C377" s="7"/>
      <c r="D377" s="29"/>
    </row>
    <row r="378" spans="1:4" x14ac:dyDescent="0.3">
      <c r="A378" s="8" t="s">
        <v>727</v>
      </c>
      <c r="B378" s="7">
        <v>360</v>
      </c>
      <c r="C378" s="7"/>
      <c r="D378" s="29"/>
    </row>
    <row r="379" spans="1:4" x14ac:dyDescent="0.3">
      <c r="A379" s="8" t="s">
        <v>295</v>
      </c>
      <c r="B379" s="7">
        <v>300</v>
      </c>
      <c r="C379" s="7"/>
      <c r="D379" s="29"/>
    </row>
    <row r="380" spans="1:4" x14ac:dyDescent="0.3">
      <c r="A380" s="8" t="s">
        <v>447</v>
      </c>
      <c r="B380" s="7"/>
      <c r="C380" s="7">
        <v>600</v>
      </c>
      <c r="D380" s="29"/>
    </row>
    <row r="381" spans="1:4" x14ac:dyDescent="0.3">
      <c r="A381" s="8" t="s">
        <v>448</v>
      </c>
      <c r="B381" s="7"/>
      <c r="C381" s="7">
        <v>700</v>
      </c>
      <c r="D381" s="29"/>
    </row>
    <row r="382" spans="1:4" x14ac:dyDescent="0.3">
      <c r="A382" s="8" t="s">
        <v>449</v>
      </c>
      <c r="B382" s="7"/>
      <c r="C382" s="7">
        <v>600</v>
      </c>
      <c r="D382" s="29"/>
    </row>
    <row r="383" spans="1:4" x14ac:dyDescent="0.3">
      <c r="A383" s="8" t="s">
        <v>450</v>
      </c>
      <c r="B383" s="7"/>
      <c r="C383" s="7">
        <v>700</v>
      </c>
      <c r="D383" s="29"/>
    </row>
    <row r="384" spans="1:4" x14ac:dyDescent="0.3">
      <c r="A384" s="8" t="s">
        <v>551</v>
      </c>
      <c r="B384" s="7">
        <v>525</v>
      </c>
      <c r="C384" s="7"/>
      <c r="D384" s="29"/>
    </row>
    <row r="385" spans="1:4" x14ac:dyDescent="0.3">
      <c r="A385" s="8" t="s">
        <v>632</v>
      </c>
      <c r="B385" s="7">
        <v>500</v>
      </c>
      <c r="C385" s="7"/>
      <c r="D385" s="29"/>
    </row>
    <row r="386" spans="1:4" x14ac:dyDescent="0.3">
      <c r="A386" s="8" t="s">
        <v>210</v>
      </c>
      <c r="B386" s="7">
        <v>390</v>
      </c>
      <c r="C386" s="7"/>
      <c r="D386" s="29"/>
    </row>
    <row r="387" spans="1:4" x14ac:dyDescent="0.3">
      <c r="A387" s="8" t="s">
        <v>209</v>
      </c>
      <c r="B387" s="7">
        <v>265</v>
      </c>
      <c r="C387" s="7"/>
      <c r="D387" s="29"/>
    </row>
    <row r="388" spans="1:4" x14ac:dyDescent="0.3">
      <c r="A388" s="8" t="s">
        <v>544</v>
      </c>
      <c r="B388" s="7">
        <v>515</v>
      </c>
      <c r="C388" s="7"/>
      <c r="D388" s="29"/>
    </row>
    <row r="389" spans="1:4" x14ac:dyDescent="0.3">
      <c r="A389" s="8" t="s">
        <v>145</v>
      </c>
      <c r="B389" s="7">
        <v>385</v>
      </c>
      <c r="C389" s="7"/>
      <c r="D389" s="29"/>
    </row>
    <row r="390" spans="1:4" x14ac:dyDescent="0.3">
      <c r="A390" s="8" t="s">
        <v>599</v>
      </c>
      <c r="B390" s="7">
        <v>446</v>
      </c>
      <c r="C390" s="7"/>
      <c r="D390" s="29"/>
    </row>
    <row r="391" spans="1:4" x14ac:dyDescent="0.3">
      <c r="A391" s="8" t="s">
        <v>407</v>
      </c>
      <c r="B391" s="7">
        <v>355</v>
      </c>
      <c r="C391" s="7"/>
      <c r="D391" s="29"/>
    </row>
    <row r="392" spans="1:4" x14ac:dyDescent="0.3">
      <c r="A392" s="8" t="s">
        <v>639</v>
      </c>
      <c r="B392" s="7">
        <v>480</v>
      </c>
      <c r="C392" s="7"/>
      <c r="D392" s="29"/>
    </row>
    <row r="393" spans="1:4" x14ac:dyDescent="0.3">
      <c r="A393" s="8" t="s">
        <v>595</v>
      </c>
      <c r="B393" s="7">
        <v>275</v>
      </c>
      <c r="C393" s="7"/>
      <c r="D393" s="29"/>
    </row>
    <row r="394" spans="1:4" x14ac:dyDescent="0.3">
      <c r="A394" s="8" t="s">
        <v>317</v>
      </c>
      <c r="B394" s="7">
        <v>420</v>
      </c>
      <c r="C394" s="7"/>
      <c r="D394" s="29"/>
    </row>
    <row r="395" spans="1:4" x14ac:dyDescent="0.3">
      <c r="A395" s="8" t="s">
        <v>765</v>
      </c>
      <c r="B395" s="7">
        <v>369</v>
      </c>
      <c r="C395" s="7"/>
      <c r="D395" s="29"/>
    </row>
    <row r="396" spans="1:4" x14ac:dyDescent="0.3">
      <c r="A396" s="8" t="s">
        <v>698</v>
      </c>
      <c r="B396" s="7">
        <v>275</v>
      </c>
      <c r="C396" s="7"/>
      <c r="D396" s="29"/>
    </row>
    <row r="397" spans="1:4" x14ac:dyDescent="0.3">
      <c r="A397" s="8" t="s">
        <v>324</v>
      </c>
      <c r="B397" s="7">
        <v>340</v>
      </c>
      <c r="C397" s="7"/>
      <c r="D397" s="29"/>
    </row>
    <row r="398" spans="1:4" x14ac:dyDescent="0.3">
      <c r="A398" s="8" t="s">
        <v>505</v>
      </c>
      <c r="B398" s="7">
        <v>480</v>
      </c>
      <c r="C398" s="7"/>
      <c r="D398" s="29"/>
    </row>
    <row r="399" spans="1:4" x14ac:dyDescent="0.3">
      <c r="A399" s="8" t="s">
        <v>506</v>
      </c>
      <c r="B399" s="7">
        <v>580</v>
      </c>
      <c r="C399" s="7"/>
      <c r="D399" s="29"/>
    </row>
    <row r="400" spans="1:4" x14ac:dyDescent="0.3">
      <c r="A400" s="8" t="s">
        <v>323</v>
      </c>
      <c r="B400" s="7">
        <v>220</v>
      </c>
      <c r="C400" s="7"/>
      <c r="D400" s="29"/>
    </row>
    <row r="401" spans="1:4" x14ac:dyDescent="0.3">
      <c r="A401" s="8" t="s">
        <v>348</v>
      </c>
      <c r="B401" s="7">
        <v>360</v>
      </c>
      <c r="C401" s="7"/>
      <c r="D401" s="29"/>
    </row>
    <row r="402" spans="1:4" x14ac:dyDescent="0.3">
      <c r="A402" s="8" t="s">
        <v>527</v>
      </c>
      <c r="B402" s="7">
        <v>525</v>
      </c>
      <c r="C402" s="7"/>
      <c r="D402" s="29"/>
    </row>
    <row r="403" spans="1:4" x14ac:dyDescent="0.3">
      <c r="A403" s="8" t="s">
        <v>528</v>
      </c>
      <c r="B403" s="7">
        <v>625</v>
      </c>
      <c r="C403" s="7"/>
      <c r="D403" s="29"/>
    </row>
    <row r="404" spans="1:4" x14ac:dyDescent="0.3">
      <c r="A404" s="8" t="s">
        <v>325</v>
      </c>
      <c r="B404" s="7">
        <v>480</v>
      </c>
      <c r="C404" s="7"/>
      <c r="D404" s="29"/>
    </row>
    <row r="405" spans="1:4" x14ac:dyDescent="0.3">
      <c r="A405" s="8" t="s">
        <v>299</v>
      </c>
      <c r="B405" s="7"/>
      <c r="C405" s="7">
        <v>680</v>
      </c>
      <c r="D405" s="29"/>
    </row>
    <row r="406" spans="1:4" x14ac:dyDescent="0.3">
      <c r="A406" s="8" t="s">
        <v>537</v>
      </c>
      <c r="B406" s="7">
        <v>460</v>
      </c>
      <c r="C406" s="7"/>
      <c r="D406" s="29"/>
    </row>
    <row r="407" spans="1:4" x14ac:dyDescent="0.3">
      <c r="A407" s="8" t="s">
        <v>399</v>
      </c>
      <c r="B407" s="7">
        <v>440</v>
      </c>
      <c r="C407" s="7"/>
      <c r="D407" s="29"/>
    </row>
    <row r="408" spans="1:4" x14ac:dyDescent="0.3">
      <c r="A408" s="8" t="s">
        <v>435</v>
      </c>
      <c r="B408" s="7">
        <v>330</v>
      </c>
      <c r="C408" s="7"/>
      <c r="D408" s="29"/>
    </row>
    <row r="409" spans="1:4" x14ac:dyDescent="0.3">
      <c r="A409" s="8" t="s">
        <v>479</v>
      </c>
      <c r="B409" s="7">
        <v>363</v>
      </c>
      <c r="C409" s="7"/>
      <c r="D409" s="29"/>
    </row>
    <row r="410" spans="1:4" x14ac:dyDescent="0.3">
      <c r="A410" s="8" t="s">
        <v>480</v>
      </c>
      <c r="B410" s="7">
        <v>523</v>
      </c>
      <c r="C410" s="7"/>
      <c r="D410" s="29"/>
    </row>
    <row r="411" spans="1:4" x14ac:dyDescent="0.3">
      <c r="A411" s="8" t="s">
        <v>99</v>
      </c>
      <c r="B411" s="7">
        <v>505</v>
      </c>
      <c r="C411" s="7"/>
      <c r="D411" s="29"/>
    </row>
    <row r="412" spans="1:4" x14ac:dyDescent="0.3">
      <c r="A412" s="8" t="s">
        <v>98</v>
      </c>
      <c r="B412" s="7">
        <v>405</v>
      </c>
      <c r="C412" s="7"/>
      <c r="D412" s="29"/>
    </row>
    <row r="413" spans="1:4" x14ac:dyDescent="0.3">
      <c r="A413" s="8" t="s">
        <v>97</v>
      </c>
      <c r="B413" s="7">
        <v>305</v>
      </c>
      <c r="C413" s="7"/>
      <c r="D413" s="29"/>
    </row>
    <row r="414" spans="1:4" x14ac:dyDescent="0.3">
      <c r="A414" s="8" t="s">
        <v>289</v>
      </c>
      <c r="B414" s="7">
        <v>365</v>
      </c>
      <c r="C414" s="7"/>
      <c r="D414" s="29"/>
    </row>
    <row r="415" spans="1:4" x14ac:dyDescent="0.3">
      <c r="A415" s="8" t="s">
        <v>267</v>
      </c>
      <c r="B415" s="7">
        <v>410</v>
      </c>
      <c r="C415" s="7"/>
      <c r="D415" s="29"/>
    </row>
    <row r="416" spans="1:4" x14ac:dyDescent="0.3">
      <c r="A416" s="8" t="s">
        <v>168</v>
      </c>
      <c r="B416" s="7">
        <v>200</v>
      </c>
      <c r="C416" s="7"/>
      <c r="D416" s="29"/>
    </row>
    <row r="417" spans="1:4" x14ac:dyDescent="0.3">
      <c r="A417" s="8" t="s">
        <v>164</v>
      </c>
      <c r="B417" s="7">
        <v>495</v>
      </c>
      <c r="C417" s="7"/>
      <c r="D417" s="29"/>
    </row>
    <row r="418" spans="1:4" x14ac:dyDescent="0.3">
      <c r="A418" s="8" t="s">
        <v>548</v>
      </c>
      <c r="B418" s="7">
        <v>540</v>
      </c>
      <c r="C418" s="7"/>
      <c r="D418" s="29"/>
    </row>
    <row r="419" spans="1:4" x14ac:dyDescent="0.3">
      <c r="A419" s="8" t="s">
        <v>114</v>
      </c>
      <c r="B419" s="7">
        <v>325</v>
      </c>
      <c r="C419" s="7"/>
      <c r="D419" s="29"/>
    </row>
    <row r="420" spans="1:4" x14ac:dyDescent="0.3">
      <c r="A420" s="8" t="s">
        <v>116</v>
      </c>
      <c r="B420" s="7">
        <v>465</v>
      </c>
      <c r="C420" s="7"/>
      <c r="D420" s="29"/>
    </row>
    <row r="421" spans="1:4" x14ac:dyDescent="0.3">
      <c r="A421" s="8" t="s">
        <v>543</v>
      </c>
      <c r="B421" s="7">
        <v>535</v>
      </c>
      <c r="C421" s="7"/>
      <c r="D421" s="29"/>
    </row>
    <row r="422" spans="1:4" x14ac:dyDescent="0.3">
      <c r="A422" s="8" t="s">
        <v>350</v>
      </c>
      <c r="B422" s="7">
        <v>237</v>
      </c>
      <c r="C422" s="7"/>
      <c r="D422" s="29"/>
    </row>
    <row r="423" spans="1:4" x14ac:dyDescent="0.3">
      <c r="A423" s="8" t="s">
        <v>787</v>
      </c>
      <c r="B423" s="7">
        <v>482</v>
      </c>
      <c r="C423" s="7"/>
      <c r="D423" s="29"/>
    </row>
    <row r="424" spans="1:4" x14ac:dyDescent="0.3">
      <c r="A424" s="8" t="s">
        <v>554</v>
      </c>
      <c r="B424" s="7">
        <v>530</v>
      </c>
      <c r="C424" s="7"/>
      <c r="D424" s="29"/>
    </row>
    <row r="425" spans="1:4" x14ac:dyDescent="0.3">
      <c r="A425" s="8" t="s">
        <v>578</v>
      </c>
      <c r="B425" s="7">
        <v>600</v>
      </c>
      <c r="C425" s="7"/>
      <c r="D425" s="29"/>
    </row>
    <row r="426" spans="1:4" x14ac:dyDescent="0.3">
      <c r="A426" s="8" t="s">
        <v>721</v>
      </c>
      <c r="B426" s="7">
        <v>510</v>
      </c>
      <c r="C426" s="7"/>
      <c r="D426" s="29"/>
    </row>
    <row r="427" spans="1:4" x14ac:dyDescent="0.3">
      <c r="A427" s="8" t="s">
        <v>368</v>
      </c>
      <c r="B427" s="7">
        <v>475</v>
      </c>
      <c r="C427" s="7"/>
      <c r="D427" s="29"/>
    </row>
    <row r="428" spans="1:4" x14ac:dyDescent="0.3">
      <c r="A428" s="8" t="s">
        <v>369</v>
      </c>
      <c r="B428" s="7">
        <v>575</v>
      </c>
      <c r="C428" s="7"/>
      <c r="D428" s="29"/>
    </row>
    <row r="429" spans="1:4" x14ac:dyDescent="0.3">
      <c r="A429" s="8" t="s">
        <v>84</v>
      </c>
      <c r="B429" s="7">
        <v>305</v>
      </c>
      <c r="C429" s="7"/>
      <c r="D429" s="29"/>
    </row>
    <row r="430" spans="1:4" x14ac:dyDescent="0.3">
      <c r="A430" s="8" t="s">
        <v>274</v>
      </c>
      <c r="B430" s="7">
        <v>465</v>
      </c>
      <c r="C430" s="7"/>
      <c r="D430" s="29"/>
    </row>
    <row r="431" spans="1:4" x14ac:dyDescent="0.3">
      <c r="A431" s="8" t="s">
        <v>538</v>
      </c>
      <c r="B431" s="7">
        <v>345</v>
      </c>
      <c r="C431" s="7"/>
      <c r="D431" s="29"/>
    </row>
    <row r="432" spans="1:4" x14ac:dyDescent="0.3">
      <c r="A432" s="8" t="s">
        <v>647</v>
      </c>
      <c r="B432" s="7">
        <v>461</v>
      </c>
      <c r="C432" s="7"/>
      <c r="D432" s="29"/>
    </row>
    <row r="433" spans="1:4" x14ac:dyDescent="0.3">
      <c r="A433" s="8" t="s">
        <v>223</v>
      </c>
      <c r="B433" s="7">
        <v>280</v>
      </c>
      <c r="C433" s="7"/>
      <c r="D433" s="29"/>
    </row>
    <row r="434" spans="1:4" x14ac:dyDescent="0.3">
      <c r="A434" s="8" t="s">
        <v>228</v>
      </c>
      <c r="B434" s="7">
        <v>250</v>
      </c>
      <c r="C434" s="7"/>
      <c r="D434" s="29"/>
    </row>
    <row r="435" spans="1:4" x14ac:dyDescent="0.3">
      <c r="A435" s="8" t="s">
        <v>142</v>
      </c>
      <c r="B435" s="7">
        <v>425</v>
      </c>
      <c r="C435" s="7"/>
      <c r="D435" s="29"/>
    </row>
    <row r="436" spans="1:4" x14ac:dyDescent="0.3">
      <c r="A436" s="8" t="s">
        <v>311</v>
      </c>
      <c r="B436" s="7">
        <v>405</v>
      </c>
      <c r="C436" s="7"/>
      <c r="D436" s="29"/>
    </row>
    <row r="437" spans="1:4" x14ac:dyDescent="0.3">
      <c r="A437" s="8" t="s">
        <v>338</v>
      </c>
      <c r="B437" s="7">
        <v>414</v>
      </c>
      <c r="C437" s="7"/>
      <c r="D437" s="29"/>
    </row>
    <row r="438" spans="1:4" x14ac:dyDescent="0.3">
      <c r="A438" s="8" t="s">
        <v>358</v>
      </c>
      <c r="B438" s="7">
        <v>380</v>
      </c>
      <c r="C438" s="7"/>
      <c r="D438" s="29"/>
    </row>
    <row r="439" spans="1:4" x14ac:dyDescent="0.3">
      <c r="A439" s="8" t="s">
        <v>359</v>
      </c>
      <c r="B439" s="7">
        <v>480</v>
      </c>
      <c r="C439" s="7"/>
      <c r="D439" s="29"/>
    </row>
    <row r="440" spans="1:4" x14ac:dyDescent="0.3">
      <c r="A440" s="8" t="s">
        <v>365</v>
      </c>
      <c r="B440" s="7">
        <v>410</v>
      </c>
      <c r="C440" s="7"/>
      <c r="D440" s="29"/>
    </row>
    <row r="441" spans="1:4" x14ac:dyDescent="0.3">
      <c r="A441" s="8" t="s">
        <v>366</v>
      </c>
      <c r="B441" s="7">
        <v>510</v>
      </c>
      <c r="C441" s="7"/>
      <c r="D441" s="29"/>
    </row>
    <row r="442" spans="1:4" x14ac:dyDescent="0.3">
      <c r="A442" s="8" t="s">
        <v>364</v>
      </c>
      <c r="B442" s="7">
        <v>280</v>
      </c>
      <c r="C442" s="7"/>
      <c r="D442" s="29"/>
    </row>
    <row r="443" spans="1:4" x14ac:dyDescent="0.3">
      <c r="A443" s="8" t="s">
        <v>198</v>
      </c>
      <c r="B443" s="7">
        <v>525</v>
      </c>
      <c r="C443" s="7"/>
      <c r="D443" s="29"/>
    </row>
    <row r="444" spans="1:4" x14ac:dyDescent="0.3">
      <c r="A444" s="8" t="s">
        <v>745</v>
      </c>
      <c r="B444" s="7">
        <v>600</v>
      </c>
      <c r="C444" s="7"/>
      <c r="D444" s="29"/>
    </row>
    <row r="445" spans="1:4" x14ac:dyDescent="0.3">
      <c r="A445" s="8" t="s">
        <v>746</v>
      </c>
      <c r="B445" s="7">
        <v>600</v>
      </c>
      <c r="C445" s="7"/>
      <c r="D445" s="29"/>
    </row>
    <row r="446" spans="1:4" x14ac:dyDescent="0.3">
      <c r="A446" s="8" t="s">
        <v>777</v>
      </c>
      <c r="B446" s="7">
        <v>466</v>
      </c>
      <c r="C446" s="7"/>
      <c r="D446" s="29"/>
    </row>
    <row r="447" spans="1:4" x14ac:dyDescent="0.3">
      <c r="A447" s="8" t="s">
        <v>776</v>
      </c>
      <c r="B447" s="7">
        <v>466</v>
      </c>
      <c r="C447" s="7"/>
      <c r="D447" s="29"/>
    </row>
    <row r="448" spans="1:4" x14ac:dyDescent="0.3">
      <c r="A448" s="8" t="s">
        <v>80</v>
      </c>
      <c r="B448" s="7">
        <v>290</v>
      </c>
      <c r="C448" s="7"/>
      <c r="D448" s="29"/>
    </row>
    <row r="449" spans="1:4" x14ac:dyDescent="0.3">
      <c r="A449" s="8" t="s">
        <v>568</v>
      </c>
      <c r="B449" s="7"/>
      <c r="C449" s="7">
        <v>580</v>
      </c>
      <c r="D449" s="29"/>
    </row>
    <row r="450" spans="1:4" x14ac:dyDescent="0.3">
      <c r="A450" s="8" t="s">
        <v>442</v>
      </c>
      <c r="B450" s="7">
        <v>600</v>
      </c>
      <c r="C450" s="7"/>
      <c r="D450" s="29"/>
    </row>
    <row r="451" spans="1:4" x14ac:dyDescent="0.3">
      <c r="A451" s="8" t="s">
        <v>443</v>
      </c>
      <c r="B451" s="7">
        <v>700</v>
      </c>
      <c r="C451" s="7"/>
      <c r="D451" s="29"/>
    </row>
    <row r="452" spans="1:4" x14ac:dyDescent="0.3">
      <c r="A452" s="8" t="s">
        <v>441</v>
      </c>
      <c r="B452" s="7">
        <v>420</v>
      </c>
      <c r="C452" s="7"/>
      <c r="D452" s="29"/>
    </row>
    <row r="453" spans="1:4" x14ac:dyDescent="0.3">
      <c r="A453" s="8" t="s">
        <v>34</v>
      </c>
      <c r="B453" s="7">
        <v>205</v>
      </c>
      <c r="C453" s="7"/>
      <c r="D453" s="29"/>
    </row>
    <row r="454" spans="1:4" x14ac:dyDescent="0.3">
      <c r="A454" s="8" t="s">
        <v>195</v>
      </c>
      <c r="B454" s="7">
        <v>600</v>
      </c>
      <c r="C454" s="7"/>
      <c r="D454" s="29"/>
    </row>
    <row r="455" spans="1:4" x14ac:dyDescent="0.3">
      <c r="A455" s="8" t="s">
        <v>192</v>
      </c>
      <c r="B455" s="7"/>
      <c r="C455" s="7">
        <v>680</v>
      </c>
      <c r="D455" s="29"/>
    </row>
    <row r="456" spans="1:4" x14ac:dyDescent="0.3">
      <c r="A456" s="8" t="s">
        <v>193</v>
      </c>
      <c r="B456" s="7"/>
      <c r="C456" s="7">
        <v>780</v>
      </c>
      <c r="D456" s="29"/>
    </row>
    <row r="457" spans="1:4" x14ac:dyDescent="0.3">
      <c r="A457" s="8" t="s">
        <v>194</v>
      </c>
      <c r="B457" s="7"/>
      <c r="C457" s="7">
        <v>780</v>
      </c>
      <c r="D457" s="29"/>
    </row>
    <row r="458" spans="1:4" x14ac:dyDescent="0.3">
      <c r="A458" s="8" t="s">
        <v>710</v>
      </c>
      <c r="B458" s="7">
        <v>350</v>
      </c>
      <c r="C458" s="7"/>
      <c r="D458" s="29"/>
    </row>
    <row r="459" spans="1:4" x14ac:dyDescent="0.3">
      <c r="A459" s="8" t="s">
        <v>711</v>
      </c>
      <c r="B459" s="7">
        <v>510</v>
      </c>
      <c r="C459" s="7"/>
      <c r="D459" s="29"/>
    </row>
    <row r="460" spans="1:4" x14ac:dyDescent="0.3">
      <c r="A460" s="8" t="s">
        <v>315</v>
      </c>
      <c r="B460" s="7">
        <v>420</v>
      </c>
      <c r="C460" s="7"/>
      <c r="D460" s="29"/>
    </row>
    <row r="461" spans="1:4" x14ac:dyDescent="0.3">
      <c r="A461" s="8" t="s">
        <v>412</v>
      </c>
      <c r="B461" s="7">
        <v>540</v>
      </c>
      <c r="C461" s="7"/>
      <c r="D461" s="29"/>
    </row>
    <row r="462" spans="1:4" x14ac:dyDescent="0.3">
      <c r="A462" s="8" t="s">
        <v>290</v>
      </c>
      <c r="B462" s="7">
        <v>490</v>
      </c>
      <c r="C462" s="7"/>
      <c r="D462" s="29"/>
    </row>
    <row r="463" spans="1:4" x14ac:dyDescent="0.3">
      <c r="A463" s="8" t="s">
        <v>517</v>
      </c>
      <c r="B463" s="7">
        <v>310</v>
      </c>
      <c r="C463" s="7"/>
      <c r="D463" s="29"/>
    </row>
    <row r="464" spans="1:4" x14ac:dyDescent="0.3">
      <c r="A464" s="8" t="s">
        <v>663</v>
      </c>
      <c r="B464" s="7">
        <v>300</v>
      </c>
      <c r="C464" s="7"/>
      <c r="D464" s="29"/>
    </row>
    <row r="465" spans="1:4" x14ac:dyDescent="0.3">
      <c r="A465" s="8" t="s">
        <v>371</v>
      </c>
      <c r="B465" s="7">
        <v>405</v>
      </c>
      <c r="C465" s="7"/>
      <c r="D465" s="29"/>
    </row>
    <row r="466" spans="1:4" x14ac:dyDescent="0.3">
      <c r="A466" s="8" t="s">
        <v>245</v>
      </c>
      <c r="B466" s="7">
        <v>435</v>
      </c>
      <c r="C466" s="7"/>
      <c r="D466" s="29"/>
    </row>
    <row r="467" spans="1:4" x14ac:dyDescent="0.3">
      <c r="A467" s="8" t="s">
        <v>507</v>
      </c>
      <c r="B467" s="7">
        <v>495</v>
      </c>
      <c r="C467" s="7"/>
      <c r="D467" s="29"/>
    </row>
    <row r="468" spans="1:4" x14ac:dyDescent="0.3">
      <c r="A468" s="8" t="s">
        <v>188</v>
      </c>
      <c r="B468" s="7"/>
      <c r="C468" s="7">
        <v>580</v>
      </c>
      <c r="D468" s="29"/>
    </row>
    <row r="469" spans="1:4" x14ac:dyDescent="0.3">
      <c r="A469" s="8" t="s">
        <v>466</v>
      </c>
      <c r="B469" s="7">
        <v>405</v>
      </c>
      <c r="C469" s="7"/>
      <c r="D469" s="29"/>
    </row>
    <row r="470" spans="1:4" x14ac:dyDescent="0.3">
      <c r="A470" s="8" t="s">
        <v>491</v>
      </c>
      <c r="B470" s="7">
        <v>424</v>
      </c>
      <c r="C470" s="7"/>
      <c r="D470" s="29"/>
    </row>
    <row r="471" spans="1:4" x14ac:dyDescent="0.3">
      <c r="A471" s="8" t="s">
        <v>160</v>
      </c>
      <c r="B471" s="7">
        <v>460</v>
      </c>
      <c r="C471" s="7"/>
      <c r="D471" s="29"/>
    </row>
    <row r="472" spans="1:4" x14ac:dyDescent="0.3">
      <c r="A472" s="8" t="s">
        <v>310</v>
      </c>
      <c r="B472" s="7">
        <v>310</v>
      </c>
      <c r="C472" s="7"/>
      <c r="D472" s="29"/>
    </row>
    <row r="473" spans="1:4" x14ac:dyDescent="0.3">
      <c r="A473" s="8" t="s">
        <v>124</v>
      </c>
      <c r="B473" s="7">
        <v>500</v>
      </c>
      <c r="C473" s="7"/>
      <c r="D473" s="29"/>
    </row>
    <row r="474" spans="1:4" x14ac:dyDescent="0.3">
      <c r="A474" s="8" t="s">
        <v>525</v>
      </c>
      <c r="B474" s="7">
        <v>390</v>
      </c>
      <c r="C474" s="7"/>
      <c r="D474" s="29"/>
    </row>
    <row r="475" spans="1:4" x14ac:dyDescent="0.3">
      <c r="A475" s="8" t="s">
        <v>606</v>
      </c>
      <c r="B475" s="7">
        <v>292</v>
      </c>
      <c r="C475" s="7"/>
      <c r="D475" s="29"/>
    </row>
    <row r="476" spans="1:4" x14ac:dyDescent="0.3">
      <c r="A476" s="8" t="s">
        <v>243</v>
      </c>
      <c r="B476" s="7">
        <v>405</v>
      </c>
      <c r="C476" s="7"/>
      <c r="D476" s="29"/>
    </row>
    <row r="477" spans="1:4" x14ac:dyDescent="0.3">
      <c r="A477" s="8" t="s">
        <v>607</v>
      </c>
      <c r="B477" s="7">
        <v>487</v>
      </c>
      <c r="C477" s="7"/>
      <c r="D477" s="29"/>
    </row>
    <row r="478" spans="1:4" x14ac:dyDescent="0.3">
      <c r="A478" s="8" t="s">
        <v>221</v>
      </c>
      <c r="B478" s="7">
        <v>320</v>
      </c>
      <c r="C478" s="7"/>
      <c r="D478" s="29"/>
    </row>
    <row r="479" spans="1:4" x14ac:dyDescent="0.3">
      <c r="A479" s="8" t="s">
        <v>61</v>
      </c>
      <c r="B479" s="7">
        <v>505</v>
      </c>
      <c r="C479" s="7"/>
      <c r="D479" s="29"/>
    </row>
    <row r="480" spans="1:4" x14ac:dyDescent="0.3">
      <c r="A480" s="8" t="s">
        <v>59</v>
      </c>
      <c r="B480" s="7">
        <v>505</v>
      </c>
      <c r="C480" s="7"/>
      <c r="D480" s="29"/>
    </row>
    <row r="481" spans="1:4" x14ac:dyDescent="0.3">
      <c r="A481" s="8" t="s">
        <v>57</v>
      </c>
      <c r="B481" s="7">
        <v>548</v>
      </c>
      <c r="C481" s="7"/>
      <c r="D481" s="29"/>
    </row>
    <row r="482" spans="1:4" x14ac:dyDescent="0.3">
      <c r="A482" s="8" t="s">
        <v>58</v>
      </c>
      <c r="B482" s="7">
        <v>365</v>
      </c>
      <c r="C482" s="7"/>
      <c r="D482" s="29"/>
    </row>
    <row r="483" spans="1:4" x14ac:dyDescent="0.3">
      <c r="A483" s="8" t="s">
        <v>60</v>
      </c>
      <c r="B483" s="7">
        <v>365</v>
      </c>
      <c r="C483" s="7"/>
      <c r="D483" s="29"/>
    </row>
    <row r="484" spans="1:4" x14ac:dyDescent="0.3">
      <c r="A484" s="8" t="s">
        <v>344</v>
      </c>
      <c r="B484" s="7">
        <v>266</v>
      </c>
      <c r="C484" s="7"/>
      <c r="D484" s="29"/>
    </row>
    <row r="485" spans="1:4" x14ac:dyDescent="0.3">
      <c r="A485" s="8" t="s">
        <v>66</v>
      </c>
      <c r="B485" s="7">
        <v>505</v>
      </c>
      <c r="C485" s="7"/>
      <c r="D485" s="29"/>
    </row>
    <row r="486" spans="1:4" x14ac:dyDescent="0.3">
      <c r="A486" s="8" t="s">
        <v>345</v>
      </c>
      <c r="B486" s="7">
        <v>456</v>
      </c>
      <c r="C486" s="7"/>
      <c r="D486" s="29"/>
    </row>
    <row r="487" spans="1:4" x14ac:dyDescent="0.3">
      <c r="A487" s="8" t="s">
        <v>208</v>
      </c>
      <c r="B487" s="7">
        <v>442</v>
      </c>
      <c r="C487" s="7"/>
      <c r="D487" s="29"/>
    </row>
    <row r="488" spans="1:4" x14ac:dyDescent="0.3">
      <c r="A488" s="8" t="s">
        <v>820</v>
      </c>
      <c r="B488" s="7">
        <v>245</v>
      </c>
      <c r="C488" s="7"/>
      <c r="D488" s="29"/>
    </row>
    <row r="489" spans="1:4" x14ac:dyDescent="0.3">
      <c r="A489" s="8" t="s">
        <v>821</v>
      </c>
      <c r="B489" s="7">
        <v>535</v>
      </c>
      <c r="C489" s="7"/>
      <c r="D489" s="29"/>
    </row>
    <row r="490" spans="1:4" x14ac:dyDescent="0.3">
      <c r="A490" s="8" t="s">
        <v>353</v>
      </c>
      <c r="B490" s="7">
        <v>375</v>
      </c>
      <c r="C490" s="7"/>
      <c r="D490" s="29"/>
    </row>
    <row r="491" spans="1:4" x14ac:dyDescent="0.3">
      <c r="A491" s="8" t="s">
        <v>382</v>
      </c>
      <c r="B491" s="7">
        <v>305</v>
      </c>
      <c r="C491" s="7"/>
      <c r="D491" s="29"/>
    </row>
    <row r="492" spans="1:4" x14ac:dyDescent="0.3">
      <c r="A492" s="8" t="s">
        <v>327</v>
      </c>
      <c r="B492" s="7">
        <v>340</v>
      </c>
      <c r="C492" s="7"/>
      <c r="D492" s="29"/>
    </row>
    <row r="493" spans="1:4" x14ac:dyDescent="0.3">
      <c r="A493" s="8" t="s">
        <v>272</v>
      </c>
      <c r="B493" s="7">
        <v>480</v>
      </c>
      <c r="C493" s="7"/>
      <c r="D493" s="29"/>
    </row>
    <row r="494" spans="1:4" x14ac:dyDescent="0.3">
      <c r="A494" s="8" t="s">
        <v>71</v>
      </c>
      <c r="B494" s="7">
        <v>320</v>
      </c>
      <c r="C494" s="7"/>
      <c r="D494" s="29"/>
    </row>
    <row r="495" spans="1:4" x14ac:dyDescent="0.3">
      <c r="A495" s="8" t="s">
        <v>179</v>
      </c>
      <c r="B495" s="7">
        <v>355</v>
      </c>
      <c r="C495" s="7"/>
      <c r="D495" s="29"/>
    </row>
    <row r="496" spans="1:4" x14ac:dyDescent="0.3">
      <c r="A496" s="8" t="s">
        <v>180</v>
      </c>
      <c r="B496" s="7">
        <v>495</v>
      </c>
      <c r="C496" s="7"/>
      <c r="D496" s="29"/>
    </row>
    <row r="497" spans="1:4" x14ac:dyDescent="0.3">
      <c r="A497" s="8" t="s">
        <v>132</v>
      </c>
      <c r="B497" s="7">
        <v>385</v>
      </c>
      <c r="C497" s="7"/>
      <c r="D497" s="29"/>
    </row>
    <row r="498" spans="1:4" x14ac:dyDescent="0.3">
      <c r="A498" s="8" t="s">
        <v>590</v>
      </c>
      <c r="B498" s="7">
        <v>308</v>
      </c>
      <c r="C498" s="7"/>
      <c r="D498" s="29"/>
    </row>
    <row r="499" spans="1:4" x14ac:dyDescent="0.3">
      <c r="A499" s="8" t="s">
        <v>494</v>
      </c>
      <c r="B499" s="7">
        <v>405</v>
      </c>
      <c r="C499" s="7"/>
      <c r="D499" s="29"/>
    </row>
    <row r="500" spans="1:4" x14ac:dyDescent="0.3">
      <c r="A500" s="8" t="s">
        <v>571</v>
      </c>
      <c r="B500" s="7"/>
      <c r="C500" s="7">
        <v>680</v>
      </c>
      <c r="D500" s="29"/>
    </row>
    <row r="501" spans="1:4" x14ac:dyDescent="0.3">
      <c r="A501" s="8" t="s">
        <v>626</v>
      </c>
      <c r="B501" s="7">
        <v>384</v>
      </c>
      <c r="C501" s="7"/>
      <c r="D501" s="29"/>
    </row>
    <row r="502" spans="1:4" x14ac:dyDescent="0.3">
      <c r="A502" s="8" t="s">
        <v>772</v>
      </c>
      <c r="B502" s="7">
        <v>348</v>
      </c>
      <c r="C502" s="7"/>
      <c r="D502" s="29"/>
    </row>
    <row r="503" spans="1:4" x14ac:dyDescent="0.3">
      <c r="A503" s="8" t="s">
        <v>773</v>
      </c>
      <c r="B503" s="7">
        <v>495</v>
      </c>
      <c r="C503" s="7"/>
      <c r="D503" s="29"/>
    </row>
    <row r="504" spans="1:4" x14ac:dyDescent="0.3">
      <c r="A504" s="8" t="s">
        <v>604</v>
      </c>
      <c r="B504" s="7">
        <v>316</v>
      </c>
      <c r="C504" s="7"/>
      <c r="D504" s="29"/>
    </row>
    <row r="505" spans="1:4" x14ac:dyDescent="0.3">
      <c r="A505" s="8" t="s">
        <v>600</v>
      </c>
      <c r="B505" s="7">
        <v>316</v>
      </c>
      <c r="C505" s="7"/>
      <c r="D505" s="29"/>
    </row>
    <row r="506" spans="1:4" x14ac:dyDescent="0.3">
      <c r="A506" s="8" t="s">
        <v>602</v>
      </c>
      <c r="B506" s="7">
        <v>316</v>
      </c>
      <c r="C506" s="7"/>
      <c r="D506" s="29"/>
    </row>
    <row r="507" spans="1:4" x14ac:dyDescent="0.3">
      <c r="A507" s="8" t="s">
        <v>74</v>
      </c>
      <c r="B507" s="7">
        <v>285</v>
      </c>
      <c r="C507" s="7"/>
      <c r="D507" s="29"/>
    </row>
    <row r="508" spans="1:4" x14ac:dyDescent="0.3">
      <c r="A508" s="8" t="s">
        <v>75</v>
      </c>
      <c r="B508" s="7">
        <v>405</v>
      </c>
      <c r="C508" s="7"/>
      <c r="D508" s="29"/>
    </row>
    <row r="509" spans="1:4" x14ac:dyDescent="0.3">
      <c r="A509" s="8" t="s">
        <v>593</v>
      </c>
      <c r="B509" s="7">
        <v>255</v>
      </c>
      <c r="C509" s="7"/>
      <c r="D509" s="29"/>
    </row>
    <row r="510" spans="1:4" x14ac:dyDescent="0.3">
      <c r="A510" s="8" t="s">
        <v>715</v>
      </c>
      <c r="B510" s="7">
        <v>340</v>
      </c>
      <c r="C510" s="7"/>
      <c r="D510" s="29"/>
    </row>
    <row r="511" spans="1:4" x14ac:dyDescent="0.3">
      <c r="A511" s="8" t="s">
        <v>332</v>
      </c>
      <c r="B511" s="7">
        <v>430</v>
      </c>
      <c r="C511" s="7"/>
      <c r="D511" s="29"/>
    </row>
    <row r="512" spans="1:4" x14ac:dyDescent="0.3">
      <c r="A512" s="8" t="s">
        <v>81</v>
      </c>
      <c r="B512" s="7">
        <v>440</v>
      </c>
      <c r="C512" s="7"/>
      <c r="D512" s="29"/>
    </row>
    <row r="513" spans="1:4" x14ac:dyDescent="0.3">
      <c r="A513" s="8" t="s">
        <v>638</v>
      </c>
      <c r="B513" s="7">
        <v>280</v>
      </c>
      <c r="C513" s="7"/>
      <c r="D513" s="29"/>
    </row>
    <row r="514" spans="1:4" x14ac:dyDescent="0.3">
      <c r="A514" s="8" t="s">
        <v>280</v>
      </c>
      <c r="B514" s="7">
        <v>330</v>
      </c>
      <c r="C514" s="7"/>
      <c r="D514" s="29"/>
    </row>
    <row r="515" spans="1:4" x14ac:dyDescent="0.3">
      <c r="A515" s="8" t="s">
        <v>808</v>
      </c>
      <c r="B515" s="7">
        <v>309</v>
      </c>
      <c r="C515" s="7"/>
      <c r="D515" s="29"/>
    </row>
    <row r="516" spans="1:4" x14ac:dyDescent="0.3">
      <c r="A516" s="8" t="s">
        <v>577</v>
      </c>
      <c r="B516" s="7">
        <v>480</v>
      </c>
      <c r="C516" s="7"/>
      <c r="D516" s="29"/>
    </row>
    <row r="517" spans="1:4" x14ac:dyDescent="0.3">
      <c r="A517" s="8" t="s">
        <v>216</v>
      </c>
      <c r="B517" s="7">
        <v>205</v>
      </c>
      <c r="C517" s="7"/>
      <c r="D517" s="29"/>
    </row>
    <row r="518" spans="1:4" x14ac:dyDescent="0.3">
      <c r="A518" s="8" t="s">
        <v>43</v>
      </c>
      <c r="B518" s="7">
        <v>479</v>
      </c>
      <c r="C518" s="7"/>
      <c r="D518" s="29"/>
    </row>
    <row r="519" spans="1:4" x14ac:dyDescent="0.3">
      <c r="A519" s="8" t="s">
        <v>44</v>
      </c>
      <c r="B519" s="7">
        <v>579</v>
      </c>
      <c r="C519" s="7"/>
      <c r="D519" s="29"/>
    </row>
    <row r="520" spans="1:4" x14ac:dyDescent="0.3">
      <c r="A520" s="8" t="s">
        <v>42</v>
      </c>
      <c r="B520" s="7">
        <v>349</v>
      </c>
      <c r="C520" s="7"/>
      <c r="D520" s="29"/>
    </row>
    <row r="521" spans="1:4" x14ac:dyDescent="0.3">
      <c r="A521" s="8" t="s">
        <v>40</v>
      </c>
      <c r="B521" s="7">
        <v>251</v>
      </c>
      <c r="C521" s="7"/>
      <c r="D521" s="29"/>
    </row>
    <row r="522" spans="1:4" x14ac:dyDescent="0.3">
      <c r="A522" s="8" t="s">
        <v>608</v>
      </c>
      <c r="B522" s="7">
        <v>264</v>
      </c>
      <c r="C522" s="7"/>
      <c r="D522" s="29"/>
    </row>
    <row r="523" spans="1:4" x14ac:dyDescent="0.3">
      <c r="A523" s="8" t="s">
        <v>588</v>
      </c>
      <c r="B523" s="7">
        <v>418</v>
      </c>
      <c r="C523" s="7"/>
      <c r="D523" s="29"/>
    </row>
    <row r="524" spans="1:4" x14ac:dyDescent="0.3">
      <c r="A524" s="8" t="s">
        <v>51</v>
      </c>
      <c r="B524" s="7">
        <v>320</v>
      </c>
      <c r="C524" s="7"/>
      <c r="D524" s="29"/>
    </row>
    <row r="525" spans="1:4" x14ac:dyDescent="0.3">
      <c r="A525" s="8" t="s">
        <v>269</v>
      </c>
      <c r="B525" s="7">
        <v>450</v>
      </c>
      <c r="C525" s="7"/>
      <c r="D525" s="29"/>
    </row>
    <row r="526" spans="1:4" x14ac:dyDescent="0.3">
      <c r="A526" s="8" t="s">
        <v>249</v>
      </c>
      <c r="B526" s="7">
        <v>290</v>
      </c>
      <c r="C526" s="7"/>
      <c r="D526" s="29"/>
    </row>
    <row r="527" spans="1:4" x14ac:dyDescent="0.3">
      <c r="A527" s="8" t="s">
        <v>165</v>
      </c>
      <c r="B527" s="7">
        <v>500</v>
      </c>
      <c r="C527" s="7"/>
      <c r="D527" s="29"/>
    </row>
    <row r="528" spans="1:4" x14ac:dyDescent="0.3">
      <c r="A528" s="8" t="s">
        <v>166</v>
      </c>
      <c r="B528" s="7">
        <v>600</v>
      </c>
      <c r="C528" s="7"/>
      <c r="D528" s="29"/>
    </row>
    <row r="529" spans="1:4" x14ac:dyDescent="0.3">
      <c r="A529" s="8" t="s">
        <v>468</v>
      </c>
      <c r="B529" s="7">
        <v>314</v>
      </c>
      <c r="C529" s="7"/>
      <c r="D529" s="29"/>
    </row>
    <row r="530" spans="1:4" x14ac:dyDescent="0.3">
      <c r="A530" s="8" t="s">
        <v>370</v>
      </c>
      <c r="B530" s="7">
        <v>405</v>
      </c>
      <c r="C530" s="7"/>
      <c r="D530" s="29"/>
    </row>
    <row r="531" spans="1:4" x14ac:dyDescent="0.3">
      <c r="A531" s="8" t="s">
        <v>231</v>
      </c>
      <c r="B531" s="7">
        <v>500</v>
      </c>
      <c r="C531" s="7"/>
      <c r="D531" s="29"/>
    </row>
    <row r="532" spans="1:4" x14ac:dyDescent="0.3">
      <c r="A532" s="8" t="s">
        <v>89</v>
      </c>
      <c r="B532" s="7">
        <v>300</v>
      </c>
      <c r="C532" s="7"/>
      <c r="D532" s="29"/>
    </row>
    <row r="533" spans="1:4" x14ac:dyDescent="0.3">
      <c r="A533" s="8" t="s">
        <v>90</v>
      </c>
      <c r="B533" s="7">
        <v>385</v>
      </c>
      <c r="C533" s="7"/>
      <c r="D533" s="29"/>
    </row>
    <row r="534" spans="1:4" x14ac:dyDescent="0.3">
      <c r="A534" s="8" t="s">
        <v>91</v>
      </c>
      <c r="B534" s="7">
        <v>510</v>
      </c>
      <c r="C534" s="7"/>
      <c r="D534" s="29"/>
    </row>
    <row r="535" spans="1:4" x14ac:dyDescent="0.3">
      <c r="A535" s="8" t="s">
        <v>109</v>
      </c>
      <c r="B535" s="7">
        <v>410</v>
      </c>
      <c r="C535" s="7"/>
      <c r="D535" s="29"/>
    </row>
    <row r="536" spans="1:4" x14ac:dyDescent="0.3">
      <c r="A536" s="8" t="s">
        <v>314</v>
      </c>
      <c r="B536" s="7">
        <v>220</v>
      </c>
      <c r="C536" s="7"/>
      <c r="D536" s="29"/>
    </row>
    <row r="537" spans="1:4" x14ac:dyDescent="0.3">
      <c r="A537" s="8" t="s">
        <v>178</v>
      </c>
      <c r="B537" s="7">
        <v>395</v>
      </c>
      <c r="C537" s="7"/>
      <c r="D537" s="29"/>
    </row>
    <row r="538" spans="1:4" x14ac:dyDescent="0.3">
      <c r="A538" s="8" t="s">
        <v>282</v>
      </c>
      <c r="B538" s="7">
        <v>515</v>
      </c>
      <c r="C538" s="7"/>
      <c r="D538" s="29"/>
    </row>
    <row r="539" spans="1:4" x14ac:dyDescent="0.3">
      <c r="A539" s="8" t="s">
        <v>555</v>
      </c>
      <c r="B539" s="7">
        <v>535</v>
      </c>
      <c r="C539" s="7"/>
      <c r="D539" s="29"/>
    </row>
    <row r="540" spans="1:4" x14ac:dyDescent="0.3">
      <c r="A540" s="8" t="s">
        <v>86</v>
      </c>
      <c r="B540" s="7">
        <v>455</v>
      </c>
      <c r="C540" s="7"/>
      <c r="D540" s="29"/>
    </row>
    <row r="541" spans="1:4" x14ac:dyDescent="0.3">
      <c r="A541" s="8" t="s">
        <v>469</v>
      </c>
      <c r="B541" s="7">
        <v>405</v>
      </c>
      <c r="C541" s="7"/>
      <c r="D541" s="29"/>
    </row>
    <row r="542" spans="1:4" x14ac:dyDescent="0.3">
      <c r="A542" s="8" t="s">
        <v>558</v>
      </c>
      <c r="B542" s="7">
        <v>525</v>
      </c>
      <c r="C542" s="7"/>
      <c r="D542" s="29"/>
    </row>
    <row r="543" spans="1:4" x14ac:dyDescent="0.3">
      <c r="A543" s="8" t="s">
        <v>82</v>
      </c>
      <c r="B543" s="7">
        <v>320</v>
      </c>
      <c r="C543" s="7"/>
      <c r="D543" s="29"/>
    </row>
    <row r="544" spans="1:4" x14ac:dyDescent="0.3">
      <c r="A544" s="8" t="s">
        <v>810</v>
      </c>
      <c r="B544" s="7">
        <v>335</v>
      </c>
      <c r="C544" s="7"/>
      <c r="D544" s="29"/>
    </row>
    <row r="545" spans="1:4" x14ac:dyDescent="0.3">
      <c r="A545" s="8" t="s">
        <v>812</v>
      </c>
      <c r="B545" s="7">
        <v>335</v>
      </c>
      <c r="C545" s="7"/>
      <c r="D545" s="29"/>
    </row>
    <row r="546" spans="1:4" x14ac:dyDescent="0.3">
      <c r="A546" s="8" t="s">
        <v>811</v>
      </c>
      <c r="B546" s="7">
        <v>335</v>
      </c>
      <c r="C546" s="7"/>
      <c r="D546" s="29"/>
    </row>
    <row r="547" spans="1:4" x14ac:dyDescent="0.3">
      <c r="A547" s="8" t="s">
        <v>813</v>
      </c>
      <c r="B547" s="7">
        <v>335</v>
      </c>
      <c r="C547" s="7"/>
      <c r="D547" s="29"/>
    </row>
    <row r="548" spans="1:4" x14ac:dyDescent="0.3">
      <c r="A548" s="8" t="s">
        <v>296</v>
      </c>
      <c r="B548" s="7">
        <v>410</v>
      </c>
      <c r="C548" s="7"/>
      <c r="D548" s="29"/>
    </row>
    <row r="549" spans="1:4" x14ac:dyDescent="0.3">
      <c r="A549" s="8" t="s">
        <v>598</v>
      </c>
      <c r="B549" s="7">
        <v>281</v>
      </c>
      <c r="C549" s="7"/>
      <c r="D549" s="29"/>
    </row>
    <row r="550" spans="1:4" x14ac:dyDescent="0.3">
      <c r="A550" s="8" t="s">
        <v>510</v>
      </c>
      <c r="B550" s="7">
        <v>452</v>
      </c>
      <c r="C550" s="7"/>
      <c r="D550" s="29"/>
    </row>
    <row r="551" spans="1:4" x14ac:dyDescent="0.3">
      <c r="A551" s="8" t="s">
        <v>766</v>
      </c>
      <c r="B551" s="7">
        <v>507</v>
      </c>
      <c r="C551" s="7"/>
      <c r="D551" s="29"/>
    </row>
    <row r="552" spans="1:4" x14ac:dyDescent="0.3">
      <c r="A552" s="8" t="s">
        <v>240</v>
      </c>
      <c r="B552" s="7">
        <v>430</v>
      </c>
      <c r="C552" s="7"/>
      <c r="D552" s="29"/>
    </row>
    <row r="553" spans="1:4" x14ac:dyDescent="0.3">
      <c r="A553" s="8" t="s">
        <v>200</v>
      </c>
      <c r="B553" s="7">
        <v>405</v>
      </c>
      <c r="C553" s="7"/>
      <c r="D553" s="29"/>
    </row>
    <row r="554" spans="1:4" x14ac:dyDescent="0.3">
      <c r="A554" s="8" t="s">
        <v>749</v>
      </c>
      <c r="B554" s="7">
        <v>405</v>
      </c>
      <c r="C554" s="7"/>
      <c r="D554" s="29"/>
    </row>
    <row r="555" spans="1:4" x14ac:dyDescent="0.3">
      <c r="A555" s="8" t="s">
        <v>257</v>
      </c>
      <c r="B555" s="7">
        <v>430</v>
      </c>
      <c r="C555" s="7"/>
      <c r="D555" s="29"/>
    </row>
    <row r="556" spans="1:4" x14ac:dyDescent="0.3">
      <c r="A556" s="8" t="s">
        <v>53</v>
      </c>
      <c r="B556" s="7">
        <v>485</v>
      </c>
      <c r="C556" s="7"/>
      <c r="D556" s="29"/>
    </row>
    <row r="557" spans="1:4" x14ac:dyDescent="0.3">
      <c r="A557" s="8" t="s">
        <v>292</v>
      </c>
      <c r="B557" s="7"/>
      <c r="C557" s="7">
        <v>580</v>
      </c>
      <c r="D557" s="29"/>
    </row>
    <row r="558" spans="1:4" x14ac:dyDescent="0.3">
      <c r="A558" s="8" t="s">
        <v>333</v>
      </c>
      <c r="B558" s="7">
        <v>198</v>
      </c>
      <c r="C558" s="7"/>
      <c r="D558" s="29"/>
    </row>
    <row r="559" spans="1:4" x14ac:dyDescent="0.3">
      <c r="A559" s="8" t="s">
        <v>484</v>
      </c>
      <c r="B559" s="7">
        <v>495</v>
      </c>
      <c r="C559" s="7"/>
      <c r="D559" s="29"/>
    </row>
    <row r="560" spans="1:4" x14ac:dyDescent="0.3">
      <c r="A560" s="8" t="s">
        <v>110</v>
      </c>
      <c r="B560" s="7">
        <v>500</v>
      </c>
      <c r="C560" s="7"/>
      <c r="D560" s="29"/>
    </row>
    <row r="561" spans="1:4" x14ac:dyDescent="0.3">
      <c r="A561" s="8" t="s">
        <v>46</v>
      </c>
      <c r="B561" s="7">
        <v>413</v>
      </c>
      <c r="C561" s="7"/>
      <c r="D561" s="29"/>
    </row>
    <row r="562" spans="1:4" x14ac:dyDescent="0.3">
      <c r="A562" s="8" t="s">
        <v>45</v>
      </c>
      <c r="B562" s="7">
        <v>253</v>
      </c>
      <c r="C562" s="7"/>
      <c r="D562" s="29"/>
    </row>
    <row r="563" spans="1:4" x14ac:dyDescent="0.3">
      <c r="A563" s="8" t="s">
        <v>455</v>
      </c>
      <c r="B563" s="7"/>
      <c r="C563" s="7">
        <v>680</v>
      </c>
      <c r="D563" s="29"/>
    </row>
    <row r="564" spans="1:4" x14ac:dyDescent="0.3">
      <c r="A564" s="8" t="s">
        <v>456</v>
      </c>
      <c r="B564" s="7"/>
      <c r="C564" s="7">
        <v>780</v>
      </c>
      <c r="D564" s="29"/>
    </row>
    <row r="565" spans="1:4" x14ac:dyDescent="0.3">
      <c r="A565" s="8" t="s">
        <v>445</v>
      </c>
      <c r="B565" s="7"/>
      <c r="C565" s="7">
        <v>580</v>
      </c>
      <c r="D565" s="29"/>
    </row>
    <row r="566" spans="1:4" x14ac:dyDescent="0.3">
      <c r="A566" s="8" t="s">
        <v>573</v>
      </c>
      <c r="B566" s="7"/>
      <c r="C566" s="7">
        <v>670</v>
      </c>
      <c r="D566" s="29"/>
    </row>
    <row r="567" spans="1:4" x14ac:dyDescent="0.3">
      <c r="A567" s="8" t="s">
        <v>444</v>
      </c>
      <c r="B567" s="7"/>
      <c r="C567" s="7">
        <v>580</v>
      </c>
      <c r="D567" s="29"/>
    </row>
    <row r="568" spans="1:4" x14ac:dyDescent="0.3">
      <c r="A568" s="8" t="s">
        <v>446</v>
      </c>
      <c r="B568" s="7"/>
      <c r="C568" s="7">
        <v>580</v>
      </c>
      <c r="D568" s="29"/>
    </row>
    <row r="569" spans="1:4" x14ac:dyDescent="0.3">
      <c r="A569" s="8" t="s">
        <v>434</v>
      </c>
      <c r="B569" s="7">
        <v>485</v>
      </c>
      <c r="C569" s="7"/>
      <c r="D569" s="29"/>
    </row>
    <row r="570" spans="1:4" x14ac:dyDescent="0.3">
      <c r="A570" s="8" t="s">
        <v>271</v>
      </c>
      <c r="B570" s="7">
        <v>300</v>
      </c>
      <c r="C570" s="7"/>
      <c r="D570" s="29"/>
    </row>
    <row r="571" spans="1:4" x14ac:dyDescent="0.3">
      <c r="A571" s="8" t="s">
        <v>736</v>
      </c>
      <c r="B571" s="7"/>
      <c r="C571" s="7">
        <v>680</v>
      </c>
      <c r="D571" s="29"/>
    </row>
    <row r="572" spans="1:4" x14ac:dyDescent="0.3">
      <c r="A572" s="8" t="s">
        <v>670</v>
      </c>
      <c r="B572" s="7">
        <v>490</v>
      </c>
      <c r="C572" s="7"/>
      <c r="D572" s="29"/>
    </row>
    <row r="573" spans="1:4" x14ac:dyDescent="0.3">
      <c r="A573" s="8" t="s">
        <v>149</v>
      </c>
      <c r="B573" s="7">
        <v>485</v>
      </c>
      <c r="C573" s="7"/>
      <c r="D573" s="29"/>
    </row>
    <row r="574" spans="1:4" x14ac:dyDescent="0.3">
      <c r="A574" s="8" t="s">
        <v>148</v>
      </c>
      <c r="B574" s="7">
        <v>345</v>
      </c>
      <c r="C574" s="7"/>
      <c r="D574" s="29"/>
    </row>
    <row r="575" spans="1:4" x14ac:dyDescent="0.3">
      <c r="A575" s="8" t="s">
        <v>545</v>
      </c>
      <c r="B575" s="7">
        <v>535</v>
      </c>
      <c r="C575" s="7"/>
      <c r="D575" s="29"/>
    </row>
    <row r="576" spans="1:4" x14ac:dyDescent="0.3">
      <c r="A576" s="8" t="s">
        <v>526</v>
      </c>
      <c r="B576" s="7">
        <v>285</v>
      </c>
      <c r="C576" s="7"/>
      <c r="D576" s="29"/>
    </row>
    <row r="577" spans="1:4" x14ac:dyDescent="0.3">
      <c r="A577" s="8" t="s">
        <v>613</v>
      </c>
      <c r="B577" s="7">
        <v>280</v>
      </c>
      <c r="C577" s="7"/>
      <c r="D577" s="29"/>
    </row>
    <row r="578" spans="1:4" x14ac:dyDescent="0.3">
      <c r="A578" s="8" t="s">
        <v>374</v>
      </c>
      <c r="B578" s="7">
        <v>400</v>
      </c>
      <c r="C578" s="7"/>
      <c r="D578" s="29"/>
    </row>
    <row r="579" spans="1:4" x14ac:dyDescent="0.3">
      <c r="A579" s="8" t="s">
        <v>482</v>
      </c>
      <c r="B579" s="7">
        <v>515</v>
      </c>
      <c r="C579" s="7"/>
      <c r="D579" s="29"/>
    </row>
    <row r="580" spans="1:4" x14ac:dyDescent="0.3">
      <c r="A580" s="8" t="s">
        <v>561</v>
      </c>
      <c r="B580" s="7">
        <v>440</v>
      </c>
      <c r="C580" s="7"/>
      <c r="D580" s="29"/>
    </row>
    <row r="581" spans="1:4" x14ac:dyDescent="0.3">
      <c r="A581" s="8" t="s">
        <v>565</v>
      </c>
      <c r="B581" s="7">
        <v>520</v>
      </c>
      <c r="C581" s="7"/>
      <c r="D581" s="29"/>
    </row>
    <row r="582" spans="1:4" x14ac:dyDescent="0.3">
      <c r="A582" s="8" t="s">
        <v>564</v>
      </c>
      <c r="B582" s="7">
        <v>520</v>
      </c>
      <c r="C582" s="7"/>
      <c r="D582" s="29"/>
    </row>
    <row r="583" spans="1:4" x14ac:dyDescent="0.3">
      <c r="A583" s="8" t="s">
        <v>562</v>
      </c>
      <c r="B583" s="7">
        <v>520</v>
      </c>
      <c r="C583" s="7"/>
      <c r="D583" s="29"/>
    </row>
    <row r="584" spans="1:4" x14ac:dyDescent="0.3">
      <c r="A584" s="8" t="s">
        <v>566</v>
      </c>
      <c r="B584" s="7">
        <v>520</v>
      </c>
      <c r="C584" s="7"/>
      <c r="D584" s="29"/>
    </row>
    <row r="585" spans="1:4" x14ac:dyDescent="0.3">
      <c r="A585" s="8" t="s">
        <v>563</v>
      </c>
      <c r="B585" s="7">
        <v>520</v>
      </c>
      <c r="C585" s="7"/>
      <c r="D585" s="29"/>
    </row>
    <row r="586" spans="1:4" x14ac:dyDescent="0.3">
      <c r="A586" s="8" t="s">
        <v>718</v>
      </c>
      <c r="B586" s="7">
        <v>350</v>
      </c>
      <c r="C586" s="7"/>
      <c r="D586" s="29"/>
    </row>
    <row r="587" spans="1:4" x14ac:dyDescent="0.3">
      <c r="A587" s="8" t="s">
        <v>356</v>
      </c>
      <c r="B587" s="7">
        <v>380</v>
      </c>
      <c r="C587" s="7"/>
      <c r="D587" s="29"/>
    </row>
    <row r="588" spans="1:4" x14ac:dyDescent="0.3">
      <c r="A588" s="8" t="s">
        <v>357</v>
      </c>
      <c r="B588" s="7">
        <v>480</v>
      </c>
      <c r="C588" s="7"/>
      <c r="D588" s="29"/>
    </row>
    <row r="589" spans="1:4" x14ac:dyDescent="0.3">
      <c r="A589" s="8" t="s">
        <v>438</v>
      </c>
      <c r="B589" s="7">
        <v>600</v>
      </c>
      <c r="C589" s="7"/>
      <c r="D589" s="29"/>
    </row>
    <row r="590" spans="1:4" x14ac:dyDescent="0.3">
      <c r="A590" s="8" t="s">
        <v>439</v>
      </c>
      <c r="B590" s="7">
        <v>700</v>
      </c>
      <c r="C590" s="7"/>
      <c r="D590" s="29"/>
    </row>
    <row r="591" spans="1:4" x14ac:dyDescent="0.3">
      <c r="A591" s="8" t="s">
        <v>592</v>
      </c>
      <c r="B591" s="7">
        <v>528</v>
      </c>
      <c r="C591" s="7"/>
      <c r="D591" s="29"/>
    </row>
    <row r="592" spans="1:4" x14ac:dyDescent="0.3">
      <c r="A592" s="8" t="s">
        <v>641</v>
      </c>
      <c r="B592" s="7">
        <v>292</v>
      </c>
      <c r="C592" s="7"/>
      <c r="D592" s="29"/>
    </row>
    <row r="593" spans="1:4" x14ac:dyDescent="0.3">
      <c r="A593" s="8" t="s">
        <v>54</v>
      </c>
      <c r="B593" s="7">
        <v>300</v>
      </c>
      <c r="C593" s="7"/>
      <c r="D593" s="29"/>
    </row>
    <row r="594" spans="1:4" x14ac:dyDescent="0.3">
      <c r="A594" s="8" t="s">
        <v>56</v>
      </c>
      <c r="B594" s="7">
        <v>450</v>
      </c>
      <c r="C594" s="7"/>
      <c r="D594" s="29"/>
    </row>
    <row r="595" spans="1:4" x14ac:dyDescent="0.3">
      <c r="A595" s="8" t="s">
        <v>629</v>
      </c>
      <c r="B595" s="7">
        <v>465</v>
      </c>
      <c r="C595" s="7"/>
      <c r="D595" s="29"/>
    </row>
    <row r="596" spans="1:4" x14ac:dyDescent="0.3">
      <c r="A596" s="8" t="s">
        <v>677</v>
      </c>
      <c r="B596" s="7">
        <v>475</v>
      </c>
      <c r="C596" s="7"/>
      <c r="D596" s="29"/>
    </row>
    <row r="597" spans="1:4" x14ac:dyDescent="0.3">
      <c r="A597" s="8" t="s">
        <v>762</v>
      </c>
      <c r="B597" s="7">
        <v>200</v>
      </c>
      <c r="C597" s="7"/>
      <c r="D597" s="29"/>
    </row>
    <row r="598" spans="1:4" x14ac:dyDescent="0.3">
      <c r="A598" s="8" t="s">
        <v>304</v>
      </c>
      <c r="B598" s="7">
        <v>530</v>
      </c>
      <c r="C598" s="7"/>
      <c r="D598" s="29"/>
    </row>
    <row r="599" spans="1:4" x14ac:dyDescent="0.3">
      <c r="A599" s="8" t="s">
        <v>305</v>
      </c>
      <c r="B599" s="7">
        <v>630</v>
      </c>
      <c r="C599" s="7"/>
      <c r="D599" s="29"/>
    </row>
    <row r="600" spans="1:4" x14ac:dyDescent="0.3">
      <c r="A600" s="8" t="s">
        <v>258</v>
      </c>
      <c r="B600" s="7">
        <v>500</v>
      </c>
      <c r="C600" s="7"/>
      <c r="D600" s="29"/>
    </row>
    <row r="601" spans="1:4" x14ac:dyDescent="0.3">
      <c r="A601" s="8" t="s">
        <v>259</v>
      </c>
      <c r="B601" s="7">
        <v>600</v>
      </c>
      <c r="C601" s="7"/>
      <c r="D601" s="29"/>
    </row>
    <row r="602" spans="1:4" x14ac:dyDescent="0.3">
      <c r="A602" s="8" t="s">
        <v>635</v>
      </c>
      <c r="B602" s="7">
        <v>485</v>
      </c>
      <c r="C602" s="7"/>
      <c r="D602" s="29"/>
    </row>
    <row r="603" spans="1:4" x14ac:dyDescent="0.3">
      <c r="A603" s="8" t="s">
        <v>651</v>
      </c>
      <c r="B603" s="7">
        <v>488</v>
      </c>
      <c r="C603" s="7"/>
      <c r="D603" s="29"/>
    </row>
    <row r="604" spans="1:4" x14ac:dyDescent="0.3">
      <c r="A604" s="8" t="s">
        <v>650</v>
      </c>
      <c r="B604" s="7">
        <v>348</v>
      </c>
      <c r="C604" s="7"/>
      <c r="D604" s="29"/>
    </row>
    <row r="605" spans="1:4" x14ac:dyDescent="0.3">
      <c r="A605" s="8" t="s">
        <v>161</v>
      </c>
      <c r="B605" s="7">
        <v>500</v>
      </c>
      <c r="C605" s="7"/>
      <c r="D605" s="29"/>
    </row>
    <row r="606" spans="1:4" x14ac:dyDescent="0.3">
      <c r="A606" s="8" t="s">
        <v>155</v>
      </c>
      <c r="B606" s="7">
        <v>440</v>
      </c>
      <c r="C606" s="7"/>
      <c r="D606" s="29"/>
    </row>
    <row r="607" spans="1:4" x14ac:dyDescent="0.3">
      <c r="A607" s="8" t="s">
        <v>157</v>
      </c>
      <c r="B607" s="7">
        <v>450</v>
      </c>
      <c r="C607" s="7"/>
      <c r="D607" s="29"/>
    </row>
    <row r="608" spans="1:4" x14ac:dyDescent="0.3">
      <c r="A608" s="8" t="s">
        <v>429</v>
      </c>
      <c r="B608" s="7">
        <v>410</v>
      </c>
      <c r="C608" s="7"/>
      <c r="D608" s="29"/>
    </row>
    <row r="609" spans="1:4" x14ac:dyDescent="0.3">
      <c r="A609" s="8" t="s">
        <v>326</v>
      </c>
      <c r="B609" s="7">
        <v>220</v>
      </c>
      <c r="C609" s="7"/>
      <c r="D609" s="29"/>
    </row>
    <row r="610" spans="1:4" x14ac:dyDescent="0.3">
      <c r="A610" s="8" t="s">
        <v>120</v>
      </c>
      <c r="B610" s="7">
        <v>325</v>
      </c>
      <c r="C610" s="7"/>
      <c r="D610" s="29"/>
    </row>
    <row r="611" spans="1:4" x14ac:dyDescent="0.3">
      <c r="A611" s="8" t="s">
        <v>627</v>
      </c>
      <c r="B611" s="7">
        <v>509</v>
      </c>
      <c r="C611" s="7"/>
      <c r="D611" s="29"/>
    </row>
    <row r="612" spans="1:4" x14ac:dyDescent="0.3">
      <c r="A612" s="8" t="s">
        <v>205</v>
      </c>
      <c r="B612" s="7">
        <v>215</v>
      </c>
      <c r="C612" s="7"/>
      <c r="D612" s="29"/>
    </row>
    <row r="613" spans="1:4" x14ac:dyDescent="0.3">
      <c r="A613" s="8" t="s">
        <v>586</v>
      </c>
      <c r="B613" s="7">
        <v>528</v>
      </c>
      <c r="C613" s="7"/>
      <c r="D613" s="29"/>
    </row>
    <row r="614" spans="1:4" x14ac:dyDescent="0.3">
      <c r="A614" s="8" t="s">
        <v>585</v>
      </c>
      <c r="B614" s="7">
        <v>413</v>
      </c>
      <c r="C614" s="7"/>
      <c r="D614" s="29"/>
    </row>
    <row r="615" spans="1:4" x14ac:dyDescent="0.3">
      <c r="A615" s="8" t="s">
        <v>398</v>
      </c>
      <c r="B615" s="7">
        <v>458</v>
      </c>
      <c r="C615" s="7"/>
      <c r="D615" s="29"/>
    </row>
    <row r="616" spans="1:4" x14ac:dyDescent="0.3">
      <c r="A616" s="8" t="s">
        <v>630</v>
      </c>
      <c r="B616" s="7">
        <v>310</v>
      </c>
      <c r="C616" s="7"/>
      <c r="D616" s="29"/>
    </row>
    <row r="617" spans="1:4" x14ac:dyDescent="0.3">
      <c r="A617" s="8" t="s">
        <v>378</v>
      </c>
      <c r="B617" s="7">
        <v>460</v>
      </c>
      <c r="C617" s="7"/>
      <c r="D617" s="29"/>
    </row>
    <row r="618" spans="1:4" x14ac:dyDescent="0.3">
      <c r="A618" s="8" t="s">
        <v>379</v>
      </c>
      <c r="B618" s="7">
        <v>560</v>
      </c>
      <c r="C618" s="7"/>
      <c r="D618" s="29"/>
    </row>
    <row r="619" spans="1:4" x14ac:dyDescent="0.3">
      <c r="A619" s="8" t="s">
        <v>580</v>
      </c>
      <c r="B619" s="7"/>
      <c r="C619" s="7">
        <v>600</v>
      </c>
      <c r="D619" s="29"/>
    </row>
    <row r="620" spans="1:4" x14ac:dyDescent="0.3">
      <c r="A620" s="8" t="s">
        <v>581</v>
      </c>
      <c r="B620" s="7"/>
      <c r="C620" s="7">
        <v>600</v>
      </c>
      <c r="D620" s="29"/>
    </row>
    <row r="621" spans="1:4" x14ac:dyDescent="0.3">
      <c r="A621" s="8" t="s">
        <v>346</v>
      </c>
      <c r="B621" s="7">
        <v>236</v>
      </c>
      <c r="C621" s="7"/>
      <c r="D621" s="29"/>
    </row>
    <row r="622" spans="1:4" x14ac:dyDescent="0.3">
      <c r="A622" s="8" t="s">
        <v>437</v>
      </c>
      <c r="B622" s="7">
        <v>420</v>
      </c>
      <c r="C622" s="7"/>
      <c r="D622" s="29"/>
    </row>
    <row r="623" spans="1:4" x14ac:dyDescent="0.3">
      <c r="A623" s="8" t="s">
        <v>125</v>
      </c>
      <c r="B623" s="7">
        <v>305</v>
      </c>
      <c r="C623" s="7"/>
      <c r="D623" s="29"/>
    </row>
    <row r="624" spans="1:4" x14ac:dyDescent="0.3">
      <c r="A624" s="8" t="s">
        <v>499</v>
      </c>
      <c r="B624" s="7">
        <v>325</v>
      </c>
      <c r="C624" s="7"/>
      <c r="D624" s="29"/>
    </row>
    <row r="625" spans="1:4" x14ac:dyDescent="0.3">
      <c r="A625" s="8" t="s">
        <v>707</v>
      </c>
      <c r="B625" s="7">
        <v>305</v>
      </c>
      <c r="C625" s="7"/>
      <c r="D625" s="29"/>
    </row>
    <row r="626" spans="1:4" x14ac:dyDescent="0.3">
      <c r="A626" s="8" t="s">
        <v>485</v>
      </c>
      <c r="B626" s="7">
        <v>350</v>
      </c>
      <c r="C626" s="7"/>
      <c r="D626" s="29"/>
    </row>
    <row r="627" spans="1:4" x14ac:dyDescent="0.3">
      <c r="A627" s="8" t="s">
        <v>328</v>
      </c>
      <c r="B627" s="7">
        <v>480</v>
      </c>
      <c r="C627" s="7"/>
      <c r="D627" s="29"/>
    </row>
    <row r="628" spans="1:4" x14ac:dyDescent="0.3">
      <c r="A628" s="8" t="s">
        <v>478</v>
      </c>
      <c r="B628" s="7">
        <v>263</v>
      </c>
      <c r="C628" s="7"/>
      <c r="D628" s="29"/>
    </row>
    <row r="629" spans="1:4" x14ac:dyDescent="0.3">
      <c r="A629" s="8" t="s">
        <v>339</v>
      </c>
      <c r="B629" s="7">
        <v>295</v>
      </c>
      <c r="C629" s="7"/>
      <c r="D629" s="29"/>
    </row>
    <row r="630" spans="1:4" x14ac:dyDescent="0.3">
      <c r="A630" s="8" t="s">
        <v>260</v>
      </c>
      <c r="B630" s="7">
        <v>505</v>
      </c>
      <c r="C630" s="7"/>
      <c r="D630" s="29"/>
    </row>
    <row r="631" spans="1:4" x14ac:dyDescent="0.3">
      <c r="A631" s="8" t="s">
        <v>415</v>
      </c>
      <c r="B631" s="7">
        <v>295</v>
      </c>
      <c r="C631" s="7"/>
      <c r="D631" s="29"/>
    </row>
    <row r="632" spans="1:4" x14ac:dyDescent="0.3">
      <c r="A632" s="8" t="s">
        <v>652</v>
      </c>
      <c r="B632" s="7">
        <v>490</v>
      </c>
      <c r="C632" s="7"/>
      <c r="D632" s="29"/>
    </row>
    <row r="633" spans="1:4" x14ac:dyDescent="0.3">
      <c r="A633" s="8" t="s">
        <v>319</v>
      </c>
      <c r="B633" s="7">
        <v>205</v>
      </c>
      <c r="C633" s="7"/>
      <c r="D633" s="29"/>
    </row>
    <row r="634" spans="1:4" x14ac:dyDescent="0.3">
      <c r="A634" s="8" t="s">
        <v>605</v>
      </c>
      <c r="B634" s="7">
        <v>498</v>
      </c>
      <c r="C634" s="7"/>
      <c r="D634" s="29"/>
    </row>
    <row r="635" spans="1:4" x14ac:dyDescent="0.3">
      <c r="A635" s="8" t="s">
        <v>601</v>
      </c>
      <c r="B635" s="7">
        <v>498</v>
      </c>
      <c r="C635" s="7"/>
      <c r="D635" s="29"/>
    </row>
    <row r="636" spans="1:4" x14ac:dyDescent="0.3">
      <c r="A636" s="8" t="s">
        <v>603</v>
      </c>
      <c r="B636" s="7">
        <v>498</v>
      </c>
      <c r="C636" s="7"/>
      <c r="D636" s="29"/>
    </row>
    <row r="637" spans="1:4" x14ac:dyDescent="0.3">
      <c r="A637" s="8" t="s">
        <v>275</v>
      </c>
      <c r="B637" s="7">
        <v>465</v>
      </c>
      <c r="C637" s="7"/>
      <c r="D637" s="29"/>
    </row>
    <row r="638" spans="1:4" x14ac:dyDescent="0.3">
      <c r="A638" s="8" t="s">
        <v>770</v>
      </c>
      <c r="B638" s="7">
        <v>350</v>
      </c>
      <c r="C638" s="7"/>
      <c r="D638" s="29"/>
    </row>
    <row r="639" spans="1:4" x14ac:dyDescent="0.3">
      <c r="A639" s="8" t="s">
        <v>233</v>
      </c>
      <c r="B639" s="7">
        <v>340</v>
      </c>
      <c r="C639" s="7"/>
      <c r="D639" s="29"/>
    </row>
    <row r="640" spans="1:4" x14ac:dyDescent="0.3">
      <c r="A640" s="8" t="s">
        <v>354</v>
      </c>
      <c r="B640" s="7">
        <v>260</v>
      </c>
      <c r="C640" s="7"/>
      <c r="D640" s="29"/>
    </row>
    <row r="641" spans="1:4" x14ac:dyDescent="0.3">
      <c r="A641" s="8" t="s">
        <v>531</v>
      </c>
      <c r="B641" s="7">
        <v>330</v>
      </c>
      <c r="C641" s="7"/>
      <c r="D641" s="29"/>
    </row>
    <row r="642" spans="1:4" x14ac:dyDescent="0.3">
      <c r="A642" s="8" t="s">
        <v>790</v>
      </c>
      <c r="B642" s="7">
        <v>320</v>
      </c>
      <c r="C642" s="7"/>
      <c r="D642" s="29"/>
    </row>
    <row r="643" spans="1:4" x14ac:dyDescent="0.3">
      <c r="A643" s="8" t="s">
        <v>513</v>
      </c>
      <c r="B643" s="7">
        <v>479</v>
      </c>
      <c r="C643" s="7"/>
      <c r="D643" s="29"/>
    </row>
    <row r="644" spans="1:4" x14ac:dyDescent="0.3">
      <c r="A644" s="8" t="s">
        <v>343</v>
      </c>
      <c r="B644" s="7">
        <v>670</v>
      </c>
      <c r="C644" s="7"/>
      <c r="D644" s="29"/>
    </row>
    <row r="645" spans="1:4" x14ac:dyDescent="0.3">
      <c r="A645" s="8" t="s">
        <v>341</v>
      </c>
      <c r="B645" s="7">
        <v>280</v>
      </c>
      <c r="C645" s="7"/>
      <c r="D645" s="29"/>
    </row>
    <row r="646" spans="1:4" x14ac:dyDescent="0.3">
      <c r="A646" s="8" t="s">
        <v>805</v>
      </c>
      <c r="B646" s="7">
        <v>452</v>
      </c>
      <c r="C646" s="7"/>
      <c r="D646" s="29"/>
    </row>
    <row r="647" spans="1:4" x14ac:dyDescent="0.3">
      <c r="A647" s="8" t="s">
        <v>112</v>
      </c>
      <c r="B647" s="7">
        <v>490</v>
      </c>
      <c r="C647" s="7"/>
      <c r="D647" s="29"/>
    </row>
    <row r="648" spans="1:4" x14ac:dyDescent="0.3">
      <c r="A648" s="8" t="s">
        <v>113</v>
      </c>
      <c r="B648" s="7">
        <v>590</v>
      </c>
      <c r="C648" s="7"/>
      <c r="D648" s="29"/>
    </row>
    <row r="649" spans="1:4" x14ac:dyDescent="0.3">
      <c r="A649" s="8" t="s">
        <v>244</v>
      </c>
      <c r="B649" s="7">
        <v>490</v>
      </c>
      <c r="C649" s="7"/>
      <c r="D649" s="29"/>
    </row>
    <row r="650" spans="1:4" x14ac:dyDescent="0.3">
      <c r="A650" s="8" t="s">
        <v>111</v>
      </c>
      <c r="B650" s="7">
        <v>315</v>
      </c>
      <c r="C650" s="7"/>
      <c r="D650" s="29"/>
    </row>
    <row r="651" spans="1:4" x14ac:dyDescent="0.3">
      <c r="A651" s="8" t="s">
        <v>266</v>
      </c>
      <c r="B651" s="7">
        <v>250</v>
      </c>
      <c r="C651" s="7"/>
      <c r="D651" s="29"/>
    </row>
    <row r="652" spans="1:4" x14ac:dyDescent="0.3">
      <c r="A652" s="8" t="s">
        <v>785</v>
      </c>
      <c r="B652" s="7">
        <v>480</v>
      </c>
      <c r="C652" s="7"/>
      <c r="D652" s="29"/>
    </row>
    <row r="653" spans="1:4" x14ac:dyDescent="0.3">
      <c r="A653" s="8" t="s">
        <v>284</v>
      </c>
      <c r="B653" s="7">
        <v>250</v>
      </c>
      <c r="C653" s="7"/>
      <c r="D653" s="29"/>
    </row>
    <row r="654" spans="1:4" x14ac:dyDescent="0.3">
      <c r="A654" s="8" t="s">
        <v>287</v>
      </c>
      <c r="B654" s="7">
        <v>305</v>
      </c>
      <c r="C654" s="7"/>
      <c r="D654" s="29"/>
    </row>
    <row r="655" spans="1:4" x14ac:dyDescent="0.3">
      <c r="A655" s="8" t="s">
        <v>263</v>
      </c>
      <c r="B655" s="7">
        <v>430</v>
      </c>
      <c r="C655" s="7"/>
      <c r="D655" s="29"/>
    </row>
    <row r="656" spans="1:4" x14ac:dyDescent="0.3">
      <c r="A656" s="8" t="s">
        <v>584</v>
      </c>
      <c r="B656" s="7">
        <v>308</v>
      </c>
      <c r="C656" s="7"/>
      <c r="D656" s="29"/>
    </row>
    <row r="657" spans="1:4" x14ac:dyDescent="0.3">
      <c r="A657" s="8" t="s">
        <v>185</v>
      </c>
      <c r="B657" s="7">
        <v>540</v>
      </c>
      <c r="C657" s="7"/>
      <c r="D657" s="29"/>
    </row>
    <row r="658" spans="1:4" x14ac:dyDescent="0.3">
      <c r="A658" s="8" t="s">
        <v>425</v>
      </c>
      <c r="B658" s="7">
        <v>300</v>
      </c>
      <c r="C658" s="7"/>
      <c r="D658" s="29"/>
    </row>
    <row r="659" spans="1:4" x14ac:dyDescent="0.3">
      <c r="A659" s="8" t="s">
        <v>539</v>
      </c>
      <c r="B659" s="7">
        <v>334</v>
      </c>
      <c r="C659" s="7"/>
      <c r="D659" s="29"/>
    </row>
    <row r="660" spans="1:4" x14ac:dyDescent="0.3">
      <c r="A660" s="8" t="s">
        <v>255</v>
      </c>
      <c r="B660" s="7">
        <v>300</v>
      </c>
      <c r="C660" s="7"/>
      <c r="D660" s="29"/>
    </row>
    <row r="661" spans="1:4" x14ac:dyDescent="0.3">
      <c r="A661" s="8" t="s">
        <v>668</v>
      </c>
      <c r="B661" s="7">
        <v>290</v>
      </c>
      <c r="C661" s="7"/>
      <c r="D661" s="29"/>
    </row>
    <row r="662" spans="1:4" x14ac:dyDescent="0.3">
      <c r="A662" s="8" t="s">
        <v>400</v>
      </c>
      <c r="B662" s="7">
        <v>440</v>
      </c>
      <c r="C662" s="7"/>
      <c r="D662" s="29"/>
    </row>
    <row r="663" spans="1:4" x14ac:dyDescent="0.3">
      <c r="A663" s="8" t="s">
        <v>47</v>
      </c>
      <c r="B663" s="7">
        <v>262</v>
      </c>
      <c r="C663" s="7"/>
      <c r="D663" s="29"/>
    </row>
    <row r="664" spans="1:4" x14ac:dyDescent="0.3">
      <c r="A664" s="8" t="s">
        <v>763</v>
      </c>
      <c r="B664" s="7">
        <v>213</v>
      </c>
      <c r="C664" s="7"/>
      <c r="D664" s="29"/>
    </row>
    <row r="665" spans="1:4" x14ac:dyDescent="0.3">
      <c r="A665" s="8" t="s">
        <v>428</v>
      </c>
      <c r="B665" s="7">
        <v>290</v>
      </c>
      <c r="C665" s="7"/>
      <c r="D665" s="29"/>
    </row>
    <row r="666" spans="1:4" x14ac:dyDescent="0.3">
      <c r="A666" s="8" t="s">
        <v>211</v>
      </c>
      <c r="B666" s="7">
        <v>250</v>
      </c>
      <c r="C666" s="7"/>
      <c r="D666" s="29"/>
    </row>
    <row r="667" spans="1:4" x14ac:dyDescent="0.3">
      <c r="A667" s="8" t="s">
        <v>388</v>
      </c>
      <c r="B667" s="7">
        <v>360</v>
      </c>
      <c r="C667" s="7"/>
      <c r="D667" s="29"/>
    </row>
    <row r="668" spans="1:4" x14ac:dyDescent="0.3">
      <c r="A668" s="8" t="s">
        <v>520</v>
      </c>
      <c r="B668" s="7">
        <v>485</v>
      </c>
      <c r="C668" s="7"/>
      <c r="D668" s="29"/>
    </row>
    <row r="669" spans="1:4" x14ac:dyDescent="0.3">
      <c r="A669" s="8" t="s">
        <v>386</v>
      </c>
      <c r="B669" s="7">
        <v>330</v>
      </c>
      <c r="C669" s="7"/>
      <c r="D669" s="29"/>
    </row>
    <row r="670" spans="1:4" x14ac:dyDescent="0.3">
      <c r="A670" s="8" t="s">
        <v>782</v>
      </c>
      <c r="B670" s="7">
        <v>341</v>
      </c>
      <c r="C670" s="7"/>
      <c r="D670" s="29"/>
    </row>
    <row r="671" spans="1:4" x14ac:dyDescent="0.3">
      <c r="A671" s="8" t="s">
        <v>27</v>
      </c>
      <c r="B671" s="7">
        <v>314</v>
      </c>
      <c r="C671" s="7"/>
      <c r="D671" s="29"/>
    </row>
    <row r="672" spans="1:4" x14ac:dyDescent="0.3">
      <c r="A672" s="8" t="s">
        <v>283</v>
      </c>
      <c r="B672" s="7">
        <v>465</v>
      </c>
      <c r="C672" s="7"/>
      <c r="D672" s="29"/>
    </row>
    <row r="673" spans="1:4" x14ac:dyDescent="0.3">
      <c r="A673" s="8" t="s">
        <v>473</v>
      </c>
      <c r="B673" s="7">
        <v>485</v>
      </c>
      <c r="C673" s="7"/>
      <c r="D673" s="29"/>
    </row>
    <row r="674" spans="1:4" x14ac:dyDescent="0.3">
      <c r="A674" s="8" t="s">
        <v>472</v>
      </c>
      <c r="B674" s="7">
        <v>340</v>
      </c>
      <c r="C674" s="7"/>
      <c r="D674" s="29"/>
    </row>
    <row r="675" spans="1:4" x14ac:dyDescent="0.3">
      <c r="A675" s="8" t="s">
        <v>471</v>
      </c>
      <c r="B675" s="7">
        <v>245</v>
      </c>
      <c r="C675" s="7"/>
      <c r="D675" s="29"/>
    </row>
    <row r="676" spans="1:4" x14ac:dyDescent="0.3">
      <c r="A676" s="8" t="s">
        <v>159</v>
      </c>
      <c r="B676" s="7">
        <v>520</v>
      </c>
      <c r="C676" s="7"/>
      <c r="D676" s="29"/>
    </row>
    <row r="677" spans="1:4" x14ac:dyDescent="0.3">
      <c r="A677" s="8" t="s">
        <v>158</v>
      </c>
      <c r="B677" s="7">
        <v>340</v>
      </c>
      <c r="C677" s="7"/>
      <c r="D677" s="29"/>
    </row>
    <row r="678" spans="1:4" x14ac:dyDescent="0.3">
      <c r="A678" s="8" t="s">
        <v>253</v>
      </c>
      <c r="B678" s="7">
        <v>510</v>
      </c>
      <c r="C678" s="7"/>
      <c r="D678" s="29"/>
    </row>
    <row r="679" spans="1:4" x14ac:dyDescent="0.3">
      <c r="A679" s="8" t="s">
        <v>254</v>
      </c>
      <c r="B679" s="7">
        <v>610</v>
      </c>
      <c r="C679" s="7"/>
      <c r="D679" s="29"/>
    </row>
    <row r="680" spans="1:4" x14ac:dyDescent="0.3">
      <c r="A680" s="8" t="s">
        <v>597</v>
      </c>
      <c r="B680" s="7">
        <v>500</v>
      </c>
      <c r="C680" s="7"/>
      <c r="D680" s="29"/>
    </row>
    <row r="681" spans="1:4" x14ac:dyDescent="0.3">
      <c r="A681" s="8" t="s">
        <v>709</v>
      </c>
      <c r="B681" s="7">
        <v>471</v>
      </c>
      <c r="C681" s="7"/>
      <c r="D681" s="29"/>
    </row>
    <row r="682" spans="1:4" x14ac:dyDescent="0.3">
      <c r="A682" s="8" t="s">
        <v>512</v>
      </c>
      <c r="B682" s="7">
        <v>329</v>
      </c>
      <c r="C682" s="7"/>
      <c r="D682" s="29"/>
    </row>
    <row r="683" spans="1:4" x14ac:dyDescent="0.3">
      <c r="A683" s="8" t="s">
        <v>230</v>
      </c>
      <c r="B683" s="7">
        <v>410</v>
      </c>
      <c r="C683" s="7"/>
      <c r="D683" s="29"/>
    </row>
    <row r="684" spans="1:4" x14ac:dyDescent="0.3">
      <c r="A684" s="8" t="s">
        <v>294</v>
      </c>
      <c r="B684" s="7"/>
      <c r="C684" s="7">
        <v>580</v>
      </c>
      <c r="D684" s="29"/>
    </row>
    <row r="685" spans="1:4" x14ac:dyDescent="0.3">
      <c r="A685" s="8" t="s">
        <v>237</v>
      </c>
      <c r="B685" s="7">
        <v>425</v>
      </c>
      <c r="C685" s="7"/>
      <c r="D685" s="29"/>
    </row>
    <row r="686" spans="1:4" x14ac:dyDescent="0.3">
      <c r="A686" s="8" t="s">
        <v>236</v>
      </c>
      <c r="B686" s="7">
        <v>180</v>
      </c>
      <c r="C686" s="7"/>
      <c r="D686" s="29"/>
    </row>
    <row r="687" spans="1:4" x14ac:dyDescent="0.3">
      <c r="A687" s="8" t="s">
        <v>337</v>
      </c>
      <c r="B687" s="7">
        <v>269</v>
      </c>
      <c r="C687" s="7"/>
      <c r="D687" s="29"/>
    </row>
    <row r="688" spans="1:4" x14ac:dyDescent="0.3">
      <c r="A688" s="8" t="s">
        <v>394</v>
      </c>
      <c r="B688" s="7">
        <v>310</v>
      </c>
      <c r="C688" s="7"/>
      <c r="D688" s="29"/>
    </row>
    <row r="689" spans="1:4" x14ac:dyDescent="0.3">
      <c r="A689" s="8" t="s">
        <v>631</v>
      </c>
      <c r="B689" s="7">
        <v>380</v>
      </c>
      <c r="C689" s="7"/>
      <c r="D689" s="29"/>
    </row>
    <row r="690" spans="1:4" x14ac:dyDescent="0.3">
      <c r="A690" s="8" t="s">
        <v>376</v>
      </c>
      <c r="B690" s="7">
        <v>467</v>
      </c>
      <c r="C690" s="7"/>
      <c r="D690" s="29"/>
    </row>
    <row r="691" spans="1:4" x14ac:dyDescent="0.3">
      <c r="A691" s="8" t="s">
        <v>312</v>
      </c>
      <c r="B691" s="7">
        <v>535</v>
      </c>
      <c r="C691" s="7"/>
      <c r="D691" s="29"/>
    </row>
    <row r="692" spans="1:4" x14ac:dyDescent="0.3">
      <c r="A692" s="8" t="s">
        <v>313</v>
      </c>
      <c r="B692" s="7">
        <v>635</v>
      </c>
      <c r="C692" s="7"/>
      <c r="D692" s="29"/>
    </row>
    <row r="693" spans="1:4" x14ac:dyDescent="0.3">
      <c r="A693" s="8" t="s">
        <v>672</v>
      </c>
      <c r="B693" s="7">
        <v>473</v>
      </c>
      <c r="C693" s="7"/>
      <c r="D693" s="29"/>
    </row>
    <row r="694" spans="1:4" x14ac:dyDescent="0.3">
      <c r="A694" s="8" t="s">
        <v>330</v>
      </c>
      <c r="B694" s="7">
        <v>430</v>
      </c>
      <c r="C694" s="7"/>
      <c r="D694" s="29"/>
    </row>
    <row r="695" spans="1:4" x14ac:dyDescent="0.3">
      <c r="A695" s="8" t="s">
        <v>268</v>
      </c>
      <c r="B695" s="7">
        <v>250</v>
      </c>
      <c r="C695" s="7"/>
      <c r="D695" s="29"/>
    </row>
    <row r="696" spans="1:4" x14ac:dyDescent="0.3">
      <c r="A696" s="8" t="s">
        <v>784</v>
      </c>
      <c r="B696" s="7">
        <v>341</v>
      </c>
      <c r="C696" s="7"/>
      <c r="D696" s="29"/>
    </row>
    <row r="697" spans="1:4" x14ac:dyDescent="0.3">
      <c r="A697" s="8" t="s">
        <v>617</v>
      </c>
      <c r="B697" s="7">
        <v>425</v>
      </c>
      <c r="C697" s="7"/>
      <c r="D697" s="29"/>
    </row>
    <row r="698" spans="1:4" x14ac:dyDescent="0.3">
      <c r="A698" s="8" t="s">
        <v>800</v>
      </c>
      <c r="B698" s="7">
        <v>525</v>
      </c>
      <c r="C698" s="7"/>
      <c r="D698" s="29"/>
    </row>
    <row r="699" spans="1:4" x14ac:dyDescent="0.3">
      <c r="A699" s="8" t="s">
        <v>329</v>
      </c>
      <c r="B699" s="7">
        <v>270</v>
      </c>
      <c r="C699" s="7"/>
      <c r="D699" s="29"/>
    </row>
    <row r="700" spans="1:4" x14ac:dyDescent="0.3">
      <c r="A700" s="8" t="s">
        <v>761</v>
      </c>
      <c r="B700" s="7">
        <v>499</v>
      </c>
      <c r="C700" s="7"/>
      <c r="D700" s="29"/>
    </row>
    <row r="701" spans="1:4" x14ac:dyDescent="0.3">
      <c r="A701" s="8" t="s">
        <v>151</v>
      </c>
      <c r="B701" s="7">
        <v>435</v>
      </c>
      <c r="C701" s="7"/>
      <c r="D701" s="29"/>
    </row>
    <row r="702" spans="1:4" x14ac:dyDescent="0.3">
      <c r="A702" s="8" t="s">
        <v>546</v>
      </c>
      <c r="B702" s="7">
        <v>535</v>
      </c>
      <c r="C702" s="7"/>
      <c r="D702" s="29"/>
    </row>
    <row r="703" spans="1:4" x14ac:dyDescent="0.3">
      <c r="A703" s="8" t="s">
        <v>167</v>
      </c>
      <c r="B703" s="7">
        <v>490</v>
      </c>
      <c r="C703" s="7"/>
      <c r="D703" s="29"/>
    </row>
    <row r="704" spans="1:4" x14ac:dyDescent="0.3">
      <c r="A704" s="8" t="s">
        <v>264</v>
      </c>
      <c r="B704" s="7">
        <v>330</v>
      </c>
      <c r="C704" s="7"/>
      <c r="D704" s="29"/>
    </row>
    <row r="705" spans="1:4" x14ac:dyDescent="0.3">
      <c r="A705" s="8" t="s">
        <v>103</v>
      </c>
      <c r="B705" s="7">
        <v>335</v>
      </c>
      <c r="C705" s="7"/>
      <c r="D705" s="29"/>
    </row>
    <row r="706" spans="1:4" x14ac:dyDescent="0.3">
      <c r="A706" s="8" t="s">
        <v>104</v>
      </c>
      <c r="B706" s="7">
        <v>515</v>
      </c>
      <c r="C706" s="7"/>
      <c r="D706" s="29"/>
    </row>
    <row r="707" spans="1:4" x14ac:dyDescent="0.3">
      <c r="A707" s="8" t="s">
        <v>587</v>
      </c>
      <c r="B707" s="7">
        <v>308</v>
      </c>
      <c r="C707" s="7"/>
      <c r="D707" s="29"/>
    </row>
    <row r="708" spans="1:4" x14ac:dyDescent="0.3">
      <c r="A708" s="8" t="s">
        <v>730</v>
      </c>
      <c r="B708" s="7"/>
      <c r="C708" s="7">
        <v>580</v>
      </c>
      <c r="D708" s="29"/>
    </row>
    <row r="709" spans="1:4" x14ac:dyDescent="0.3">
      <c r="A709" s="8" t="s">
        <v>628</v>
      </c>
      <c r="B709" s="7">
        <v>465</v>
      </c>
      <c r="C709" s="7"/>
      <c r="D709" s="29"/>
    </row>
    <row r="710" spans="1:4" x14ac:dyDescent="0.3">
      <c r="A710" s="8" t="s">
        <v>734</v>
      </c>
      <c r="B710" s="7"/>
      <c r="C710" s="7">
        <v>580</v>
      </c>
      <c r="D710" s="29"/>
    </row>
    <row r="711" spans="1:4" x14ac:dyDescent="0.3">
      <c r="A711" s="8" t="s">
        <v>735</v>
      </c>
      <c r="B711" s="7"/>
      <c r="C711" s="7">
        <v>580</v>
      </c>
      <c r="D711" s="29"/>
    </row>
    <row r="712" spans="1:4" x14ac:dyDescent="0.3">
      <c r="A712" s="8" t="s">
        <v>622</v>
      </c>
      <c r="B712" s="7">
        <v>305</v>
      </c>
      <c r="C712" s="7"/>
      <c r="D712" s="29"/>
    </row>
    <row r="713" spans="1:4" x14ac:dyDescent="0.3">
      <c r="A713" s="8" t="s">
        <v>655</v>
      </c>
      <c r="B713" s="7">
        <v>355</v>
      </c>
      <c r="C713" s="7"/>
      <c r="D713" s="29"/>
    </row>
    <row r="714" spans="1:4" x14ac:dyDescent="0.3">
      <c r="A714" s="8" t="s">
        <v>549</v>
      </c>
      <c r="B714" s="7">
        <v>545</v>
      </c>
      <c r="C714" s="7"/>
      <c r="D714" s="29"/>
    </row>
    <row r="715" spans="1:4" x14ac:dyDescent="0.3">
      <c r="A715" s="8" t="s">
        <v>219</v>
      </c>
      <c r="B715" s="7">
        <v>245</v>
      </c>
      <c r="C715" s="7"/>
      <c r="D715" s="29"/>
    </row>
    <row r="716" spans="1:4" x14ac:dyDescent="0.3">
      <c r="A716" s="8" t="s">
        <v>220</v>
      </c>
      <c r="B716" s="7">
        <v>405</v>
      </c>
      <c r="C716" s="7"/>
      <c r="D716" s="29"/>
    </row>
    <row r="717" spans="1:4" x14ac:dyDescent="0.3">
      <c r="A717" s="8" t="s">
        <v>306</v>
      </c>
      <c r="B717" s="7">
        <v>310</v>
      </c>
      <c r="C717" s="7"/>
      <c r="D717" s="29"/>
    </row>
    <row r="718" spans="1:4" x14ac:dyDescent="0.3">
      <c r="A718" s="8" t="s">
        <v>385</v>
      </c>
      <c r="B718" s="7">
        <v>470</v>
      </c>
      <c r="C718" s="7"/>
      <c r="D718" s="29"/>
    </row>
    <row r="719" spans="1:4" x14ac:dyDescent="0.3">
      <c r="A719" s="8" t="s">
        <v>732</v>
      </c>
      <c r="B719" s="7"/>
      <c r="C719" s="7">
        <v>580</v>
      </c>
      <c r="D719" s="29"/>
    </row>
    <row r="720" spans="1:4" x14ac:dyDescent="0.3">
      <c r="A720" s="8" t="s">
        <v>733</v>
      </c>
      <c r="B720" s="7"/>
      <c r="C720" s="7">
        <v>580</v>
      </c>
      <c r="D720" s="29"/>
    </row>
    <row r="721" spans="1:4" x14ac:dyDescent="0.3">
      <c r="A721" s="8" t="s">
        <v>464</v>
      </c>
      <c r="B721" s="7">
        <v>525</v>
      </c>
      <c r="C721" s="7"/>
      <c r="D721" s="29"/>
    </row>
    <row r="722" spans="1:4" x14ac:dyDescent="0.3">
      <c r="A722" s="8" t="s">
        <v>202</v>
      </c>
      <c r="B722" s="7">
        <v>314</v>
      </c>
      <c r="C722" s="7"/>
      <c r="D722" s="29"/>
    </row>
    <row r="723" spans="1:4" x14ac:dyDescent="0.3">
      <c r="A723" s="8" t="s">
        <v>534</v>
      </c>
      <c r="B723" s="7">
        <v>490</v>
      </c>
      <c r="C723" s="7"/>
      <c r="D723" s="29"/>
    </row>
    <row r="724" spans="1:4" x14ac:dyDescent="0.3">
      <c r="A724" s="8" t="s">
        <v>609</v>
      </c>
      <c r="B724" s="7">
        <v>358</v>
      </c>
      <c r="C724" s="7"/>
      <c r="D724" s="29"/>
    </row>
    <row r="725" spans="1:4" x14ac:dyDescent="0.3">
      <c r="A725" s="8" t="s">
        <v>389</v>
      </c>
      <c r="B725" s="7">
        <v>290</v>
      </c>
      <c r="C725" s="7"/>
      <c r="D725" s="29"/>
    </row>
    <row r="726" spans="1:4" x14ac:dyDescent="0.3">
      <c r="A726" s="8" t="s">
        <v>302</v>
      </c>
      <c r="B726" s="7">
        <v>310</v>
      </c>
      <c r="C726" s="7"/>
      <c r="D726" s="29"/>
    </row>
    <row r="727" spans="1:4" x14ac:dyDescent="0.3">
      <c r="A727" s="8" t="s">
        <v>809</v>
      </c>
      <c r="B727" s="7">
        <v>474</v>
      </c>
      <c r="C727" s="7"/>
      <c r="D727" s="29"/>
    </row>
    <row r="728" spans="1:4" x14ac:dyDescent="0.3">
      <c r="A728" s="8" t="s">
        <v>420</v>
      </c>
      <c r="B728" s="7">
        <v>460</v>
      </c>
      <c r="C728" s="7"/>
      <c r="D728" s="29"/>
    </row>
    <row r="729" spans="1:4" x14ac:dyDescent="0.3">
      <c r="A729" s="8" t="s">
        <v>659</v>
      </c>
      <c r="B729" s="7">
        <v>329</v>
      </c>
      <c r="C729" s="7"/>
      <c r="D729" s="29"/>
    </row>
    <row r="730" spans="1:4" x14ac:dyDescent="0.3">
      <c r="A730" s="8" t="s">
        <v>462</v>
      </c>
      <c r="B730" s="7">
        <v>318</v>
      </c>
      <c r="C730" s="7"/>
      <c r="D730" s="29"/>
    </row>
    <row r="731" spans="1:4" x14ac:dyDescent="0.3">
      <c r="A731" s="8" t="s">
        <v>625</v>
      </c>
      <c r="B731" s="7">
        <v>294</v>
      </c>
      <c r="C731" s="7"/>
      <c r="D731" s="29"/>
    </row>
    <row r="732" spans="1:4" x14ac:dyDescent="0.3">
      <c r="A732" s="8" t="s">
        <v>693</v>
      </c>
      <c r="B732" s="7">
        <v>275</v>
      </c>
      <c r="C732" s="7"/>
      <c r="D732" s="29"/>
    </row>
    <row r="733" spans="1:4" x14ac:dyDescent="0.3">
      <c r="A733" s="8" t="s">
        <v>201</v>
      </c>
      <c r="B733" s="7">
        <v>534</v>
      </c>
      <c r="C733" s="7"/>
      <c r="D733" s="29"/>
    </row>
    <row r="734" spans="1:4" x14ac:dyDescent="0.3">
      <c r="A734" s="8" t="s">
        <v>297</v>
      </c>
      <c r="B734" s="7">
        <v>600</v>
      </c>
      <c r="C734" s="7"/>
      <c r="D734" s="29"/>
    </row>
    <row r="735" spans="1:4" x14ac:dyDescent="0.3">
      <c r="A735" s="8" t="s">
        <v>298</v>
      </c>
      <c r="B735" s="7">
        <v>700</v>
      </c>
      <c r="C735" s="7"/>
      <c r="D735" s="29"/>
    </row>
    <row r="736" spans="1:4" x14ac:dyDescent="0.3">
      <c r="A736" s="8" t="s">
        <v>797</v>
      </c>
      <c r="B736" s="7">
        <v>521</v>
      </c>
      <c r="C736" s="7"/>
      <c r="D736" s="29"/>
    </row>
    <row r="737" spans="1:4" x14ac:dyDescent="0.3">
      <c r="A737" s="8" t="s">
        <v>285</v>
      </c>
      <c r="B737" s="7">
        <v>210</v>
      </c>
      <c r="C737" s="7"/>
      <c r="D737" s="29"/>
    </row>
    <row r="738" spans="1:4" x14ac:dyDescent="0.3">
      <c r="A738" s="8" t="s">
        <v>796</v>
      </c>
      <c r="B738" s="7">
        <v>362</v>
      </c>
      <c r="C738" s="7"/>
      <c r="D738" s="29"/>
    </row>
    <row r="739" spans="1:4" x14ac:dyDescent="0.3">
      <c r="A739" s="8" t="s">
        <v>242</v>
      </c>
      <c r="B739" s="7">
        <v>525</v>
      </c>
      <c r="C739" s="7"/>
      <c r="D739" s="29"/>
    </row>
    <row r="740" spans="1:4" x14ac:dyDescent="0.3">
      <c r="A740" s="8" t="s">
        <v>610</v>
      </c>
      <c r="B740" s="7">
        <v>488</v>
      </c>
      <c r="C740" s="7"/>
      <c r="D740" s="29"/>
    </row>
    <row r="741" spans="1:4" x14ac:dyDescent="0.3">
      <c r="A741" s="8" t="s">
        <v>246</v>
      </c>
      <c r="B741" s="7">
        <v>336</v>
      </c>
      <c r="C741" s="7"/>
      <c r="D741" s="29"/>
    </row>
    <row r="742" spans="1:4" x14ac:dyDescent="0.3">
      <c r="A742" s="8" t="s">
        <v>265</v>
      </c>
      <c r="B742" s="7">
        <v>500</v>
      </c>
      <c r="C742" s="7"/>
      <c r="D742" s="29"/>
    </row>
    <row r="743" spans="1:4" x14ac:dyDescent="0.3">
      <c r="A743" s="8" t="s">
        <v>567</v>
      </c>
      <c r="B743" s="7"/>
      <c r="C743" s="7">
        <v>580</v>
      </c>
      <c r="D743" s="29"/>
    </row>
    <row r="744" spans="1:4" x14ac:dyDescent="0.3">
      <c r="A744" s="8" t="s">
        <v>674</v>
      </c>
      <c r="B744" s="7">
        <v>395</v>
      </c>
      <c r="C744" s="7"/>
      <c r="D744" s="29"/>
    </row>
    <row r="745" spans="1:4" x14ac:dyDescent="0.3">
      <c r="A745" s="8" t="s">
        <v>673</v>
      </c>
      <c r="B745" s="7">
        <v>305</v>
      </c>
      <c r="C745" s="7"/>
      <c r="D745" s="29"/>
    </row>
    <row r="746" spans="1:4" x14ac:dyDescent="0.3">
      <c r="A746" s="8" t="s">
        <v>675</v>
      </c>
      <c r="B746" s="7">
        <v>535</v>
      </c>
      <c r="C746" s="7"/>
      <c r="D746" s="29"/>
    </row>
    <row r="747" spans="1:4" x14ac:dyDescent="0.3">
      <c r="A747" s="8" t="s">
        <v>175</v>
      </c>
      <c r="B747" s="7">
        <v>525</v>
      </c>
      <c r="C747" s="7"/>
      <c r="D747" s="29"/>
    </row>
    <row r="748" spans="1:4" x14ac:dyDescent="0.3">
      <c r="A748" s="8" t="s">
        <v>633</v>
      </c>
      <c r="B748" s="7">
        <v>260</v>
      </c>
      <c r="C748" s="7"/>
      <c r="D748" s="29"/>
    </row>
    <row r="749" spans="1:4" x14ac:dyDescent="0.3">
      <c r="A749" s="8" t="s">
        <v>77</v>
      </c>
      <c r="B749" s="7">
        <v>450</v>
      </c>
      <c r="C749" s="7"/>
      <c r="D749" s="29"/>
    </row>
    <row r="750" spans="1:4" x14ac:dyDescent="0.3">
      <c r="A750" s="8" t="s">
        <v>76</v>
      </c>
      <c r="B750" s="7">
        <v>305</v>
      </c>
      <c r="C750" s="7"/>
      <c r="D750" s="29"/>
    </row>
    <row r="751" spans="1:4" x14ac:dyDescent="0.3">
      <c r="A751" s="8" t="s">
        <v>16</v>
      </c>
      <c r="B751" s="7">
        <v>525</v>
      </c>
      <c r="C751" s="7"/>
      <c r="D751" s="29"/>
    </row>
    <row r="752" spans="1:4" x14ac:dyDescent="0.3">
      <c r="A752" s="8" t="s">
        <v>17</v>
      </c>
      <c r="B752" s="7">
        <v>625</v>
      </c>
      <c r="C752" s="7"/>
      <c r="D752" s="29"/>
    </row>
    <row r="753" spans="1:4" x14ac:dyDescent="0.3">
      <c r="A753" s="8" t="s">
        <v>493</v>
      </c>
      <c r="B753" s="7">
        <v>474</v>
      </c>
      <c r="C753" s="7"/>
      <c r="D753" s="29"/>
    </row>
    <row r="754" spans="1:4" x14ac:dyDescent="0.3">
      <c r="A754" s="8" t="s">
        <v>390</v>
      </c>
      <c r="B754" s="7">
        <v>340</v>
      </c>
      <c r="C754" s="7"/>
      <c r="D754" s="29"/>
    </row>
    <row r="755" spans="1:4" x14ac:dyDescent="0.3">
      <c r="A755" s="8" t="s">
        <v>583</v>
      </c>
      <c r="B755" s="7"/>
      <c r="C755" s="7">
        <v>600</v>
      </c>
      <c r="D755" s="29"/>
    </row>
    <row r="756" spans="1:4" x14ac:dyDescent="0.3">
      <c r="A756" s="8" t="s">
        <v>102</v>
      </c>
      <c r="B756" s="7">
        <v>490</v>
      </c>
      <c r="C756" s="7"/>
      <c r="D756" s="29"/>
    </row>
    <row r="757" spans="1:4" x14ac:dyDescent="0.3">
      <c r="A757" s="8" t="s">
        <v>342</v>
      </c>
      <c r="B757" s="7">
        <v>440</v>
      </c>
      <c r="C757" s="7"/>
      <c r="D757" s="29"/>
    </row>
    <row r="758" spans="1:4" x14ac:dyDescent="0.3">
      <c r="A758" s="8" t="s">
        <v>73</v>
      </c>
      <c r="B758" s="7">
        <v>490</v>
      </c>
      <c r="C758" s="7"/>
      <c r="D758" s="29"/>
    </row>
    <row r="759" spans="1:4" x14ac:dyDescent="0.3">
      <c r="A759" s="8" t="s">
        <v>731</v>
      </c>
      <c r="B759" s="7"/>
      <c r="C759" s="7">
        <v>580</v>
      </c>
      <c r="D759" s="29"/>
    </row>
    <row r="760" spans="1:4" x14ac:dyDescent="0.3">
      <c r="A760" s="8" t="s">
        <v>764</v>
      </c>
      <c r="B760" s="7">
        <v>411</v>
      </c>
      <c r="C760" s="7"/>
      <c r="D760" s="29"/>
    </row>
    <row r="761" spans="1:4" x14ac:dyDescent="0.3">
      <c r="A761" s="8" t="s">
        <v>372</v>
      </c>
      <c r="B761" s="7">
        <v>400</v>
      </c>
      <c r="C761" s="7"/>
      <c r="D761" s="29"/>
    </row>
    <row r="762" spans="1:4" x14ac:dyDescent="0.3">
      <c r="A762" s="8" t="s">
        <v>829</v>
      </c>
      <c r="B762" s="7"/>
      <c r="C762" s="7">
        <v>600</v>
      </c>
      <c r="D762" s="29"/>
    </row>
    <row r="763" spans="1:4" x14ac:dyDescent="0.3">
      <c r="A763" s="8" t="s">
        <v>728</v>
      </c>
      <c r="B763" s="7">
        <v>550</v>
      </c>
      <c r="C763" s="7"/>
      <c r="D763" s="29"/>
    </row>
    <row r="764" spans="1:4" x14ac:dyDescent="0.3">
      <c r="A764" s="8" t="s">
        <v>137</v>
      </c>
      <c r="B764" s="7">
        <v>330</v>
      </c>
      <c r="C764" s="7"/>
      <c r="D764" s="29"/>
    </row>
    <row r="765" spans="1:4" x14ac:dyDescent="0.3">
      <c r="A765" s="8" t="s">
        <v>720</v>
      </c>
      <c r="B765" s="7">
        <v>370</v>
      </c>
      <c r="C765" s="7"/>
      <c r="D765" s="29"/>
    </row>
    <row r="766" spans="1:4" x14ac:dyDescent="0.3">
      <c r="A766" s="8" t="s">
        <v>65</v>
      </c>
      <c r="B766" s="7">
        <v>299</v>
      </c>
      <c r="C766" s="7"/>
      <c r="D766" s="29"/>
    </row>
    <row r="767" spans="1:4" x14ac:dyDescent="0.3">
      <c r="A767" s="8" t="s">
        <v>380</v>
      </c>
      <c r="B767" s="7">
        <v>400</v>
      </c>
      <c r="C767" s="7"/>
      <c r="D767" s="29"/>
    </row>
    <row r="768" spans="1:4" x14ac:dyDescent="0.3">
      <c r="A768" s="8" t="s">
        <v>381</v>
      </c>
      <c r="B768" s="7">
        <v>500</v>
      </c>
      <c r="C768" s="7"/>
      <c r="D768" s="29"/>
    </row>
    <row r="769" spans="1:4" x14ac:dyDescent="0.3">
      <c r="A769" s="8" t="s">
        <v>430</v>
      </c>
      <c r="B769" s="7">
        <v>530</v>
      </c>
      <c r="C769" s="7"/>
      <c r="D769" s="29"/>
    </row>
    <row r="770" spans="1:4" x14ac:dyDescent="0.3">
      <c r="A770" s="8" t="s">
        <v>29</v>
      </c>
      <c r="B770" s="7">
        <v>405</v>
      </c>
      <c r="C770" s="7"/>
      <c r="D770" s="29"/>
    </row>
    <row r="771" spans="1:4" x14ac:dyDescent="0.3">
      <c r="A771" s="8" t="s">
        <v>594</v>
      </c>
      <c r="B771" s="7">
        <v>420</v>
      </c>
      <c r="C771" s="7"/>
      <c r="D771" s="29"/>
    </row>
    <row r="772" spans="1:4" x14ac:dyDescent="0.3">
      <c r="A772" s="8" t="s">
        <v>542</v>
      </c>
      <c r="B772" s="7">
        <v>510</v>
      </c>
      <c r="C772" s="7"/>
      <c r="D772" s="29"/>
    </row>
    <row r="773" spans="1:4" x14ac:dyDescent="0.3">
      <c r="A773" s="8" t="s">
        <v>36</v>
      </c>
      <c r="B773" s="7">
        <v>195</v>
      </c>
      <c r="C773" s="7"/>
      <c r="D773" s="29"/>
    </row>
    <row r="774" spans="1:4" x14ac:dyDescent="0.3">
      <c r="A774" s="8" t="s">
        <v>101</v>
      </c>
      <c r="B774" s="7">
        <v>390</v>
      </c>
      <c r="C774" s="7"/>
      <c r="D774" s="29"/>
    </row>
    <row r="775" spans="1:4" x14ac:dyDescent="0.3">
      <c r="A775" s="8" t="s">
        <v>147</v>
      </c>
      <c r="B775" s="7">
        <v>490</v>
      </c>
      <c r="C775" s="7"/>
      <c r="D775" s="29"/>
    </row>
    <row r="776" spans="1:4" x14ac:dyDescent="0.3">
      <c r="A776" s="8" t="s">
        <v>637</v>
      </c>
      <c r="B776" s="7">
        <v>480</v>
      </c>
      <c r="C776" s="7"/>
      <c r="D776" s="29"/>
    </row>
    <row r="777" spans="1:4" x14ac:dyDescent="0.3">
      <c r="A777" s="8" t="s">
        <v>634</v>
      </c>
      <c r="B777" s="7">
        <v>360</v>
      </c>
      <c r="C777" s="7"/>
      <c r="D777" s="29"/>
    </row>
    <row r="778" spans="1:4" x14ac:dyDescent="0.3">
      <c r="A778" s="8" t="s">
        <v>402</v>
      </c>
      <c r="B778" s="7">
        <v>468</v>
      </c>
      <c r="C778" s="7"/>
      <c r="D778" s="29"/>
    </row>
    <row r="779" spans="1:4" x14ac:dyDescent="0.3">
      <c r="A779" s="8" t="s">
        <v>347</v>
      </c>
      <c r="B779" s="7">
        <v>240</v>
      </c>
      <c r="C779" s="7"/>
      <c r="D779" s="29"/>
    </row>
    <row r="780" spans="1:4" x14ac:dyDescent="0.3">
      <c r="A780" s="8" t="s">
        <v>68</v>
      </c>
      <c r="B780" s="7">
        <v>435</v>
      </c>
      <c r="C780" s="7"/>
      <c r="D780" s="29"/>
    </row>
    <row r="781" spans="1:4" x14ac:dyDescent="0.3">
      <c r="A781" s="8" t="s">
        <v>331</v>
      </c>
      <c r="B781" s="7">
        <v>270</v>
      </c>
      <c r="C781" s="7"/>
      <c r="D781" s="29"/>
    </row>
    <row r="782" spans="1:4" x14ac:dyDescent="0.3">
      <c r="A782" s="8" t="s">
        <v>247</v>
      </c>
      <c r="B782" s="7">
        <v>405</v>
      </c>
      <c r="C782" s="7"/>
      <c r="D782" s="29"/>
    </row>
    <row r="783" spans="1:4" x14ac:dyDescent="0.3">
      <c r="A783" s="8" t="s">
        <v>616</v>
      </c>
      <c r="B783" s="7">
        <v>313</v>
      </c>
      <c r="C783" s="7"/>
      <c r="D783" s="29"/>
    </row>
    <row r="784" spans="1:4" x14ac:dyDescent="0.3">
      <c r="A784" s="8" t="s">
        <v>239</v>
      </c>
      <c r="B784" s="7">
        <v>210</v>
      </c>
      <c r="C784" s="7"/>
      <c r="D784" s="29"/>
    </row>
    <row r="785" spans="1:4" x14ac:dyDescent="0.3">
      <c r="A785" s="8" t="s">
        <v>488</v>
      </c>
      <c r="B785" s="7">
        <v>424</v>
      </c>
      <c r="C785" s="7"/>
      <c r="D785" s="29"/>
    </row>
    <row r="786" spans="1:4" x14ac:dyDescent="0.3">
      <c r="A786" s="8" t="s">
        <v>489</v>
      </c>
      <c r="B786" s="7">
        <v>424</v>
      </c>
      <c r="C786" s="7"/>
      <c r="D786" s="29"/>
    </row>
    <row r="787" spans="1:4" x14ac:dyDescent="0.3">
      <c r="A787" s="8" t="s">
        <v>490</v>
      </c>
      <c r="B787" s="7">
        <v>424</v>
      </c>
      <c r="C787" s="7"/>
      <c r="D787" s="29"/>
    </row>
    <row r="788" spans="1:4" x14ac:dyDescent="0.3">
      <c r="A788" s="8" t="s">
        <v>318</v>
      </c>
      <c r="B788" s="7">
        <v>195</v>
      </c>
      <c r="C788" s="7"/>
      <c r="D788" s="29"/>
    </row>
    <row r="789" spans="1:4" x14ac:dyDescent="0.3">
      <c r="A789" s="8" t="s">
        <v>424</v>
      </c>
      <c r="B789" s="7">
        <v>260</v>
      </c>
      <c r="C789" s="7"/>
      <c r="D789" s="29"/>
    </row>
    <row r="790" spans="1:4" x14ac:dyDescent="0.3">
      <c r="A790" s="8" t="s">
        <v>222</v>
      </c>
      <c r="B790" s="7">
        <v>470</v>
      </c>
      <c r="C790" s="7"/>
      <c r="D790" s="29"/>
    </row>
    <row r="791" spans="1:4" x14ac:dyDescent="0.3">
      <c r="A791" s="8" t="s">
        <v>822</v>
      </c>
      <c r="B791" s="7"/>
      <c r="C791" s="7">
        <v>680</v>
      </c>
      <c r="D791" s="29"/>
    </row>
    <row r="792" spans="1:4" x14ac:dyDescent="0.3">
      <c r="A792" s="8" t="s">
        <v>653</v>
      </c>
      <c r="B792" s="7">
        <v>303</v>
      </c>
      <c r="C792" s="7"/>
      <c r="D792" s="29"/>
    </row>
    <row r="793" spans="1:4" x14ac:dyDescent="0.3">
      <c r="A793" s="8" t="s">
        <v>238</v>
      </c>
      <c r="B793" s="7">
        <v>390</v>
      </c>
      <c r="C793" s="7"/>
      <c r="D793" s="29"/>
    </row>
    <row r="794" spans="1:4" x14ac:dyDescent="0.3">
      <c r="A794" s="8" t="s">
        <v>550</v>
      </c>
      <c r="B794" s="7">
        <v>515</v>
      </c>
      <c r="C794" s="7"/>
      <c r="D794" s="29"/>
    </row>
    <row r="795" spans="1:4" x14ac:dyDescent="0.3">
      <c r="A795" s="8" t="s">
        <v>823</v>
      </c>
      <c r="B795" s="7"/>
      <c r="C795" s="7">
        <v>680</v>
      </c>
      <c r="D795" s="29"/>
    </row>
    <row r="796" spans="1:4" x14ac:dyDescent="0.3">
      <c r="A796" s="8" t="s">
        <v>397</v>
      </c>
      <c r="B796" s="7">
        <v>458</v>
      </c>
      <c r="C796" s="7"/>
      <c r="D796" s="29"/>
    </row>
    <row r="797" spans="1:4" x14ac:dyDescent="0.3">
      <c r="A797" s="8" t="s">
        <v>187</v>
      </c>
      <c r="B797" s="7"/>
      <c r="C797" s="7">
        <v>580</v>
      </c>
      <c r="D797" s="29"/>
    </row>
    <row r="798" spans="1:4" x14ac:dyDescent="0.3">
      <c r="A798" s="8" t="s">
        <v>612</v>
      </c>
      <c r="B798" s="7">
        <v>497</v>
      </c>
      <c r="C798" s="7"/>
      <c r="D798" s="29"/>
    </row>
    <row r="799" spans="1:4" x14ac:dyDescent="0.3">
      <c r="A799" s="8" t="s">
        <v>737</v>
      </c>
      <c r="B799" s="7"/>
      <c r="C799" s="7">
        <v>680</v>
      </c>
      <c r="D799" s="29"/>
    </row>
    <row r="800" spans="1:4" x14ac:dyDescent="0.3">
      <c r="A800" s="8" t="s">
        <v>316</v>
      </c>
      <c r="B800" s="7">
        <v>240</v>
      </c>
      <c r="C800" s="7"/>
      <c r="D800" s="29"/>
    </row>
    <row r="801" spans="1:5" x14ac:dyDescent="0.3">
      <c r="A801" s="8" t="s">
        <v>662</v>
      </c>
      <c r="B801" s="7">
        <v>510</v>
      </c>
      <c r="C801" s="7"/>
      <c r="D801" s="29"/>
    </row>
    <row r="802" spans="1:5" x14ac:dyDescent="0.3">
      <c r="A802" s="8" t="s">
        <v>661</v>
      </c>
      <c r="B802" s="7">
        <v>330</v>
      </c>
      <c r="C802" s="7"/>
      <c r="D802" s="29"/>
    </row>
    <row r="803" spans="1:5" x14ac:dyDescent="0.3">
      <c r="A803" s="8" t="s">
        <v>69</v>
      </c>
      <c r="B803" s="7">
        <v>245</v>
      </c>
      <c r="C803" s="7"/>
      <c r="D803" s="29"/>
    </row>
    <row r="804" spans="1:5" x14ac:dyDescent="0.3">
      <c r="A804" s="8" t="s">
        <v>725</v>
      </c>
      <c r="B804" s="7">
        <v>420</v>
      </c>
      <c r="C804" s="7"/>
      <c r="D804" s="29"/>
    </row>
    <row r="805" spans="1:5" x14ac:dyDescent="0.3">
      <c r="A805" s="8" t="s">
        <v>824</v>
      </c>
      <c r="B805" s="7"/>
      <c r="C805" s="7">
        <v>600</v>
      </c>
      <c r="D805" s="29"/>
    </row>
    <row r="806" spans="1:5" x14ac:dyDescent="0.3">
      <c r="A806" s="8" t="s">
        <v>831</v>
      </c>
      <c r="B806" s="7">
        <v>306652</v>
      </c>
      <c r="C806" s="7">
        <v>41430</v>
      </c>
      <c r="D806" s="29"/>
      <c r="E806" s="29"/>
    </row>
  </sheetData>
  <pageMargins left="0.7" right="0.7" top="0.75" bottom="0.75" header="0.3" footer="0.3"/>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C806-A7B2-436B-8503-2322E8BE6C8B}">
  <dimension ref="A1:Q56"/>
  <sheetViews>
    <sheetView zoomScale="79" workbookViewId="0">
      <selection activeCell="R23" sqref="R23"/>
    </sheetView>
  </sheetViews>
  <sheetFormatPr defaultRowHeight="14.4" x14ac:dyDescent="0.3"/>
  <cols>
    <col min="2" max="2" width="14.88671875" bestFit="1" customWidth="1"/>
    <col min="3" max="3" width="12.77734375" bestFit="1" customWidth="1"/>
    <col min="4" max="4" width="27.77734375" bestFit="1" customWidth="1"/>
    <col min="16" max="16" width="13.44140625" bestFit="1" customWidth="1"/>
    <col min="17" max="17" width="27.77734375" bestFit="1" customWidth="1"/>
    <col min="18" max="18" width="28.109375" bestFit="1" customWidth="1"/>
    <col min="19" max="20" width="7.33203125" bestFit="1" customWidth="1"/>
    <col min="21" max="21" width="5.21875" bestFit="1" customWidth="1"/>
    <col min="22" max="22" width="8" bestFit="1" customWidth="1"/>
    <col min="23" max="23" width="4.44140625" bestFit="1" customWidth="1"/>
    <col min="24" max="24" width="6.109375" bestFit="1" customWidth="1"/>
    <col min="25" max="25" width="6.21875" bestFit="1" customWidth="1"/>
    <col min="26" max="26" width="5.77734375" bestFit="1" customWidth="1"/>
    <col min="27" max="27" width="7.6640625" bestFit="1" customWidth="1"/>
    <col min="28" max="28" width="3.44140625" bestFit="1" customWidth="1"/>
    <col min="29" max="29" width="7.6640625" bestFit="1" customWidth="1"/>
    <col min="30" max="30" width="6.88671875" bestFit="1" customWidth="1"/>
    <col min="31" max="31" width="7.21875" bestFit="1" customWidth="1"/>
    <col min="32" max="32" width="5.109375" bestFit="1" customWidth="1"/>
    <col min="33" max="33" width="5.5546875" bestFit="1" customWidth="1"/>
    <col min="34" max="34" width="6.6640625" bestFit="1" customWidth="1"/>
    <col min="35" max="35" width="11.21875" bestFit="1" customWidth="1"/>
    <col min="36" max="36" width="7.44140625" bestFit="1" customWidth="1"/>
    <col min="37" max="38" width="7.33203125" bestFit="1" customWidth="1"/>
    <col min="39" max="39" width="5.21875" bestFit="1" customWidth="1"/>
    <col min="40" max="40" width="4.44140625" bestFit="1" customWidth="1"/>
    <col min="41" max="41" width="6.109375" bestFit="1" customWidth="1"/>
    <col min="42" max="42" width="6.21875" bestFit="1" customWidth="1"/>
    <col min="43" max="43" width="5.77734375" bestFit="1" customWidth="1"/>
    <col min="44" max="44" width="7.6640625" bestFit="1" customWidth="1"/>
    <col min="45" max="45" width="3.44140625" bestFit="1" customWidth="1"/>
    <col min="46" max="46" width="7.6640625" bestFit="1" customWidth="1"/>
    <col min="47" max="47" width="7.21875" bestFit="1" customWidth="1"/>
    <col min="48" max="48" width="5.109375" bestFit="1" customWidth="1"/>
    <col min="49" max="49" width="5.5546875" bestFit="1" customWidth="1"/>
    <col min="50" max="50" width="6.6640625" bestFit="1" customWidth="1"/>
    <col min="51" max="51" width="10.21875" bestFit="1" customWidth="1"/>
    <col min="52" max="52" width="11.21875" bestFit="1" customWidth="1"/>
  </cols>
  <sheetData>
    <row r="1" spans="1:17" s="5" customFormat="1" ht="41.4" customHeight="1" x14ac:dyDescent="0.3">
      <c r="A1" s="5" t="s">
        <v>854</v>
      </c>
    </row>
    <row r="4" spans="1:17" x14ac:dyDescent="0.3">
      <c r="B4" s="1" t="s">
        <v>1</v>
      </c>
      <c r="C4" s="1" t="s">
        <v>11</v>
      </c>
      <c r="D4" s="2" t="s">
        <v>830</v>
      </c>
    </row>
    <row r="5" spans="1:17" x14ac:dyDescent="0.3">
      <c r="B5" s="2" t="s">
        <v>33</v>
      </c>
      <c r="C5" s="2" t="s">
        <v>832</v>
      </c>
      <c r="D5" s="2">
        <v>26146</v>
      </c>
      <c r="P5" s="1" t="s">
        <v>852</v>
      </c>
      <c r="Q5" s="2" t="s">
        <v>830</v>
      </c>
    </row>
    <row r="6" spans="1:17" x14ac:dyDescent="0.3">
      <c r="B6" s="2" t="s">
        <v>833</v>
      </c>
      <c r="C6" s="2"/>
      <c r="D6" s="2">
        <v>26146</v>
      </c>
      <c r="P6" s="3" t="s">
        <v>33</v>
      </c>
      <c r="Q6" s="2">
        <v>1180</v>
      </c>
    </row>
    <row r="7" spans="1:17" x14ac:dyDescent="0.3">
      <c r="B7" s="2" t="s">
        <v>171</v>
      </c>
      <c r="C7" s="2" t="s">
        <v>832</v>
      </c>
      <c r="D7" s="2">
        <v>12538</v>
      </c>
      <c r="P7" s="4" t="s">
        <v>832</v>
      </c>
      <c r="Q7" s="2">
        <v>1180</v>
      </c>
    </row>
    <row r="8" spans="1:17" x14ac:dyDescent="0.3">
      <c r="B8" s="2"/>
      <c r="C8" s="2" t="s">
        <v>834</v>
      </c>
      <c r="D8" s="2">
        <v>1280</v>
      </c>
      <c r="P8" s="3" t="s">
        <v>171</v>
      </c>
      <c r="Q8" s="2">
        <v>9688</v>
      </c>
    </row>
    <row r="9" spans="1:17" x14ac:dyDescent="0.3">
      <c r="B9" s="2" t="s">
        <v>835</v>
      </c>
      <c r="C9" s="2"/>
      <c r="D9" s="2">
        <v>13818</v>
      </c>
      <c r="P9" s="4" t="s">
        <v>832</v>
      </c>
      <c r="Q9" s="2">
        <v>9008</v>
      </c>
    </row>
    <row r="10" spans="1:17" x14ac:dyDescent="0.3">
      <c r="B10" s="2" t="s">
        <v>25</v>
      </c>
      <c r="C10" s="2" t="s">
        <v>832</v>
      </c>
      <c r="D10" s="2">
        <v>9537</v>
      </c>
      <c r="P10" s="4" t="s">
        <v>834</v>
      </c>
      <c r="Q10" s="2">
        <v>680</v>
      </c>
    </row>
    <row r="11" spans="1:17" x14ac:dyDescent="0.3">
      <c r="B11" s="2"/>
      <c r="C11" s="2" t="s">
        <v>834</v>
      </c>
      <c r="D11" s="2">
        <v>8080</v>
      </c>
      <c r="P11" s="3" t="s">
        <v>25</v>
      </c>
      <c r="Q11" s="2">
        <v>9471</v>
      </c>
    </row>
    <row r="12" spans="1:17" x14ac:dyDescent="0.3">
      <c r="B12" s="2" t="s">
        <v>836</v>
      </c>
      <c r="C12" s="2"/>
      <c r="D12" s="2">
        <v>17617</v>
      </c>
      <c r="P12" s="4" t="s">
        <v>832</v>
      </c>
      <c r="Q12" s="2">
        <v>6751</v>
      </c>
    </row>
    <row r="13" spans="1:17" x14ac:dyDescent="0.3">
      <c r="B13" s="2" t="s">
        <v>52</v>
      </c>
      <c r="C13" s="2" t="s">
        <v>832</v>
      </c>
      <c r="D13" s="2">
        <v>17190</v>
      </c>
      <c r="P13" s="4" t="s">
        <v>834</v>
      </c>
      <c r="Q13" s="2">
        <v>2720</v>
      </c>
    </row>
    <row r="14" spans="1:17" x14ac:dyDescent="0.3">
      <c r="B14" s="2"/>
      <c r="C14" s="2" t="s">
        <v>834</v>
      </c>
      <c r="D14" s="2">
        <v>2320</v>
      </c>
      <c r="P14" s="3" t="s">
        <v>52</v>
      </c>
      <c r="Q14" s="2">
        <v>2732</v>
      </c>
    </row>
    <row r="15" spans="1:17" x14ac:dyDescent="0.3">
      <c r="B15" s="2" t="s">
        <v>837</v>
      </c>
      <c r="C15" s="2"/>
      <c r="D15" s="2">
        <v>19510</v>
      </c>
      <c r="P15" s="4" t="s">
        <v>832</v>
      </c>
      <c r="Q15" s="2">
        <v>2052</v>
      </c>
    </row>
    <row r="16" spans="1:17" x14ac:dyDescent="0.3">
      <c r="B16" s="2" t="s">
        <v>63</v>
      </c>
      <c r="C16" s="2" t="s">
        <v>832</v>
      </c>
      <c r="D16" s="2">
        <v>6344</v>
      </c>
      <c r="P16" s="4" t="s">
        <v>834</v>
      </c>
      <c r="Q16" s="2">
        <v>680</v>
      </c>
    </row>
    <row r="17" spans="2:17" x14ac:dyDescent="0.3">
      <c r="B17" s="2"/>
      <c r="C17" s="2" t="s">
        <v>834</v>
      </c>
      <c r="D17" s="2">
        <v>680</v>
      </c>
      <c r="P17" s="3" t="s">
        <v>63</v>
      </c>
      <c r="Q17" s="2">
        <v>9613</v>
      </c>
    </row>
    <row r="18" spans="2:17" x14ac:dyDescent="0.3">
      <c r="B18" s="2" t="s">
        <v>838</v>
      </c>
      <c r="C18" s="2"/>
      <c r="D18" s="2">
        <v>7024</v>
      </c>
      <c r="P18" s="4" t="s">
        <v>832</v>
      </c>
      <c r="Q18" s="2">
        <v>8313</v>
      </c>
    </row>
    <row r="19" spans="2:17" x14ac:dyDescent="0.3">
      <c r="B19" s="2" t="s">
        <v>85</v>
      </c>
      <c r="C19" s="2" t="s">
        <v>832</v>
      </c>
      <c r="D19" s="2">
        <v>11244</v>
      </c>
      <c r="P19" s="4" t="s">
        <v>834</v>
      </c>
      <c r="Q19" s="2">
        <v>1300</v>
      </c>
    </row>
    <row r="20" spans="2:17" x14ac:dyDescent="0.3">
      <c r="B20" s="2" t="s">
        <v>839</v>
      </c>
      <c r="C20" s="2"/>
      <c r="D20" s="2">
        <v>11244</v>
      </c>
      <c r="P20" s="3" t="s">
        <v>85</v>
      </c>
      <c r="Q20" s="2">
        <v>13672</v>
      </c>
    </row>
    <row r="21" spans="2:17" x14ac:dyDescent="0.3">
      <c r="B21" s="2" t="s">
        <v>19</v>
      </c>
      <c r="C21" s="2" t="s">
        <v>832</v>
      </c>
      <c r="D21" s="2">
        <v>20780</v>
      </c>
      <c r="P21" s="4" t="s">
        <v>832</v>
      </c>
      <c r="Q21" s="2">
        <v>11152</v>
      </c>
    </row>
    <row r="22" spans="2:17" x14ac:dyDescent="0.3">
      <c r="B22" s="2"/>
      <c r="C22" s="2" t="s">
        <v>834</v>
      </c>
      <c r="D22" s="2">
        <v>3040</v>
      </c>
      <c r="P22" s="4" t="s">
        <v>834</v>
      </c>
      <c r="Q22" s="2">
        <v>2520</v>
      </c>
    </row>
    <row r="23" spans="2:17" x14ac:dyDescent="0.3">
      <c r="B23" s="2" t="s">
        <v>840</v>
      </c>
      <c r="C23" s="2"/>
      <c r="D23" s="2">
        <v>23820</v>
      </c>
      <c r="P23" s="3" t="s">
        <v>19</v>
      </c>
      <c r="Q23" s="2">
        <v>6075</v>
      </c>
    </row>
    <row r="24" spans="2:17" x14ac:dyDescent="0.3">
      <c r="B24" s="2" t="s">
        <v>23</v>
      </c>
      <c r="C24" s="2" t="s">
        <v>834</v>
      </c>
      <c r="D24" s="2">
        <v>1160</v>
      </c>
      <c r="P24" s="4" t="s">
        <v>832</v>
      </c>
      <c r="Q24" s="2">
        <v>4025</v>
      </c>
    </row>
    <row r="25" spans="2:17" x14ac:dyDescent="0.3">
      <c r="B25" s="2"/>
      <c r="C25" s="2" t="s">
        <v>832</v>
      </c>
      <c r="D25" s="2">
        <v>780</v>
      </c>
      <c r="P25" s="4" t="s">
        <v>834</v>
      </c>
      <c r="Q25" s="2">
        <v>2050</v>
      </c>
    </row>
    <row r="26" spans="2:17" x14ac:dyDescent="0.3">
      <c r="B26" s="2" t="s">
        <v>841</v>
      </c>
      <c r="C26" s="2"/>
      <c r="D26" s="2">
        <v>1940</v>
      </c>
      <c r="P26" s="3" t="s">
        <v>23</v>
      </c>
      <c r="Q26" s="2">
        <v>43897</v>
      </c>
    </row>
    <row r="27" spans="2:17" x14ac:dyDescent="0.3">
      <c r="B27" s="2" t="s">
        <v>128</v>
      </c>
      <c r="C27" s="2" t="s">
        <v>832</v>
      </c>
      <c r="D27" s="2">
        <v>12706</v>
      </c>
      <c r="P27" s="4" t="s">
        <v>832</v>
      </c>
      <c r="Q27" s="2">
        <v>35697</v>
      </c>
    </row>
    <row r="28" spans="2:17" x14ac:dyDescent="0.3">
      <c r="B28" s="2"/>
      <c r="C28" s="2" t="s">
        <v>834</v>
      </c>
      <c r="D28" s="2">
        <v>1360</v>
      </c>
      <c r="P28" s="4" t="s">
        <v>834</v>
      </c>
      <c r="Q28" s="2">
        <v>8200</v>
      </c>
    </row>
    <row r="29" spans="2:17" x14ac:dyDescent="0.3">
      <c r="B29" s="2" t="s">
        <v>842</v>
      </c>
      <c r="C29" s="2"/>
      <c r="D29" s="2">
        <v>14066</v>
      </c>
      <c r="P29" s="3" t="s">
        <v>128</v>
      </c>
      <c r="Q29" s="2">
        <v>6030</v>
      </c>
    </row>
    <row r="30" spans="2:17" x14ac:dyDescent="0.3">
      <c r="B30" s="2" t="s">
        <v>13</v>
      </c>
      <c r="C30" s="2" t="s">
        <v>832</v>
      </c>
      <c r="D30" s="2">
        <v>27700</v>
      </c>
      <c r="P30" s="4" t="s">
        <v>832</v>
      </c>
      <c r="Q30" s="2">
        <v>5430</v>
      </c>
    </row>
    <row r="31" spans="2:17" x14ac:dyDescent="0.3">
      <c r="B31" s="2"/>
      <c r="C31" s="2" t="s">
        <v>834</v>
      </c>
      <c r="D31" s="2">
        <v>1780</v>
      </c>
      <c r="P31" s="4" t="s">
        <v>834</v>
      </c>
      <c r="Q31" s="2">
        <v>600</v>
      </c>
    </row>
    <row r="32" spans="2:17" x14ac:dyDescent="0.3">
      <c r="B32" s="2" t="s">
        <v>843</v>
      </c>
      <c r="C32" s="2"/>
      <c r="D32" s="2">
        <v>29480</v>
      </c>
      <c r="P32" s="3" t="s">
        <v>13</v>
      </c>
      <c r="Q32" s="2">
        <v>10223</v>
      </c>
    </row>
    <row r="33" spans="2:17" x14ac:dyDescent="0.3">
      <c r="B33" s="2" t="s">
        <v>55</v>
      </c>
      <c r="C33" s="2" t="s">
        <v>832</v>
      </c>
      <c r="D33" s="2">
        <v>11360</v>
      </c>
      <c r="P33" s="4" t="s">
        <v>832</v>
      </c>
      <c r="Q33" s="2">
        <v>10223</v>
      </c>
    </row>
    <row r="34" spans="2:17" x14ac:dyDescent="0.3">
      <c r="B34" s="2"/>
      <c r="C34" s="2" t="s">
        <v>834</v>
      </c>
      <c r="D34" s="2">
        <v>2640</v>
      </c>
      <c r="P34" s="3" t="s">
        <v>55</v>
      </c>
      <c r="Q34" s="2">
        <v>15552</v>
      </c>
    </row>
    <row r="35" spans="2:17" x14ac:dyDescent="0.3">
      <c r="B35" s="2" t="s">
        <v>844</v>
      </c>
      <c r="C35" s="2"/>
      <c r="D35" s="2">
        <v>14000</v>
      </c>
      <c r="P35" s="4" t="s">
        <v>832</v>
      </c>
      <c r="Q35" s="2">
        <v>14952</v>
      </c>
    </row>
    <row r="36" spans="2:17" x14ac:dyDescent="0.3">
      <c r="B36" s="2" t="s">
        <v>122</v>
      </c>
      <c r="C36" s="2" t="s">
        <v>832</v>
      </c>
      <c r="D36" s="2">
        <v>9243</v>
      </c>
      <c r="P36" s="4" t="s">
        <v>834</v>
      </c>
      <c r="Q36" s="2">
        <v>600</v>
      </c>
    </row>
    <row r="37" spans="2:17" x14ac:dyDescent="0.3">
      <c r="B37" s="2"/>
      <c r="C37" s="2" t="s">
        <v>834</v>
      </c>
      <c r="D37" s="2">
        <v>1160</v>
      </c>
      <c r="P37" s="3" t="s">
        <v>122</v>
      </c>
      <c r="Q37" s="2">
        <v>7360</v>
      </c>
    </row>
    <row r="38" spans="2:17" x14ac:dyDescent="0.3">
      <c r="B38" s="2" t="s">
        <v>845</v>
      </c>
      <c r="C38" s="2"/>
      <c r="D38" s="2">
        <v>10403</v>
      </c>
      <c r="P38" s="4" t="s">
        <v>832</v>
      </c>
      <c r="Q38" s="2">
        <v>5300</v>
      </c>
    </row>
    <row r="39" spans="2:17" x14ac:dyDescent="0.3">
      <c r="B39" s="2" t="s">
        <v>41</v>
      </c>
      <c r="C39" s="2" t="s">
        <v>832</v>
      </c>
      <c r="D39" s="2">
        <v>37975</v>
      </c>
      <c r="P39" s="4" t="s">
        <v>834</v>
      </c>
      <c r="Q39" s="2">
        <v>2060</v>
      </c>
    </row>
    <row r="40" spans="2:17" x14ac:dyDescent="0.3">
      <c r="B40" s="2"/>
      <c r="C40" s="2" t="s">
        <v>834</v>
      </c>
      <c r="D40" s="2">
        <v>1390</v>
      </c>
      <c r="P40" s="3" t="s">
        <v>41</v>
      </c>
      <c r="Q40" s="2">
        <v>1646</v>
      </c>
    </row>
    <row r="41" spans="2:17" x14ac:dyDescent="0.3">
      <c r="B41" s="2" t="s">
        <v>846</v>
      </c>
      <c r="C41" s="2"/>
      <c r="D41" s="2">
        <v>39365</v>
      </c>
      <c r="P41" s="4" t="s">
        <v>832</v>
      </c>
      <c r="Q41" s="2">
        <v>1646</v>
      </c>
    </row>
    <row r="42" spans="2:17" x14ac:dyDescent="0.3">
      <c r="B42" s="2" t="s">
        <v>14</v>
      </c>
      <c r="C42" s="2" t="s">
        <v>832</v>
      </c>
      <c r="D42" s="2">
        <v>11176</v>
      </c>
      <c r="P42" s="3" t="s">
        <v>14</v>
      </c>
      <c r="Q42" s="2">
        <v>13481</v>
      </c>
    </row>
    <row r="43" spans="2:17" x14ac:dyDescent="0.3">
      <c r="B43" s="2" t="s">
        <v>847</v>
      </c>
      <c r="C43" s="2"/>
      <c r="D43" s="2">
        <v>11176</v>
      </c>
      <c r="P43" s="4" t="s">
        <v>832</v>
      </c>
      <c r="Q43" s="2">
        <v>13481</v>
      </c>
    </row>
    <row r="44" spans="2:17" x14ac:dyDescent="0.3">
      <c r="B44" s="2" t="s">
        <v>93</v>
      </c>
      <c r="C44" s="2" t="s">
        <v>832</v>
      </c>
      <c r="D44" s="2">
        <v>18189</v>
      </c>
      <c r="P44" s="3" t="s">
        <v>93</v>
      </c>
      <c r="Q44" s="2">
        <v>15809</v>
      </c>
    </row>
    <row r="45" spans="2:17" x14ac:dyDescent="0.3">
      <c r="B45" s="2"/>
      <c r="C45" s="2" t="s">
        <v>834</v>
      </c>
      <c r="D45" s="2">
        <v>8940</v>
      </c>
      <c r="P45" s="4" t="s">
        <v>832</v>
      </c>
      <c r="Q45" s="2">
        <v>12609</v>
      </c>
    </row>
    <row r="46" spans="2:17" x14ac:dyDescent="0.3">
      <c r="B46" s="2" t="s">
        <v>848</v>
      </c>
      <c r="C46" s="2"/>
      <c r="D46" s="2">
        <v>27129</v>
      </c>
      <c r="P46" s="4" t="s">
        <v>834</v>
      </c>
      <c r="Q46" s="2">
        <v>3200</v>
      </c>
    </row>
    <row r="47" spans="2:17" x14ac:dyDescent="0.3">
      <c r="B47" s="2" t="s">
        <v>106</v>
      </c>
      <c r="C47" s="2" t="s">
        <v>832</v>
      </c>
      <c r="D47" s="2">
        <v>17505</v>
      </c>
      <c r="P47" s="3" t="s">
        <v>106</v>
      </c>
      <c r="Q47" s="2">
        <v>6085</v>
      </c>
    </row>
    <row r="48" spans="2:17" x14ac:dyDescent="0.3">
      <c r="B48" s="2"/>
      <c r="C48" s="2" t="s">
        <v>834</v>
      </c>
      <c r="D48" s="2">
        <v>2460</v>
      </c>
      <c r="P48" s="4" t="s">
        <v>832</v>
      </c>
      <c r="Q48" s="2">
        <v>6085</v>
      </c>
    </row>
    <row r="49" spans="2:17" x14ac:dyDescent="0.3">
      <c r="B49" s="2" t="s">
        <v>849</v>
      </c>
      <c r="C49" s="2"/>
      <c r="D49" s="2">
        <v>19965</v>
      </c>
      <c r="P49" s="3" t="s">
        <v>115</v>
      </c>
      <c r="Q49" s="2">
        <v>10675</v>
      </c>
    </row>
    <row r="50" spans="2:17" x14ac:dyDescent="0.3">
      <c r="B50" s="2" t="s">
        <v>115</v>
      </c>
      <c r="C50" s="2" t="s">
        <v>832</v>
      </c>
      <c r="D50" s="2">
        <v>10728</v>
      </c>
      <c r="P50" s="4" t="s">
        <v>832</v>
      </c>
      <c r="Q50" s="2">
        <v>10075</v>
      </c>
    </row>
    <row r="51" spans="2:17" x14ac:dyDescent="0.3">
      <c r="B51" s="2"/>
      <c r="C51" s="2" t="s">
        <v>834</v>
      </c>
      <c r="D51" s="2">
        <v>2440</v>
      </c>
      <c r="P51" s="4" t="s">
        <v>834</v>
      </c>
      <c r="Q51" s="2">
        <v>600</v>
      </c>
    </row>
    <row r="52" spans="2:17" x14ac:dyDescent="0.3">
      <c r="B52" s="2" t="s">
        <v>850</v>
      </c>
      <c r="C52" s="2"/>
      <c r="D52" s="2">
        <v>13168</v>
      </c>
      <c r="P52" s="3" t="s">
        <v>28</v>
      </c>
      <c r="Q52" s="2">
        <v>5855</v>
      </c>
    </row>
    <row r="53" spans="2:17" x14ac:dyDescent="0.3">
      <c r="B53" s="2" t="s">
        <v>28</v>
      </c>
      <c r="C53" s="2" t="s">
        <v>832</v>
      </c>
      <c r="D53" s="2">
        <v>45511</v>
      </c>
      <c r="P53" s="4" t="s">
        <v>832</v>
      </c>
      <c r="Q53" s="2">
        <v>5255</v>
      </c>
    </row>
    <row r="54" spans="2:17" x14ac:dyDescent="0.3">
      <c r="B54" s="2"/>
      <c r="C54" s="2" t="s">
        <v>834</v>
      </c>
      <c r="D54" s="2">
        <v>2700</v>
      </c>
      <c r="P54" s="4" t="s">
        <v>834</v>
      </c>
      <c r="Q54" s="2">
        <v>600</v>
      </c>
    </row>
    <row r="55" spans="2:17" x14ac:dyDescent="0.3">
      <c r="B55" s="2" t="s">
        <v>851</v>
      </c>
      <c r="C55" s="2"/>
      <c r="D55" s="2">
        <v>48211</v>
      </c>
      <c r="P55" s="3" t="s">
        <v>831</v>
      </c>
      <c r="Q55" s="2">
        <v>189044</v>
      </c>
    </row>
    <row r="56" spans="2:17" x14ac:dyDescent="0.3">
      <c r="B56" s="2" t="s">
        <v>831</v>
      </c>
      <c r="C56" s="2"/>
      <c r="D56" s="2">
        <v>348082</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1"/>
  <sheetViews>
    <sheetView zoomScale="43" workbookViewId="0">
      <selection activeCell="M76" sqref="M76"/>
    </sheetView>
  </sheetViews>
  <sheetFormatPr defaultRowHeight="14.4" x14ac:dyDescent="0.3"/>
  <cols>
    <col min="3" max="3" width="13.33203125" bestFit="1" customWidth="1"/>
    <col min="4" max="4" width="28.44140625" bestFit="1" customWidth="1"/>
    <col min="5" max="5" width="8.109375" bestFit="1" customWidth="1"/>
    <col min="6" max="6" width="10.88671875" bestFit="1" customWidth="1"/>
    <col min="7" max="7" width="12.109375" bestFit="1" customWidth="1"/>
    <col min="8" max="8" width="8.6640625" bestFit="1" customWidth="1"/>
    <col min="9" max="9" width="12.33203125" bestFit="1" customWidth="1"/>
    <col min="10" max="10" width="8.109375" bestFit="1" customWidth="1"/>
    <col min="11" max="11" width="9.77734375" bestFit="1" customWidth="1"/>
    <col min="12" max="12" width="9.21875" bestFit="1" customWidth="1"/>
    <col min="13" max="13" width="9.5546875" bestFit="1" customWidth="1"/>
    <col min="14" max="14" width="10.88671875" bestFit="1" customWidth="1"/>
    <col min="15" max="15" width="8.109375" bestFit="1" customWidth="1"/>
    <col min="16" max="16" width="10.88671875" bestFit="1" customWidth="1"/>
    <col min="17" max="17" width="10.33203125" bestFit="1" customWidth="1"/>
    <col min="18" max="18" width="11.77734375" bestFit="1" customWidth="1"/>
    <col min="19" max="19" width="8.33203125" bestFit="1" customWidth="1"/>
    <col min="20" max="21" width="9.5546875" bestFit="1" customWidth="1"/>
    <col min="22" max="22" width="16.6640625" bestFit="1" customWidth="1"/>
    <col min="23" max="23" width="10.77734375" bestFit="1" customWidth="1"/>
  </cols>
  <sheetData>
    <row r="1" spans="1:25" s="9" customFormat="1" ht="39.6" customHeight="1" x14ac:dyDescent="0.3">
      <c r="A1" s="9" t="s">
        <v>855</v>
      </c>
    </row>
    <row r="3" spans="1:25" x14ac:dyDescent="0.3">
      <c r="B3" s="10" t="s">
        <v>856</v>
      </c>
      <c r="C3" s="10"/>
      <c r="W3" s="10" t="s">
        <v>858</v>
      </c>
      <c r="X3" s="10"/>
      <c r="Y3" s="10"/>
    </row>
    <row r="5" spans="1:25" x14ac:dyDescent="0.3">
      <c r="C5" s="6" t="s">
        <v>830</v>
      </c>
      <c r="D5" s="6" t="s">
        <v>853</v>
      </c>
      <c r="E5" s="7"/>
      <c r="F5" s="7"/>
      <c r="G5" s="7"/>
      <c r="H5" s="7"/>
      <c r="I5" s="7"/>
      <c r="J5" s="7"/>
      <c r="K5" s="7"/>
      <c r="L5" s="7"/>
      <c r="M5" s="7"/>
      <c r="N5" s="7"/>
      <c r="O5" s="7"/>
      <c r="P5" s="7"/>
      <c r="Q5" s="7"/>
      <c r="R5" s="7"/>
      <c r="S5" s="7"/>
      <c r="T5" s="7"/>
      <c r="U5" s="7"/>
      <c r="V5" s="7"/>
    </row>
    <row r="6" spans="1:25" x14ac:dyDescent="0.3">
      <c r="C6" s="6" t="s">
        <v>852</v>
      </c>
      <c r="D6" s="7" t="s">
        <v>33</v>
      </c>
      <c r="E6" s="7" t="s">
        <v>171</v>
      </c>
      <c r="F6" s="7" t="s">
        <v>25</v>
      </c>
      <c r="G6" s="7" t="s">
        <v>52</v>
      </c>
      <c r="H6" s="7" t="s">
        <v>63</v>
      </c>
      <c r="I6" s="7" t="s">
        <v>85</v>
      </c>
      <c r="J6" s="7" t="s">
        <v>19</v>
      </c>
      <c r="K6" s="7" t="s">
        <v>23</v>
      </c>
      <c r="L6" s="7" t="s">
        <v>128</v>
      </c>
      <c r="M6" s="7" t="s">
        <v>13</v>
      </c>
      <c r="N6" s="7" t="s">
        <v>55</v>
      </c>
      <c r="O6" s="7" t="s">
        <v>122</v>
      </c>
      <c r="P6" s="7" t="s">
        <v>41</v>
      </c>
      <c r="Q6" s="7" t="s">
        <v>14</v>
      </c>
      <c r="R6" s="7" t="s">
        <v>93</v>
      </c>
      <c r="S6" s="7" t="s">
        <v>106</v>
      </c>
      <c r="T6" s="7" t="s">
        <v>115</v>
      </c>
      <c r="U6" s="7" t="s">
        <v>28</v>
      </c>
      <c r="V6" s="7" t="s">
        <v>831</v>
      </c>
    </row>
    <row r="7" spans="1:25" x14ac:dyDescent="0.3">
      <c r="C7" s="8">
        <v>1</v>
      </c>
      <c r="D7" s="7">
        <v>5130</v>
      </c>
      <c r="E7" s="7"/>
      <c r="F7" s="7">
        <v>1320</v>
      </c>
      <c r="G7" s="7">
        <v>4000</v>
      </c>
      <c r="H7" s="7">
        <v>806</v>
      </c>
      <c r="I7" s="7">
        <v>2885</v>
      </c>
      <c r="J7" s="7">
        <v>6735</v>
      </c>
      <c r="K7" s="7"/>
      <c r="L7" s="7">
        <v>1815</v>
      </c>
      <c r="M7" s="7">
        <v>5538</v>
      </c>
      <c r="N7" s="7">
        <v>2995</v>
      </c>
      <c r="O7" s="7">
        <v>1035</v>
      </c>
      <c r="P7" s="7">
        <v>9538</v>
      </c>
      <c r="Q7" s="7">
        <v>5369</v>
      </c>
      <c r="R7" s="7">
        <v>5911</v>
      </c>
      <c r="S7" s="7">
        <v>4400</v>
      </c>
      <c r="T7" s="7"/>
      <c r="U7" s="7">
        <v>13374</v>
      </c>
      <c r="V7" s="7">
        <v>70851</v>
      </c>
    </row>
    <row r="8" spans="1:25" x14ac:dyDescent="0.3">
      <c r="C8" s="8">
        <v>2</v>
      </c>
      <c r="D8" s="7">
        <v>5145</v>
      </c>
      <c r="E8" s="7">
        <v>2790</v>
      </c>
      <c r="F8" s="7"/>
      <c r="G8" s="7">
        <v>2910</v>
      </c>
      <c r="H8" s="7">
        <v>1618</v>
      </c>
      <c r="I8" s="7">
        <v>665</v>
      </c>
      <c r="J8" s="7">
        <v>3533</v>
      </c>
      <c r="K8" s="7"/>
      <c r="L8" s="7">
        <v>435</v>
      </c>
      <c r="M8" s="7">
        <v>3393</v>
      </c>
      <c r="N8" s="7">
        <v>1260</v>
      </c>
      <c r="O8" s="7">
        <v>1335</v>
      </c>
      <c r="P8" s="7">
        <v>5864</v>
      </c>
      <c r="Q8" s="7">
        <v>535</v>
      </c>
      <c r="R8" s="7">
        <v>3336</v>
      </c>
      <c r="S8" s="7">
        <v>2420</v>
      </c>
      <c r="T8" s="7">
        <v>1585</v>
      </c>
      <c r="U8" s="7">
        <v>7514</v>
      </c>
      <c r="V8" s="7">
        <v>44338</v>
      </c>
    </row>
    <row r="9" spans="1:25" x14ac:dyDescent="0.3">
      <c r="C9" s="8">
        <v>3</v>
      </c>
      <c r="D9" s="7">
        <v>3826</v>
      </c>
      <c r="E9" s="7">
        <v>2530</v>
      </c>
      <c r="F9" s="7">
        <v>7160</v>
      </c>
      <c r="G9" s="7">
        <v>2155</v>
      </c>
      <c r="H9" s="7"/>
      <c r="I9" s="7">
        <v>1911</v>
      </c>
      <c r="J9" s="7">
        <v>3670</v>
      </c>
      <c r="K9" s="7"/>
      <c r="L9" s="7">
        <v>2055</v>
      </c>
      <c r="M9" s="7">
        <v>5340</v>
      </c>
      <c r="N9" s="7">
        <v>3390</v>
      </c>
      <c r="O9" s="7">
        <v>3170</v>
      </c>
      <c r="P9" s="7">
        <v>6658</v>
      </c>
      <c r="Q9" s="7">
        <v>1227</v>
      </c>
      <c r="R9" s="7">
        <v>5497</v>
      </c>
      <c r="S9" s="7">
        <v>3535</v>
      </c>
      <c r="T9" s="7">
        <v>5980</v>
      </c>
      <c r="U9" s="7">
        <v>11692</v>
      </c>
      <c r="V9" s="7">
        <v>69796</v>
      </c>
    </row>
    <row r="10" spans="1:25" x14ac:dyDescent="0.3">
      <c r="C10" s="8">
        <v>4</v>
      </c>
      <c r="D10" s="7">
        <v>3731</v>
      </c>
      <c r="E10" s="7">
        <v>1615</v>
      </c>
      <c r="F10" s="7">
        <v>2010</v>
      </c>
      <c r="G10" s="7">
        <v>5669</v>
      </c>
      <c r="H10" s="7">
        <v>545</v>
      </c>
      <c r="I10" s="7">
        <v>1435</v>
      </c>
      <c r="J10" s="7">
        <v>2388</v>
      </c>
      <c r="K10" s="7"/>
      <c r="L10" s="7">
        <v>3711</v>
      </c>
      <c r="M10" s="7">
        <v>6904</v>
      </c>
      <c r="N10" s="7">
        <v>1900</v>
      </c>
      <c r="O10" s="7">
        <v>1535</v>
      </c>
      <c r="P10" s="7">
        <v>7845</v>
      </c>
      <c r="Q10" s="7">
        <v>2428</v>
      </c>
      <c r="R10" s="7">
        <v>4071</v>
      </c>
      <c r="S10" s="7">
        <v>2505</v>
      </c>
      <c r="T10" s="7">
        <v>1480</v>
      </c>
      <c r="U10" s="7">
        <v>5769</v>
      </c>
      <c r="V10" s="7">
        <v>55541</v>
      </c>
    </row>
    <row r="11" spans="1:25" x14ac:dyDescent="0.3">
      <c r="C11" s="8">
        <v>5</v>
      </c>
      <c r="D11" s="7">
        <v>7490</v>
      </c>
      <c r="E11" s="7">
        <v>5433</v>
      </c>
      <c r="F11" s="7">
        <v>5175</v>
      </c>
      <c r="G11" s="7">
        <v>3575</v>
      </c>
      <c r="H11" s="7"/>
      <c r="I11" s="7">
        <v>3005</v>
      </c>
      <c r="J11" s="7">
        <v>3887</v>
      </c>
      <c r="K11" s="7">
        <v>1160</v>
      </c>
      <c r="L11" s="7">
        <v>1951</v>
      </c>
      <c r="M11" s="7">
        <v>6176</v>
      </c>
      <c r="N11" s="7">
        <v>4455</v>
      </c>
      <c r="O11" s="7">
        <v>2510</v>
      </c>
      <c r="P11" s="7">
        <v>8050</v>
      </c>
      <c r="Q11" s="7">
        <v>803</v>
      </c>
      <c r="R11" s="7">
        <v>5747</v>
      </c>
      <c r="S11" s="7">
        <v>2733</v>
      </c>
      <c r="T11" s="7">
        <v>1840</v>
      </c>
      <c r="U11" s="7">
        <v>7783</v>
      </c>
      <c r="V11" s="7">
        <v>71773</v>
      </c>
    </row>
    <row r="12" spans="1:25" x14ac:dyDescent="0.3">
      <c r="C12" s="8">
        <v>6</v>
      </c>
      <c r="D12" s="7">
        <v>824</v>
      </c>
      <c r="E12" s="7">
        <v>1450</v>
      </c>
      <c r="F12" s="7">
        <v>1952</v>
      </c>
      <c r="G12" s="7">
        <v>1201</v>
      </c>
      <c r="H12" s="7">
        <v>4055</v>
      </c>
      <c r="I12" s="7">
        <v>1343</v>
      </c>
      <c r="J12" s="7">
        <v>3607</v>
      </c>
      <c r="K12" s="7">
        <v>780</v>
      </c>
      <c r="L12" s="7">
        <v>4099</v>
      </c>
      <c r="M12" s="7">
        <v>2129</v>
      </c>
      <c r="N12" s="7"/>
      <c r="O12" s="7">
        <v>818</v>
      </c>
      <c r="P12" s="7">
        <v>1410</v>
      </c>
      <c r="Q12" s="7">
        <v>814</v>
      </c>
      <c r="R12" s="7">
        <v>2567</v>
      </c>
      <c r="S12" s="7">
        <v>4372</v>
      </c>
      <c r="T12" s="7">
        <v>2283</v>
      </c>
      <c r="U12" s="7">
        <v>2079</v>
      </c>
      <c r="V12" s="7">
        <v>35783</v>
      </c>
    </row>
    <row r="13" spans="1:25" x14ac:dyDescent="0.3">
      <c r="C13" s="8" t="s">
        <v>831</v>
      </c>
      <c r="D13" s="7">
        <v>26146</v>
      </c>
      <c r="E13" s="7">
        <v>13818</v>
      </c>
      <c r="F13" s="7">
        <v>17617</v>
      </c>
      <c r="G13" s="7">
        <v>19510</v>
      </c>
      <c r="H13" s="7">
        <v>7024</v>
      </c>
      <c r="I13" s="7">
        <v>11244</v>
      </c>
      <c r="J13" s="7">
        <v>23820</v>
      </c>
      <c r="K13" s="7">
        <v>1940</v>
      </c>
      <c r="L13" s="7">
        <v>14066</v>
      </c>
      <c r="M13" s="7">
        <v>29480</v>
      </c>
      <c r="N13" s="7">
        <v>14000</v>
      </c>
      <c r="O13" s="7">
        <v>10403</v>
      </c>
      <c r="P13" s="7">
        <v>39365</v>
      </c>
      <c r="Q13" s="7">
        <v>11176</v>
      </c>
      <c r="R13" s="7">
        <v>27129</v>
      </c>
      <c r="S13" s="7">
        <v>19965</v>
      </c>
      <c r="T13" s="7">
        <v>13168</v>
      </c>
      <c r="U13" s="7">
        <v>48211</v>
      </c>
      <c r="V13" s="7">
        <v>348082</v>
      </c>
    </row>
    <row r="16" spans="1:25" x14ac:dyDescent="0.3">
      <c r="B16" s="10" t="s">
        <v>857</v>
      </c>
      <c r="C16" s="10"/>
    </row>
    <row r="18" spans="2:22" x14ac:dyDescent="0.3">
      <c r="C18" s="6" t="s">
        <v>830</v>
      </c>
      <c r="D18" s="6" t="s">
        <v>853</v>
      </c>
      <c r="E18" s="7"/>
      <c r="F18" s="7"/>
      <c r="G18" s="7"/>
      <c r="H18" s="7"/>
      <c r="I18" s="7"/>
      <c r="J18" s="7"/>
      <c r="K18" s="7"/>
      <c r="L18" s="7"/>
      <c r="M18" s="7"/>
      <c r="N18" s="7"/>
      <c r="O18" s="7"/>
      <c r="P18" s="7"/>
      <c r="Q18" s="7"/>
      <c r="R18" s="7"/>
      <c r="S18" s="7"/>
      <c r="T18" s="7"/>
      <c r="U18" s="7"/>
      <c r="V18" s="7"/>
    </row>
    <row r="19" spans="2:22" x14ac:dyDescent="0.3">
      <c r="C19" s="6" t="s">
        <v>852</v>
      </c>
      <c r="D19" s="7" t="s">
        <v>33</v>
      </c>
      <c r="E19" s="7" t="s">
        <v>171</v>
      </c>
      <c r="F19" s="7" t="s">
        <v>25</v>
      </c>
      <c r="G19" s="7" t="s">
        <v>52</v>
      </c>
      <c r="H19" s="7" t="s">
        <v>63</v>
      </c>
      <c r="I19" s="7" t="s">
        <v>85</v>
      </c>
      <c r="J19" s="7" t="s">
        <v>19</v>
      </c>
      <c r="K19" s="7" t="s">
        <v>23</v>
      </c>
      <c r="L19" s="7" t="s">
        <v>128</v>
      </c>
      <c r="M19" s="7" t="s">
        <v>13</v>
      </c>
      <c r="N19" s="7" t="s">
        <v>55</v>
      </c>
      <c r="O19" s="7" t="s">
        <v>122</v>
      </c>
      <c r="P19" s="7" t="s">
        <v>41</v>
      </c>
      <c r="Q19" s="7" t="s">
        <v>14</v>
      </c>
      <c r="R19" s="7" t="s">
        <v>93</v>
      </c>
      <c r="S19" s="7" t="s">
        <v>106</v>
      </c>
      <c r="T19" s="7" t="s">
        <v>115</v>
      </c>
      <c r="U19" s="7" t="s">
        <v>28</v>
      </c>
      <c r="V19" s="7" t="s">
        <v>831</v>
      </c>
    </row>
    <row r="20" spans="2:22" x14ac:dyDescent="0.3">
      <c r="C20" s="8">
        <v>1</v>
      </c>
      <c r="D20" s="7"/>
      <c r="E20" s="7">
        <v>640</v>
      </c>
      <c r="F20" s="7">
        <v>634</v>
      </c>
      <c r="G20" s="7"/>
      <c r="H20" s="7">
        <v>1165</v>
      </c>
      <c r="I20" s="7">
        <v>1290</v>
      </c>
      <c r="J20" s="7"/>
      <c r="K20" s="7">
        <v>10857</v>
      </c>
      <c r="L20" s="7"/>
      <c r="M20" s="7">
        <v>690</v>
      </c>
      <c r="N20" s="7">
        <v>2580</v>
      </c>
      <c r="O20" s="7">
        <v>1535</v>
      </c>
      <c r="P20" s="7"/>
      <c r="Q20" s="7">
        <v>8968</v>
      </c>
      <c r="R20" s="7">
        <v>3215</v>
      </c>
      <c r="S20" s="7">
        <v>830</v>
      </c>
      <c r="T20" s="7">
        <v>790</v>
      </c>
      <c r="U20" s="7">
        <v>1700</v>
      </c>
      <c r="V20" s="7">
        <v>34894</v>
      </c>
    </row>
    <row r="21" spans="2:22" x14ac:dyDescent="0.3">
      <c r="C21" s="8">
        <v>2</v>
      </c>
      <c r="D21" s="7"/>
      <c r="E21" s="7">
        <v>1300</v>
      </c>
      <c r="F21" s="7">
        <v>1150</v>
      </c>
      <c r="G21" s="7">
        <v>790</v>
      </c>
      <c r="H21" s="7">
        <v>880</v>
      </c>
      <c r="I21" s="7">
        <v>1100</v>
      </c>
      <c r="J21" s="7">
        <v>1430</v>
      </c>
      <c r="K21" s="7">
        <v>7984</v>
      </c>
      <c r="L21" s="7"/>
      <c r="M21" s="7">
        <v>600</v>
      </c>
      <c r="N21" s="7">
        <v>3170</v>
      </c>
      <c r="O21" s="7">
        <v>430</v>
      </c>
      <c r="P21" s="7"/>
      <c r="Q21" s="7">
        <v>1070</v>
      </c>
      <c r="R21" s="7">
        <v>1250</v>
      </c>
      <c r="S21" s="7">
        <v>1295</v>
      </c>
      <c r="T21" s="7">
        <v>1565</v>
      </c>
      <c r="U21" s="7"/>
      <c r="V21" s="7">
        <v>24014</v>
      </c>
    </row>
    <row r="22" spans="2:22" x14ac:dyDescent="0.3">
      <c r="C22" s="8">
        <v>3</v>
      </c>
      <c r="D22" s="7">
        <v>850</v>
      </c>
      <c r="E22" s="7">
        <v>3088</v>
      </c>
      <c r="F22" s="7">
        <v>1490</v>
      </c>
      <c r="G22" s="7"/>
      <c r="H22" s="7">
        <v>3252</v>
      </c>
      <c r="I22" s="7">
        <v>2025</v>
      </c>
      <c r="J22" s="7">
        <v>770</v>
      </c>
      <c r="K22" s="7">
        <v>6685</v>
      </c>
      <c r="L22" s="7">
        <v>1096</v>
      </c>
      <c r="M22" s="7">
        <v>1890</v>
      </c>
      <c r="N22" s="7">
        <v>3922</v>
      </c>
      <c r="O22" s="7"/>
      <c r="P22" s="7"/>
      <c r="Q22" s="7">
        <v>785</v>
      </c>
      <c r="R22" s="7">
        <v>8100</v>
      </c>
      <c r="S22" s="7">
        <v>1775</v>
      </c>
      <c r="T22" s="7"/>
      <c r="U22" s="7">
        <v>1499</v>
      </c>
      <c r="V22" s="7">
        <v>37227</v>
      </c>
    </row>
    <row r="23" spans="2:22" x14ac:dyDescent="0.3">
      <c r="C23" s="8">
        <v>4</v>
      </c>
      <c r="D23" s="7">
        <v>330</v>
      </c>
      <c r="E23" s="7">
        <v>1793</v>
      </c>
      <c r="F23" s="7">
        <v>2720</v>
      </c>
      <c r="G23" s="7"/>
      <c r="H23" s="7">
        <v>310</v>
      </c>
      <c r="I23" s="7">
        <v>3445</v>
      </c>
      <c r="J23" s="7">
        <v>520</v>
      </c>
      <c r="K23" s="7">
        <v>7009</v>
      </c>
      <c r="L23" s="7">
        <v>920</v>
      </c>
      <c r="M23" s="7">
        <v>944</v>
      </c>
      <c r="N23" s="7">
        <v>3964</v>
      </c>
      <c r="O23" s="7">
        <v>2452</v>
      </c>
      <c r="P23" s="7"/>
      <c r="Q23" s="7">
        <v>795</v>
      </c>
      <c r="R23" s="7">
        <v>800</v>
      </c>
      <c r="S23" s="7">
        <v>535</v>
      </c>
      <c r="T23" s="7">
        <v>4609</v>
      </c>
      <c r="U23" s="7">
        <v>930</v>
      </c>
      <c r="V23" s="7">
        <v>32076</v>
      </c>
    </row>
    <row r="24" spans="2:22" x14ac:dyDescent="0.3">
      <c r="C24" s="8">
        <v>5</v>
      </c>
      <c r="D24" s="7"/>
      <c r="E24" s="7">
        <v>1162</v>
      </c>
      <c r="F24" s="7">
        <v>1320</v>
      </c>
      <c r="G24" s="7">
        <v>1942</v>
      </c>
      <c r="H24" s="7">
        <v>1305</v>
      </c>
      <c r="I24" s="7">
        <v>5282</v>
      </c>
      <c r="J24" s="7">
        <v>3355</v>
      </c>
      <c r="K24" s="7">
        <v>8612</v>
      </c>
      <c r="L24" s="7">
        <v>1601</v>
      </c>
      <c r="M24" s="7">
        <v>2000</v>
      </c>
      <c r="N24" s="7">
        <v>893</v>
      </c>
      <c r="O24" s="7">
        <v>2060</v>
      </c>
      <c r="P24" s="7"/>
      <c r="Q24" s="7">
        <v>1863</v>
      </c>
      <c r="R24" s="7">
        <v>1140</v>
      </c>
      <c r="S24" s="7">
        <v>1650</v>
      </c>
      <c r="T24" s="7">
        <v>3711</v>
      </c>
      <c r="U24" s="7"/>
      <c r="V24" s="7">
        <v>37896</v>
      </c>
    </row>
    <row r="25" spans="2:22" x14ac:dyDescent="0.3">
      <c r="C25" s="8">
        <v>6</v>
      </c>
      <c r="D25" s="7"/>
      <c r="E25" s="7">
        <v>1705</v>
      </c>
      <c r="F25" s="7">
        <v>2157</v>
      </c>
      <c r="G25" s="7"/>
      <c r="H25" s="7">
        <v>2701</v>
      </c>
      <c r="I25" s="7">
        <v>530</v>
      </c>
      <c r="J25" s="7"/>
      <c r="K25" s="7">
        <v>2750</v>
      </c>
      <c r="L25" s="7">
        <v>2413</v>
      </c>
      <c r="M25" s="7">
        <v>4099</v>
      </c>
      <c r="N25" s="7">
        <v>1023</v>
      </c>
      <c r="O25" s="7">
        <v>883</v>
      </c>
      <c r="P25" s="7">
        <v>1646</v>
      </c>
      <c r="Q25" s="7"/>
      <c r="R25" s="7">
        <v>1304</v>
      </c>
      <c r="S25" s="7"/>
      <c r="T25" s="7"/>
      <c r="U25" s="7">
        <v>1726</v>
      </c>
      <c r="V25" s="7">
        <v>22937</v>
      </c>
    </row>
    <row r="26" spans="2:22" x14ac:dyDescent="0.3">
      <c r="C26" s="8" t="s">
        <v>831</v>
      </c>
      <c r="D26" s="7">
        <v>1180</v>
      </c>
      <c r="E26" s="7">
        <v>9688</v>
      </c>
      <c r="F26" s="7">
        <v>9471</v>
      </c>
      <c r="G26" s="7">
        <v>2732</v>
      </c>
      <c r="H26" s="7">
        <v>9613</v>
      </c>
      <c r="I26" s="7">
        <v>13672</v>
      </c>
      <c r="J26" s="7">
        <v>6075</v>
      </c>
      <c r="K26" s="7">
        <v>43897</v>
      </c>
      <c r="L26" s="7">
        <v>6030</v>
      </c>
      <c r="M26" s="7">
        <v>10223</v>
      </c>
      <c r="N26" s="7">
        <v>15552</v>
      </c>
      <c r="O26" s="7">
        <v>7360</v>
      </c>
      <c r="P26" s="7">
        <v>1646</v>
      </c>
      <c r="Q26" s="7">
        <v>13481</v>
      </c>
      <c r="R26" s="7">
        <v>15809</v>
      </c>
      <c r="S26" s="7">
        <v>6085</v>
      </c>
      <c r="T26" s="7">
        <v>10675</v>
      </c>
      <c r="U26" s="7">
        <v>5855</v>
      </c>
      <c r="V26" s="7">
        <v>189044</v>
      </c>
    </row>
    <row r="29" spans="2:22" x14ac:dyDescent="0.3">
      <c r="B29" s="10" t="s">
        <v>859</v>
      </c>
      <c r="C29" s="10"/>
    </row>
    <row r="52" spans="2:4" x14ac:dyDescent="0.3">
      <c r="B52" s="10" t="s">
        <v>983</v>
      </c>
      <c r="C52" s="10"/>
      <c r="D52" s="10"/>
    </row>
    <row r="54" spans="2:4" x14ac:dyDescent="0.3">
      <c r="C54" s="6" t="s">
        <v>852</v>
      </c>
      <c r="D54" s="7" t="s">
        <v>830</v>
      </c>
    </row>
    <row r="55" spans="2:4" x14ac:dyDescent="0.3">
      <c r="C55" s="8">
        <v>1</v>
      </c>
      <c r="D55" s="76">
        <v>70851</v>
      </c>
    </row>
    <row r="56" spans="2:4" x14ac:dyDescent="0.3">
      <c r="C56" s="8">
        <v>2</v>
      </c>
      <c r="D56" s="76">
        <v>44338</v>
      </c>
    </row>
    <row r="57" spans="2:4" x14ac:dyDescent="0.3">
      <c r="C57" s="8">
        <v>3</v>
      </c>
      <c r="D57" s="76">
        <v>69796</v>
      </c>
    </row>
    <row r="58" spans="2:4" x14ac:dyDescent="0.3">
      <c r="C58" s="8">
        <v>4</v>
      </c>
      <c r="D58" s="76">
        <v>55541</v>
      </c>
    </row>
    <row r="59" spans="2:4" x14ac:dyDescent="0.3">
      <c r="C59" s="8">
        <v>5</v>
      </c>
      <c r="D59" s="76">
        <v>71773</v>
      </c>
    </row>
    <row r="60" spans="2:4" x14ac:dyDescent="0.3">
      <c r="C60" s="8">
        <v>6</v>
      </c>
      <c r="D60" s="76">
        <v>35783</v>
      </c>
    </row>
    <row r="61" spans="2:4" x14ac:dyDescent="0.3">
      <c r="C61" s="8" t="s">
        <v>831</v>
      </c>
      <c r="D61" s="76">
        <v>348082</v>
      </c>
    </row>
  </sheetData>
  <pageMargins left="0.7" right="0.7" top="0.75" bottom="0.75" header="0.3" footer="0.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CE8B-D865-4317-A0AC-E0876EB4EB26}">
  <dimension ref="A1:L47"/>
  <sheetViews>
    <sheetView topLeftCell="F1" zoomScale="55" workbookViewId="0">
      <selection activeCell="B21" sqref="B21"/>
    </sheetView>
  </sheetViews>
  <sheetFormatPr defaultRowHeight="14.4" x14ac:dyDescent="0.3"/>
  <cols>
    <col min="2" max="2" width="38.6640625" bestFit="1" customWidth="1"/>
    <col min="3" max="3" width="18.44140625" bestFit="1" customWidth="1"/>
    <col min="4" max="4" width="20.6640625" bestFit="1" customWidth="1"/>
    <col min="5" max="5" width="25.109375" bestFit="1" customWidth="1"/>
    <col min="6" max="6" width="27.33203125" bestFit="1" customWidth="1"/>
    <col min="7" max="7" width="35.44140625" bestFit="1" customWidth="1"/>
    <col min="8" max="8" width="37.6640625" bestFit="1" customWidth="1"/>
    <col min="9" max="9" width="25.109375" bestFit="1" customWidth="1"/>
    <col min="12" max="12" width="51.5546875" bestFit="1" customWidth="1"/>
  </cols>
  <sheetData>
    <row r="1" spans="1:12" s="50" customFormat="1" ht="33" customHeight="1" x14ac:dyDescent="0.3">
      <c r="A1" s="50" t="s">
        <v>916</v>
      </c>
    </row>
    <row r="4" spans="1:12" ht="22.8" customHeight="1" x14ac:dyDescent="0.3">
      <c r="B4" s="44" t="s">
        <v>917</v>
      </c>
      <c r="L4" s="44" t="s">
        <v>925</v>
      </c>
    </row>
    <row r="5" spans="1:12" x14ac:dyDescent="0.3">
      <c r="C5" s="37" t="s">
        <v>852</v>
      </c>
      <c r="D5" s="38" t="s">
        <v>918</v>
      </c>
      <c r="E5" s="38" t="s">
        <v>919</v>
      </c>
      <c r="F5" s="38" t="s">
        <v>920</v>
      </c>
      <c r="G5" s="38" t="s">
        <v>921</v>
      </c>
      <c r="H5" s="38" t="s">
        <v>922</v>
      </c>
      <c r="I5" s="38" t="s">
        <v>923</v>
      </c>
    </row>
    <row r="6" spans="1:12" x14ac:dyDescent="0.3">
      <c r="C6" s="39" t="s">
        <v>41</v>
      </c>
      <c r="D6" s="38">
        <v>30</v>
      </c>
      <c r="E6" s="38">
        <v>5</v>
      </c>
      <c r="F6" s="38">
        <v>5</v>
      </c>
      <c r="G6" s="38">
        <v>15</v>
      </c>
      <c r="H6" s="38">
        <v>20</v>
      </c>
      <c r="I6" s="38">
        <v>5</v>
      </c>
    </row>
    <row r="7" spans="1:12" x14ac:dyDescent="0.3">
      <c r="C7" s="39" t="s">
        <v>33</v>
      </c>
      <c r="D7" s="38">
        <v>1</v>
      </c>
      <c r="E7" s="38">
        <v>10</v>
      </c>
      <c r="F7" s="38">
        <v>30</v>
      </c>
      <c r="G7" s="38">
        <v>10</v>
      </c>
      <c r="H7" s="38">
        <v>20</v>
      </c>
      <c r="I7" s="38">
        <v>5</v>
      </c>
    </row>
    <row r="8" spans="1:12" x14ac:dyDescent="0.3">
      <c r="C8" s="39" t="s">
        <v>13</v>
      </c>
      <c r="D8" s="38">
        <v>30</v>
      </c>
      <c r="E8" s="38">
        <v>27</v>
      </c>
      <c r="F8" s="38">
        <v>30</v>
      </c>
      <c r="G8" s="38">
        <v>24</v>
      </c>
      <c r="H8" s="38">
        <v>30</v>
      </c>
      <c r="I8" s="38">
        <v>10</v>
      </c>
    </row>
    <row r="9" spans="1:12" x14ac:dyDescent="0.3">
      <c r="C9" s="39" t="s">
        <v>55</v>
      </c>
      <c r="D9" s="38">
        <v>10</v>
      </c>
      <c r="E9" s="38">
        <v>40</v>
      </c>
      <c r="F9" s="38">
        <v>25</v>
      </c>
      <c r="G9" s="38">
        <v>20</v>
      </c>
      <c r="H9" s="38">
        <v>30</v>
      </c>
      <c r="I9" s="38">
        <v>10</v>
      </c>
    </row>
    <row r="10" spans="1:12" x14ac:dyDescent="0.3">
      <c r="C10" s="39" t="s">
        <v>106</v>
      </c>
      <c r="D10" s="38">
        <v>30</v>
      </c>
      <c r="E10" s="38">
        <v>40</v>
      </c>
      <c r="F10" s="38">
        <v>40</v>
      </c>
      <c r="G10" s="38">
        <v>10</v>
      </c>
      <c r="H10" s="38">
        <v>25</v>
      </c>
      <c r="I10" s="38">
        <v>10</v>
      </c>
    </row>
    <row r="11" spans="1:12" x14ac:dyDescent="0.3">
      <c r="C11" s="39" t="s">
        <v>63</v>
      </c>
      <c r="D11" s="38">
        <v>35</v>
      </c>
      <c r="E11" s="38">
        <v>20</v>
      </c>
      <c r="F11" s="38">
        <v>28</v>
      </c>
      <c r="G11" s="38">
        <v>40</v>
      </c>
      <c r="H11" s="38">
        <v>40</v>
      </c>
      <c r="I11" s="38">
        <v>15</v>
      </c>
    </row>
    <row r="12" spans="1:12" x14ac:dyDescent="0.3">
      <c r="C12" s="39" t="s">
        <v>28</v>
      </c>
      <c r="D12" s="38">
        <v>20</v>
      </c>
      <c r="E12" s="38">
        <v>10</v>
      </c>
      <c r="F12" s="38">
        <v>20</v>
      </c>
      <c r="G12" s="38">
        <v>10</v>
      </c>
      <c r="H12" s="38">
        <v>20</v>
      </c>
      <c r="I12" s="38">
        <v>15</v>
      </c>
    </row>
    <row r="13" spans="1:12" x14ac:dyDescent="0.3">
      <c r="C13" s="39" t="s">
        <v>128</v>
      </c>
      <c r="D13" s="38">
        <v>20</v>
      </c>
      <c r="E13" s="38">
        <v>30</v>
      </c>
      <c r="F13" s="38">
        <v>30</v>
      </c>
      <c r="G13" s="38">
        <v>30</v>
      </c>
      <c r="H13" s="38">
        <v>33</v>
      </c>
      <c r="I13" s="38">
        <v>20</v>
      </c>
    </row>
    <row r="14" spans="1:12" x14ac:dyDescent="0.3">
      <c r="C14" s="39" t="s">
        <v>171</v>
      </c>
      <c r="D14" s="38">
        <v>35</v>
      </c>
      <c r="E14" s="38">
        <v>50</v>
      </c>
      <c r="F14" s="38">
        <v>30</v>
      </c>
      <c r="G14" s="38">
        <v>30</v>
      </c>
      <c r="H14" s="38">
        <v>30</v>
      </c>
      <c r="I14" s="38">
        <v>20</v>
      </c>
    </row>
    <row r="15" spans="1:12" x14ac:dyDescent="0.3">
      <c r="C15" s="39" t="s">
        <v>93</v>
      </c>
      <c r="D15" s="38">
        <v>20</v>
      </c>
      <c r="E15" s="38">
        <v>20</v>
      </c>
      <c r="F15" s="38">
        <v>15</v>
      </c>
      <c r="G15" s="38">
        <v>23</v>
      </c>
      <c r="H15" s="38">
        <v>20</v>
      </c>
      <c r="I15" s="38">
        <v>20</v>
      </c>
    </row>
    <row r="16" spans="1:12" x14ac:dyDescent="0.3">
      <c r="C16" s="39" t="s">
        <v>19</v>
      </c>
      <c r="D16" s="38">
        <v>38</v>
      </c>
      <c r="E16" s="38">
        <v>30</v>
      </c>
      <c r="F16" s="38">
        <v>37</v>
      </c>
      <c r="G16" s="38">
        <v>15</v>
      </c>
      <c r="H16" s="38">
        <v>40</v>
      </c>
      <c r="I16" s="38">
        <v>20</v>
      </c>
    </row>
    <row r="17" spans="2:12" x14ac:dyDescent="0.3">
      <c r="C17" s="39" t="s">
        <v>115</v>
      </c>
      <c r="D17" s="38">
        <v>40</v>
      </c>
      <c r="E17" s="38">
        <v>24</v>
      </c>
      <c r="F17" s="38">
        <v>50</v>
      </c>
      <c r="G17" s="38">
        <v>24</v>
      </c>
      <c r="H17" s="38">
        <v>37</v>
      </c>
      <c r="I17" s="38">
        <v>23</v>
      </c>
    </row>
    <row r="18" spans="2:12" x14ac:dyDescent="0.3">
      <c r="C18" s="39" t="s">
        <v>85</v>
      </c>
      <c r="D18" s="38">
        <v>30</v>
      </c>
      <c r="E18" s="38">
        <v>35</v>
      </c>
      <c r="F18" s="38">
        <v>30</v>
      </c>
      <c r="G18" s="38">
        <v>20</v>
      </c>
      <c r="H18" s="38">
        <v>30</v>
      </c>
      <c r="I18" s="38">
        <v>25</v>
      </c>
    </row>
    <row r="19" spans="2:12" x14ac:dyDescent="0.3">
      <c r="C19" s="39" t="s">
        <v>122</v>
      </c>
      <c r="D19" s="38">
        <v>36</v>
      </c>
      <c r="E19" s="38">
        <v>30</v>
      </c>
      <c r="F19" s="38">
        <v>15</v>
      </c>
      <c r="G19" s="38">
        <v>30</v>
      </c>
      <c r="H19" s="38">
        <v>30</v>
      </c>
      <c r="I19" s="38">
        <v>25</v>
      </c>
    </row>
    <row r="20" spans="2:12" x14ac:dyDescent="0.3">
      <c r="C20" s="39" t="s">
        <v>14</v>
      </c>
      <c r="D20" s="38">
        <v>35</v>
      </c>
      <c r="E20" s="38">
        <v>43</v>
      </c>
      <c r="F20" s="38">
        <v>35</v>
      </c>
      <c r="G20" s="38">
        <v>30</v>
      </c>
      <c r="H20" s="38">
        <v>40</v>
      </c>
      <c r="I20" s="38">
        <v>25</v>
      </c>
    </row>
    <row r="21" spans="2:12" x14ac:dyDescent="0.3">
      <c r="B21">
        <v>4</v>
      </c>
      <c r="C21" s="39" t="s">
        <v>52</v>
      </c>
      <c r="D21" s="38">
        <v>20</v>
      </c>
      <c r="E21" s="38">
        <v>30</v>
      </c>
      <c r="F21" s="38">
        <v>15</v>
      </c>
      <c r="G21" s="38">
        <v>35</v>
      </c>
      <c r="H21" s="38">
        <v>32</v>
      </c>
      <c r="I21" s="38">
        <v>35</v>
      </c>
    </row>
    <row r="22" spans="2:12" x14ac:dyDescent="0.3">
      <c r="C22" s="39" t="s">
        <v>25</v>
      </c>
      <c r="D22" s="38">
        <v>41</v>
      </c>
      <c r="E22" s="38">
        <v>50</v>
      </c>
      <c r="F22" s="38">
        <v>35</v>
      </c>
      <c r="G22" s="38">
        <v>30</v>
      </c>
      <c r="H22" s="38">
        <v>30</v>
      </c>
      <c r="I22" s="38">
        <v>40</v>
      </c>
    </row>
    <row r="23" spans="2:12" x14ac:dyDescent="0.3">
      <c r="C23" s="39" t="s">
        <v>23</v>
      </c>
      <c r="D23" s="38">
        <v>40</v>
      </c>
      <c r="E23" s="38">
        <v>30</v>
      </c>
      <c r="F23" s="38">
        <v>35</v>
      </c>
      <c r="G23" s="38">
        <v>45</v>
      </c>
      <c r="H23" s="38">
        <v>40</v>
      </c>
      <c r="I23" s="38">
        <v>55</v>
      </c>
    </row>
    <row r="24" spans="2:12" x14ac:dyDescent="0.3">
      <c r="C24" s="39" t="s">
        <v>831</v>
      </c>
      <c r="D24" s="38">
        <v>1</v>
      </c>
      <c r="E24" s="38">
        <v>5</v>
      </c>
      <c r="F24" s="38">
        <v>5</v>
      </c>
      <c r="G24" s="38">
        <v>10</v>
      </c>
      <c r="H24" s="38">
        <v>20</v>
      </c>
      <c r="I24" s="38">
        <v>5</v>
      </c>
    </row>
    <row r="27" spans="2:12" ht="22.8" customHeight="1" x14ac:dyDescent="0.3">
      <c r="B27" s="44" t="s">
        <v>924</v>
      </c>
      <c r="L27" s="44" t="s">
        <v>926</v>
      </c>
    </row>
    <row r="28" spans="2:12" x14ac:dyDescent="0.3">
      <c r="C28" s="37" t="s">
        <v>852</v>
      </c>
      <c r="D28" s="38" t="s">
        <v>918</v>
      </c>
      <c r="E28" s="38" t="s">
        <v>919</v>
      </c>
      <c r="F28" s="38" t="s">
        <v>920</v>
      </c>
      <c r="G28" s="38" t="s">
        <v>921</v>
      </c>
      <c r="H28" s="38" t="s">
        <v>922</v>
      </c>
      <c r="I28" s="38" t="s">
        <v>923</v>
      </c>
    </row>
    <row r="29" spans="2:12" x14ac:dyDescent="0.3">
      <c r="C29" s="39" t="s">
        <v>41</v>
      </c>
      <c r="D29" s="38">
        <v>44</v>
      </c>
      <c r="E29" s="38">
        <v>38</v>
      </c>
      <c r="F29" s="38">
        <v>33</v>
      </c>
      <c r="G29" s="38">
        <v>61</v>
      </c>
      <c r="H29" s="38">
        <v>43</v>
      </c>
      <c r="I29" s="38">
        <v>70</v>
      </c>
    </row>
    <row r="30" spans="2:12" x14ac:dyDescent="0.3">
      <c r="C30" s="39" t="s">
        <v>85</v>
      </c>
      <c r="D30" s="38">
        <v>48</v>
      </c>
      <c r="E30" s="38">
        <v>61</v>
      </c>
      <c r="F30" s="38">
        <v>40</v>
      </c>
      <c r="G30" s="38">
        <v>35</v>
      </c>
      <c r="H30" s="38">
        <v>40</v>
      </c>
      <c r="I30" s="38">
        <v>48</v>
      </c>
    </row>
    <row r="31" spans="2:12" x14ac:dyDescent="0.3">
      <c r="C31" s="39" t="s">
        <v>33</v>
      </c>
      <c r="D31" s="38">
        <v>40</v>
      </c>
      <c r="E31" s="38">
        <v>50</v>
      </c>
      <c r="F31" s="38">
        <v>50</v>
      </c>
      <c r="G31" s="38">
        <v>30</v>
      </c>
      <c r="H31" s="38">
        <v>50</v>
      </c>
      <c r="I31" s="38">
        <v>45</v>
      </c>
    </row>
    <row r="32" spans="2:12" x14ac:dyDescent="0.3">
      <c r="C32" s="39" t="s">
        <v>23</v>
      </c>
      <c r="D32" s="38">
        <v>30</v>
      </c>
      <c r="E32" s="38">
        <v>20</v>
      </c>
      <c r="F32" s="38">
        <v>30</v>
      </c>
      <c r="G32" s="38">
        <v>30</v>
      </c>
      <c r="H32" s="38">
        <v>30</v>
      </c>
      <c r="I32" s="38">
        <v>40</v>
      </c>
    </row>
    <row r="33" spans="3:9" x14ac:dyDescent="0.3">
      <c r="C33" s="39" t="s">
        <v>25</v>
      </c>
      <c r="D33" s="38">
        <v>40</v>
      </c>
      <c r="E33" s="38">
        <v>30</v>
      </c>
      <c r="F33" s="38">
        <v>35</v>
      </c>
      <c r="G33" s="38">
        <v>45</v>
      </c>
      <c r="H33" s="38">
        <v>40</v>
      </c>
      <c r="I33" s="38">
        <v>38</v>
      </c>
    </row>
    <row r="34" spans="3:9" x14ac:dyDescent="0.3">
      <c r="C34" s="39" t="s">
        <v>171</v>
      </c>
      <c r="D34" s="38">
        <v>45</v>
      </c>
      <c r="E34" s="38">
        <v>63</v>
      </c>
      <c r="F34" s="38">
        <v>20</v>
      </c>
      <c r="G34" s="38">
        <v>35</v>
      </c>
      <c r="H34" s="38">
        <v>20</v>
      </c>
      <c r="I34" s="38">
        <v>35</v>
      </c>
    </row>
    <row r="35" spans="3:9" x14ac:dyDescent="0.3">
      <c r="C35" s="39" t="s">
        <v>52</v>
      </c>
      <c r="D35" s="38">
        <v>50</v>
      </c>
      <c r="E35" s="38">
        <v>38</v>
      </c>
      <c r="F35" s="38">
        <v>38</v>
      </c>
      <c r="G35" s="38">
        <v>56</v>
      </c>
      <c r="H35" s="38">
        <v>50</v>
      </c>
      <c r="I35" s="38">
        <v>32</v>
      </c>
    </row>
    <row r="36" spans="3:9" x14ac:dyDescent="0.3">
      <c r="C36" s="39" t="s">
        <v>122</v>
      </c>
      <c r="D36" s="38">
        <v>50</v>
      </c>
      <c r="E36" s="38">
        <v>59</v>
      </c>
      <c r="F36" s="38">
        <v>50</v>
      </c>
      <c r="G36" s="38">
        <v>35</v>
      </c>
      <c r="H36" s="38">
        <v>45</v>
      </c>
      <c r="I36" s="38">
        <v>30</v>
      </c>
    </row>
    <row r="37" spans="3:9" x14ac:dyDescent="0.3">
      <c r="C37" s="39" t="s">
        <v>28</v>
      </c>
      <c r="D37" s="38">
        <v>30</v>
      </c>
      <c r="E37" s="38">
        <v>30</v>
      </c>
      <c r="F37" s="38">
        <v>32</v>
      </c>
      <c r="G37" s="38">
        <v>39</v>
      </c>
      <c r="H37" s="38">
        <v>45</v>
      </c>
      <c r="I37" s="38">
        <v>25</v>
      </c>
    </row>
    <row r="38" spans="3:9" x14ac:dyDescent="0.3">
      <c r="C38" s="39" t="s">
        <v>13</v>
      </c>
      <c r="D38" s="38">
        <v>35</v>
      </c>
      <c r="E38" s="38">
        <v>30</v>
      </c>
      <c r="F38" s="38">
        <v>30</v>
      </c>
      <c r="G38" s="38">
        <v>40</v>
      </c>
      <c r="H38" s="38">
        <v>50</v>
      </c>
      <c r="I38" s="38">
        <v>23</v>
      </c>
    </row>
    <row r="39" spans="3:9" x14ac:dyDescent="0.3">
      <c r="C39" s="39" t="s">
        <v>19</v>
      </c>
      <c r="D39" s="38">
        <v>45</v>
      </c>
      <c r="E39" s="38">
        <v>30</v>
      </c>
      <c r="F39" s="38">
        <v>30</v>
      </c>
      <c r="G39" s="38">
        <v>50</v>
      </c>
      <c r="H39" s="38">
        <v>50</v>
      </c>
      <c r="I39" s="38">
        <v>20</v>
      </c>
    </row>
    <row r="40" spans="3:9" x14ac:dyDescent="0.3">
      <c r="C40" s="39" t="s">
        <v>128</v>
      </c>
      <c r="D40" s="38">
        <v>1</v>
      </c>
      <c r="E40" s="38">
        <v>40</v>
      </c>
      <c r="F40" s="38">
        <v>45</v>
      </c>
      <c r="G40" s="38">
        <v>30</v>
      </c>
      <c r="H40" s="38">
        <v>30</v>
      </c>
      <c r="I40" s="38">
        <v>20</v>
      </c>
    </row>
    <row r="41" spans="3:9" x14ac:dyDescent="0.3">
      <c r="C41" s="39" t="s">
        <v>63</v>
      </c>
      <c r="D41" s="38">
        <v>20</v>
      </c>
      <c r="E41" s="38">
        <v>20</v>
      </c>
      <c r="F41" s="38">
        <v>15</v>
      </c>
      <c r="G41" s="38">
        <v>20</v>
      </c>
      <c r="H41" s="38">
        <v>20</v>
      </c>
      <c r="I41" s="38">
        <v>15</v>
      </c>
    </row>
    <row r="42" spans="3:9" x14ac:dyDescent="0.3">
      <c r="C42" s="39" t="s">
        <v>55</v>
      </c>
      <c r="D42" s="38">
        <v>31</v>
      </c>
      <c r="E42" s="38">
        <v>45</v>
      </c>
      <c r="F42" s="38">
        <v>40</v>
      </c>
      <c r="G42" s="38">
        <v>25</v>
      </c>
      <c r="H42" s="38">
        <v>25</v>
      </c>
      <c r="I42" s="38">
        <v>15</v>
      </c>
    </row>
    <row r="43" spans="3:9" x14ac:dyDescent="0.3">
      <c r="C43" s="39" t="s">
        <v>14</v>
      </c>
      <c r="D43" s="38">
        <v>30</v>
      </c>
      <c r="E43" s="38">
        <v>25</v>
      </c>
      <c r="F43" s="38">
        <v>30</v>
      </c>
      <c r="G43" s="38">
        <v>15</v>
      </c>
      <c r="H43" s="38">
        <v>20</v>
      </c>
      <c r="I43" s="38">
        <v>15</v>
      </c>
    </row>
    <row r="44" spans="3:9" x14ac:dyDescent="0.3">
      <c r="C44" s="39" t="s">
        <v>93</v>
      </c>
      <c r="D44" s="38">
        <v>30</v>
      </c>
      <c r="E44" s="38">
        <v>24</v>
      </c>
      <c r="F44" s="38">
        <v>15</v>
      </c>
      <c r="G44" s="38">
        <v>24</v>
      </c>
      <c r="H44" s="38">
        <v>40</v>
      </c>
      <c r="I44" s="38">
        <v>15</v>
      </c>
    </row>
    <row r="45" spans="3:9" x14ac:dyDescent="0.3">
      <c r="C45" s="39" t="s">
        <v>115</v>
      </c>
      <c r="D45" s="38">
        <v>25</v>
      </c>
      <c r="E45" s="38">
        <v>35</v>
      </c>
      <c r="F45" s="38">
        <v>60</v>
      </c>
      <c r="G45" s="38">
        <v>24</v>
      </c>
      <c r="H45" s="38">
        <v>40</v>
      </c>
      <c r="I45" s="38">
        <v>10</v>
      </c>
    </row>
    <row r="46" spans="3:9" x14ac:dyDescent="0.3">
      <c r="C46" s="39" t="s">
        <v>106</v>
      </c>
      <c r="D46" s="38">
        <v>20</v>
      </c>
      <c r="E46" s="38">
        <v>10</v>
      </c>
      <c r="F46" s="38">
        <v>85</v>
      </c>
      <c r="G46" s="38">
        <v>10</v>
      </c>
      <c r="H46" s="38">
        <v>30</v>
      </c>
      <c r="I46" s="38">
        <v>5</v>
      </c>
    </row>
    <row r="47" spans="3:9" x14ac:dyDescent="0.3">
      <c r="C47" s="39" t="s">
        <v>831</v>
      </c>
      <c r="D47" s="38">
        <v>1</v>
      </c>
      <c r="E47" s="38">
        <v>10</v>
      </c>
      <c r="F47" s="38">
        <v>15</v>
      </c>
      <c r="G47" s="38">
        <v>10</v>
      </c>
      <c r="H47" s="38">
        <v>20</v>
      </c>
      <c r="I47" s="38">
        <v>5</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C4DC-2A09-4A1D-B8D2-30D3FBB1EB8D}">
  <dimension ref="A1:L48"/>
  <sheetViews>
    <sheetView zoomScale="52" workbookViewId="0">
      <selection activeCell="AA76" sqref="AA76"/>
    </sheetView>
  </sheetViews>
  <sheetFormatPr defaultRowHeight="14.4" x14ac:dyDescent="0.3"/>
  <cols>
    <col min="2" max="2" width="39.88671875" bestFit="1" customWidth="1"/>
    <col min="3" max="3" width="19.5546875" bestFit="1" customWidth="1"/>
    <col min="4" max="4" width="22.77734375" bestFit="1" customWidth="1"/>
    <col min="5" max="5" width="27.21875" bestFit="1" customWidth="1"/>
    <col min="6" max="6" width="29.5546875" bestFit="1" customWidth="1"/>
    <col min="7" max="7" width="38.109375" bestFit="1" customWidth="1"/>
    <col min="8" max="8" width="40.44140625" bestFit="1" customWidth="1"/>
    <col min="9" max="9" width="27.21875" bestFit="1" customWidth="1"/>
    <col min="12" max="12" width="39.88671875" bestFit="1" customWidth="1"/>
  </cols>
  <sheetData>
    <row r="1" spans="1:12" s="50" customFormat="1" ht="33" customHeight="1" x14ac:dyDescent="0.3">
      <c r="A1" s="50" t="s">
        <v>927</v>
      </c>
    </row>
    <row r="4" spans="1:12" ht="23.4" customHeight="1" x14ac:dyDescent="0.3">
      <c r="B4" s="44" t="s">
        <v>928</v>
      </c>
      <c r="L4" s="44" t="s">
        <v>928</v>
      </c>
    </row>
    <row r="5" spans="1:12" x14ac:dyDescent="0.3">
      <c r="C5" s="37" t="s">
        <v>852</v>
      </c>
      <c r="D5" s="38" t="s">
        <v>929</v>
      </c>
      <c r="E5" s="38" t="s">
        <v>930</v>
      </c>
      <c r="F5" s="38" t="s">
        <v>931</v>
      </c>
      <c r="G5" s="38" t="s">
        <v>932</v>
      </c>
      <c r="H5" s="38" t="s">
        <v>933</v>
      </c>
      <c r="I5" s="38" t="s">
        <v>934</v>
      </c>
    </row>
    <row r="6" spans="1:12" x14ac:dyDescent="0.3">
      <c r="C6" s="39" t="s">
        <v>33</v>
      </c>
      <c r="D6" s="38">
        <v>86</v>
      </c>
      <c r="E6" s="38">
        <v>185</v>
      </c>
      <c r="F6" s="38">
        <v>230</v>
      </c>
      <c r="G6" s="38">
        <v>135</v>
      </c>
      <c r="H6" s="38">
        <v>230</v>
      </c>
      <c r="I6" s="38">
        <v>160</v>
      </c>
    </row>
    <row r="7" spans="1:12" x14ac:dyDescent="0.3">
      <c r="C7" s="39" t="s">
        <v>171</v>
      </c>
      <c r="D7" s="38">
        <v>126</v>
      </c>
      <c r="E7" s="38">
        <v>150</v>
      </c>
      <c r="F7" s="38">
        <v>125</v>
      </c>
      <c r="G7" s="38">
        <v>140</v>
      </c>
      <c r="H7" s="38">
        <v>130</v>
      </c>
      <c r="I7" s="38">
        <v>125</v>
      </c>
    </row>
    <row r="8" spans="1:12" x14ac:dyDescent="0.3">
      <c r="C8" s="39" t="s">
        <v>25</v>
      </c>
      <c r="D8" s="38">
        <v>125</v>
      </c>
      <c r="E8" s="38">
        <v>180</v>
      </c>
      <c r="F8" s="38">
        <v>130</v>
      </c>
      <c r="G8" s="38">
        <v>180</v>
      </c>
      <c r="H8" s="38">
        <v>150</v>
      </c>
      <c r="I8" s="38">
        <v>120</v>
      </c>
    </row>
    <row r="9" spans="1:12" x14ac:dyDescent="0.3">
      <c r="C9" s="39" t="s">
        <v>52</v>
      </c>
      <c r="D9" s="38">
        <v>90</v>
      </c>
      <c r="E9" s="38">
        <v>123</v>
      </c>
      <c r="F9" s="38">
        <v>115</v>
      </c>
      <c r="G9" s="38">
        <v>165</v>
      </c>
      <c r="H9" s="38">
        <v>110</v>
      </c>
      <c r="I9" s="38">
        <v>140</v>
      </c>
    </row>
    <row r="10" spans="1:12" x14ac:dyDescent="0.3">
      <c r="C10" s="39" t="s">
        <v>63</v>
      </c>
      <c r="D10" s="38">
        <v>126</v>
      </c>
      <c r="E10" s="38">
        <v>131</v>
      </c>
      <c r="F10" s="38">
        <v>95</v>
      </c>
      <c r="G10" s="38">
        <v>131</v>
      </c>
      <c r="H10" s="38">
        <v>154</v>
      </c>
      <c r="I10" s="38">
        <v>99</v>
      </c>
    </row>
    <row r="11" spans="1:12" x14ac:dyDescent="0.3">
      <c r="C11" s="39" t="s">
        <v>85</v>
      </c>
      <c r="D11" s="38">
        <v>144</v>
      </c>
      <c r="E11" s="38">
        <v>145</v>
      </c>
      <c r="F11" s="38">
        <v>95</v>
      </c>
      <c r="G11" s="38">
        <v>140</v>
      </c>
      <c r="H11" s="38">
        <v>110</v>
      </c>
      <c r="I11" s="38">
        <v>118</v>
      </c>
    </row>
    <row r="12" spans="1:12" x14ac:dyDescent="0.3">
      <c r="C12" s="39" t="s">
        <v>19</v>
      </c>
      <c r="D12" s="38">
        <v>115</v>
      </c>
      <c r="E12" s="38">
        <v>160</v>
      </c>
      <c r="F12" s="38">
        <v>140</v>
      </c>
      <c r="G12" s="38">
        <v>159</v>
      </c>
      <c r="H12" s="38">
        <v>154</v>
      </c>
      <c r="I12" s="38">
        <v>126</v>
      </c>
    </row>
    <row r="13" spans="1:12" x14ac:dyDescent="0.3">
      <c r="C13" s="39" t="s">
        <v>23</v>
      </c>
      <c r="D13" s="38">
        <v>85</v>
      </c>
      <c r="E13" s="38">
        <v>115</v>
      </c>
      <c r="F13" s="38">
        <v>80</v>
      </c>
      <c r="G13" s="38">
        <v>125</v>
      </c>
      <c r="H13" s="38">
        <v>90</v>
      </c>
      <c r="I13" s="38">
        <v>123</v>
      </c>
    </row>
    <row r="14" spans="1:12" x14ac:dyDescent="0.3">
      <c r="C14" s="39" t="s">
        <v>128</v>
      </c>
      <c r="D14" s="38">
        <v>150</v>
      </c>
      <c r="E14" s="38">
        <v>165</v>
      </c>
      <c r="F14" s="38">
        <v>145</v>
      </c>
      <c r="G14" s="38">
        <v>170</v>
      </c>
      <c r="H14" s="38">
        <v>135</v>
      </c>
      <c r="I14" s="38">
        <v>130</v>
      </c>
    </row>
    <row r="15" spans="1:12" x14ac:dyDescent="0.3">
      <c r="C15" s="39" t="s">
        <v>13</v>
      </c>
      <c r="D15" s="38">
        <v>123</v>
      </c>
      <c r="E15" s="38">
        <v>132</v>
      </c>
      <c r="F15" s="38">
        <v>131</v>
      </c>
      <c r="G15" s="38">
        <v>145</v>
      </c>
      <c r="H15" s="38">
        <v>129</v>
      </c>
      <c r="I15" s="38">
        <v>145</v>
      </c>
    </row>
    <row r="16" spans="1:12" x14ac:dyDescent="0.3">
      <c r="C16" s="39" t="s">
        <v>55</v>
      </c>
      <c r="D16" s="38">
        <v>115</v>
      </c>
      <c r="E16" s="38">
        <v>180</v>
      </c>
      <c r="F16" s="38">
        <v>160</v>
      </c>
      <c r="G16" s="38">
        <v>150</v>
      </c>
      <c r="H16" s="38">
        <v>120</v>
      </c>
      <c r="I16" s="38">
        <v>120</v>
      </c>
    </row>
    <row r="17" spans="2:12" x14ac:dyDescent="0.3">
      <c r="C17" s="39" t="s">
        <v>122</v>
      </c>
      <c r="D17" s="38">
        <v>110</v>
      </c>
      <c r="E17" s="38">
        <v>130</v>
      </c>
      <c r="F17" s="38">
        <v>184</v>
      </c>
      <c r="G17" s="38">
        <v>130</v>
      </c>
      <c r="H17" s="38">
        <v>200</v>
      </c>
      <c r="I17" s="38">
        <v>110</v>
      </c>
    </row>
    <row r="18" spans="2:12" x14ac:dyDescent="0.3">
      <c r="C18" s="39" t="s">
        <v>41</v>
      </c>
      <c r="D18" s="38">
        <v>255</v>
      </c>
      <c r="E18" s="38">
        <v>160</v>
      </c>
      <c r="F18" s="38">
        <v>126</v>
      </c>
      <c r="G18" s="38">
        <v>135</v>
      </c>
      <c r="H18" s="38">
        <v>135</v>
      </c>
      <c r="I18" s="38">
        <v>135</v>
      </c>
    </row>
    <row r="19" spans="2:12" x14ac:dyDescent="0.3">
      <c r="C19" s="39" t="s">
        <v>14</v>
      </c>
      <c r="D19" s="38">
        <v>105</v>
      </c>
      <c r="E19" s="38">
        <v>106</v>
      </c>
      <c r="F19" s="38">
        <v>120</v>
      </c>
      <c r="G19" s="38">
        <v>100</v>
      </c>
      <c r="H19" s="38">
        <v>123</v>
      </c>
      <c r="I19" s="38">
        <v>130</v>
      </c>
    </row>
    <row r="20" spans="2:12" x14ac:dyDescent="0.3">
      <c r="C20" s="39" t="s">
        <v>93</v>
      </c>
      <c r="D20" s="38">
        <v>190</v>
      </c>
      <c r="E20" s="38">
        <v>190</v>
      </c>
      <c r="F20" s="38">
        <v>160</v>
      </c>
      <c r="G20" s="38">
        <v>194</v>
      </c>
      <c r="H20" s="38">
        <v>160</v>
      </c>
      <c r="I20" s="38">
        <v>180</v>
      </c>
    </row>
    <row r="21" spans="2:12" x14ac:dyDescent="0.3">
      <c r="C21" s="39" t="s">
        <v>106</v>
      </c>
      <c r="D21" s="38">
        <v>123</v>
      </c>
      <c r="E21" s="38">
        <v>165</v>
      </c>
      <c r="F21" s="38">
        <v>200</v>
      </c>
      <c r="G21" s="38">
        <v>160</v>
      </c>
      <c r="H21" s="38">
        <v>150</v>
      </c>
      <c r="I21" s="38">
        <v>150</v>
      </c>
    </row>
    <row r="22" spans="2:12" x14ac:dyDescent="0.3">
      <c r="C22" s="39" t="s">
        <v>115</v>
      </c>
      <c r="D22" s="38">
        <v>100</v>
      </c>
      <c r="E22" s="38">
        <v>150</v>
      </c>
      <c r="F22" s="38">
        <v>230</v>
      </c>
      <c r="G22" s="38">
        <v>150</v>
      </c>
      <c r="H22" s="38">
        <v>150</v>
      </c>
      <c r="I22" s="38">
        <v>110</v>
      </c>
    </row>
    <row r="23" spans="2:12" x14ac:dyDescent="0.3">
      <c r="C23" s="39" t="s">
        <v>28</v>
      </c>
      <c r="D23" s="38">
        <v>170</v>
      </c>
      <c r="E23" s="38">
        <v>155</v>
      </c>
      <c r="F23" s="38">
        <v>180</v>
      </c>
      <c r="G23" s="38">
        <v>180</v>
      </c>
      <c r="H23" s="38">
        <v>160</v>
      </c>
      <c r="I23" s="38">
        <v>122</v>
      </c>
    </row>
    <row r="24" spans="2:12" x14ac:dyDescent="0.3">
      <c r="C24" s="39" t="s">
        <v>831</v>
      </c>
      <c r="D24" s="38">
        <v>255</v>
      </c>
      <c r="E24" s="38">
        <v>190</v>
      </c>
      <c r="F24" s="38">
        <v>230</v>
      </c>
      <c r="G24" s="38">
        <v>194</v>
      </c>
      <c r="H24" s="38">
        <v>230</v>
      </c>
      <c r="I24" s="38">
        <v>180</v>
      </c>
    </row>
    <row r="28" spans="2:12" ht="25.2" customHeight="1" x14ac:dyDescent="0.3">
      <c r="B28" s="44" t="s">
        <v>935</v>
      </c>
      <c r="L28" s="44" t="s">
        <v>935</v>
      </c>
    </row>
    <row r="29" spans="2:12" x14ac:dyDescent="0.3">
      <c r="C29" s="37" t="s">
        <v>852</v>
      </c>
      <c r="D29" s="38" t="s">
        <v>929</v>
      </c>
      <c r="E29" s="38" t="s">
        <v>930</v>
      </c>
      <c r="F29" s="38" t="s">
        <v>931</v>
      </c>
      <c r="G29" s="38" t="s">
        <v>932</v>
      </c>
      <c r="H29" s="38" t="s">
        <v>933</v>
      </c>
      <c r="I29" s="38" t="s">
        <v>934</v>
      </c>
    </row>
    <row r="30" spans="2:12" x14ac:dyDescent="0.3">
      <c r="C30" s="39" t="s">
        <v>33</v>
      </c>
      <c r="D30" s="38">
        <v>75</v>
      </c>
      <c r="E30" s="38">
        <v>125</v>
      </c>
      <c r="F30" s="38">
        <v>100</v>
      </c>
      <c r="G30" s="38">
        <v>70</v>
      </c>
      <c r="H30" s="38">
        <v>80</v>
      </c>
      <c r="I30" s="38">
        <v>75</v>
      </c>
    </row>
    <row r="31" spans="2:12" x14ac:dyDescent="0.3">
      <c r="C31" s="39" t="s">
        <v>171</v>
      </c>
      <c r="D31" s="38">
        <v>103</v>
      </c>
      <c r="E31" s="38">
        <v>164</v>
      </c>
      <c r="F31" s="38">
        <v>150</v>
      </c>
      <c r="G31" s="38">
        <v>170</v>
      </c>
      <c r="H31" s="38">
        <v>130</v>
      </c>
      <c r="I31" s="38">
        <v>122</v>
      </c>
    </row>
    <row r="32" spans="2:12" x14ac:dyDescent="0.3">
      <c r="C32" s="39" t="s">
        <v>25</v>
      </c>
      <c r="D32" s="38">
        <v>150</v>
      </c>
      <c r="E32" s="38">
        <v>130</v>
      </c>
      <c r="F32" s="38">
        <v>120</v>
      </c>
      <c r="G32" s="38">
        <v>165</v>
      </c>
      <c r="H32" s="38">
        <v>123</v>
      </c>
      <c r="I32" s="38">
        <v>145</v>
      </c>
    </row>
    <row r="33" spans="3:9" x14ac:dyDescent="0.3">
      <c r="C33" s="39" t="s">
        <v>52</v>
      </c>
      <c r="D33" s="38">
        <v>125</v>
      </c>
      <c r="E33" s="38">
        <v>150</v>
      </c>
      <c r="F33" s="38">
        <v>120</v>
      </c>
      <c r="G33" s="38">
        <v>120</v>
      </c>
      <c r="H33" s="38">
        <v>100</v>
      </c>
      <c r="I33" s="38">
        <v>108</v>
      </c>
    </row>
    <row r="34" spans="3:9" x14ac:dyDescent="0.3">
      <c r="C34" s="39" t="s">
        <v>63</v>
      </c>
      <c r="D34" s="38">
        <v>140</v>
      </c>
      <c r="E34" s="38">
        <v>160</v>
      </c>
      <c r="F34" s="38">
        <v>150</v>
      </c>
      <c r="G34" s="38">
        <v>165</v>
      </c>
      <c r="H34" s="38">
        <v>150</v>
      </c>
      <c r="I34" s="38">
        <v>116</v>
      </c>
    </row>
    <row r="35" spans="3:9" x14ac:dyDescent="0.3">
      <c r="C35" s="39" t="s">
        <v>85</v>
      </c>
      <c r="D35" s="38">
        <v>110</v>
      </c>
      <c r="E35" s="38">
        <v>190</v>
      </c>
      <c r="F35" s="38">
        <v>129</v>
      </c>
      <c r="G35" s="38">
        <v>154</v>
      </c>
      <c r="H35" s="38">
        <v>129</v>
      </c>
      <c r="I35" s="38">
        <v>135</v>
      </c>
    </row>
    <row r="36" spans="3:9" x14ac:dyDescent="0.3">
      <c r="C36" s="39" t="s">
        <v>19</v>
      </c>
      <c r="D36" s="38">
        <v>100</v>
      </c>
      <c r="E36" s="38">
        <v>180</v>
      </c>
      <c r="F36" s="38">
        <v>160</v>
      </c>
      <c r="G36" s="38">
        <v>150</v>
      </c>
      <c r="H36" s="38">
        <v>120</v>
      </c>
      <c r="I36" s="38">
        <v>115</v>
      </c>
    </row>
    <row r="37" spans="3:9" x14ac:dyDescent="0.3">
      <c r="C37" s="39" t="s">
        <v>23</v>
      </c>
      <c r="D37" s="38">
        <v>150</v>
      </c>
      <c r="E37" s="38">
        <v>180</v>
      </c>
      <c r="F37" s="38">
        <v>140</v>
      </c>
      <c r="G37" s="38">
        <v>180</v>
      </c>
      <c r="H37" s="38">
        <v>154</v>
      </c>
      <c r="I37" s="38">
        <v>160</v>
      </c>
    </row>
    <row r="38" spans="3:9" x14ac:dyDescent="0.3">
      <c r="C38" s="39" t="s">
        <v>128</v>
      </c>
      <c r="D38" s="38">
        <v>100</v>
      </c>
      <c r="E38" s="38">
        <v>150</v>
      </c>
      <c r="F38" s="38">
        <v>150</v>
      </c>
      <c r="G38" s="38">
        <v>150</v>
      </c>
      <c r="H38" s="38">
        <v>150</v>
      </c>
      <c r="I38" s="38">
        <v>110</v>
      </c>
    </row>
    <row r="39" spans="3:9" x14ac:dyDescent="0.3">
      <c r="C39" s="39" t="s">
        <v>13</v>
      </c>
      <c r="D39" s="38">
        <v>100</v>
      </c>
      <c r="E39" s="38">
        <v>110</v>
      </c>
      <c r="F39" s="38">
        <v>122</v>
      </c>
      <c r="G39" s="38">
        <v>105</v>
      </c>
      <c r="H39" s="38">
        <v>107</v>
      </c>
      <c r="I39" s="38">
        <v>100</v>
      </c>
    </row>
    <row r="40" spans="3:9" x14ac:dyDescent="0.3">
      <c r="C40" s="39" t="s">
        <v>55</v>
      </c>
      <c r="D40" s="38">
        <v>111</v>
      </c>
      <c r="E40" s="38">
        <v>170</v>
      </c>
      <c r="F40" s="38">
        <v>230</v>
      </c>
      <c r="G40" s="38">
        <v>145</v>
      </c>
      <c r="H40" s="38">
        <v>110</v>
      </c>
      <c r="I40" s="38">
        <v>102</v>
      </c>
    </row>
    <row r="41" spans="3:9" x14ac:dyDescent="0.3">
      <c r="C41" s="39" t="s">
        <v>122</v>
      </c>
      <c r="D41" s="38">
        <v>130</v>
      </c>
      <c r="E41" s="38">
        <v>170</v>
      </c>
      <c r="F41" s="38">
        <v>180</v>
      </c>
      <c r="G41" s="38">
        <v>170</v>
      </c>
      <c r="H41" s="38">
        <v>107</v>
      </c>
      <c r="I41" s="38">
        <v>125</v>
      </c>
    </row>
    <row r="42" spans="3:9" x14ac:dyDescent="0.3">
      <c r="C42" s="39" t="s">
        <v>41</v>
      </c>
      <c r="D42" s="38">
        <v>86</v>
      </c>
      <c r="E42" s="38">
        <v>68</v>
      </c>
      <c r="F42" s="38">
        <v>72</v>
      </c>
      <c r="G42" s="38">
        <v>109</v>
      </c>
      <c r="H42" s="38">
        <v>94</v>
      </c>
      <c r="I42" s="38">
        <v>109</v>
      </c>
    </row>
    <row r="43" spans="3:9" x14ac:dyDescent="0.3">
      <c r="C43" s="39" t="s">
        <v>14</v>
      </c>
      <c r="D43" s="38">
        <v>114</v>
      </c>
      <c r="E43" s="38">
        <v>150</v>
      </c>
      <c r="F43" s="38">
        <v>123</v>
      </c>
      <c r="G43" s="38">
        <v>170</v>
      </c>
      <c r="H43" s="38">
        <v>120</v>
      </c>
      <c r="I43" s="38">
        <v>145</v>
      </c>
    </row>
    <row r="44" spans="3:9" x14ac:dyDescent="0.3">
      <c r="C44" s="39" t="s">
        <v>93</v>
      </c>
      <c r="D44" s="38">
        <v>105</v>
      </c>
      <c r="E44" s="38">
        <v>145</v>
      </c>
      <c r="F44" s="38">
        <v>180</v>
      </c>
      <c r="G44" s="38">
        <v>160</v>
      </c>
      <c r="H44" s="38">
        <v>150</v>
      </c>
      <c r="I44" s="38">
        <v>115</v>
      </c>
    </row>
    <row r="45" spans="3:9" x14ac:dyDescent="0.3">
      <c r="C45" s="39" t="s">
        <v>106</v>
      </c>
      <c r="D45" s="38">
        <v>115</v>
      </c>
      <c r="E45" s="38">
        <v>140</v>
      </c>
      <c r="F45" s="38">
        <v>230</v>
      </c>
      <c r="G45" s="38">
        <v>83</v>
      </c>
      <c r="H45" s="38">
        <v>230</v>
      </c>
      <c r="I45" s="38">
        <v>55</v>
      </c>
    </row>
    <row r="46" spans="3:9" x14ac:dyDescent="0.3">
      <c r="C46" s="39" t="s">
        <v>115</v>
      </c>
      <c r="D46" s="38">
        <v>110</v>
      </c>
      <c r="E46" s="38">
        <v>150</v>
      </c>
      <c r="F46" s="38">
        <v>168</v>
      </c>
      <c r="G46" s="38">
        <v>140</v>
      </c>
      <c r="H46" s="38">
        <v>150</v>
      </c>
      <c r="I46" s="38">
        <v>112</v>
      </c>
    </row>
    <row r="47" spans="3:9" x14ac:dyDescent="0.3">
      <c r="C47" s="39" t="s">
        <v>28</v>
      </c>
      <c r="D47" s="38">
        <v>110</v>
      </c>
      <c r="E47" s="38">
        <v>115</v>
      </c>
      <c r="F47" s="38">
        <v>125</v>
      </c>
      <c r="G47" s="38">
        <v>130</v>
      </c>
      <c r="H47" s="38">
        <v>107</v>
      </c>
      <c r="I47" s="38">
        <v>86</v>
      </c>
    </row>
    <row r="48" spans="3:9" x14ac:dyDescent="0.3">
      <c r="C48" s="39" t="s">
        <v>831</v>
      </c>
      <c r="D48" s="38">
        <v>150</v>
      </c>
      <c r="E48" s="38">
        <v>190</v>
      </c>
      <c r="F48" s="38">
        <v>230</v>
      </c>
      <c r="G48" s="38">
        <v>180</v>
      </c>
      <c r="H48" s="38">
        <v>230</v>
      </c>
      <c r="I48" s="38">
        <v>160</v>
      </c>
    </row>
  </sheetData>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5A2B-699B-4BA3-9F64-757641157FD7}">
  <dimension ref="A1:V101"/>
  <sheetViews>
    <sheetView zoomScale="69" workbookViewId="0">
      <selection activeCell="I39" sqref="I39"/>
    </sheetView>
  </sheetViews>
  <sheetFormatPr defaultRowHeight="14.4" x14ac:dyDescent="0.3"/>
  <cols>
    <col min="2" max="2" width="70.88671875" bestFit="1" customWidth="1"/>
    <col min="3" max="3" width="26.21875" bestFit="1" customWidth="1"/>
    <col min="4" max="4" width="29.77734375" bestFit="1" customWidth="1"/>
    <col min="5" max="5" width="20.109375" bestFit="1" customWidth="1"/>
    <col min="6" max="6" width="21.6640625" bestFit="1" customWidth="1"/>
    <col min="7" max="7" width="27.109375" bestFit="1" customWidth="1"/>
    <col min="8" max="8" width="28.88671875" bestFit="1" customWidth="1"/>
    <col min="9" max="9" width="19.88671875" bestFit="1" customWidth="1"/>
    <col min="10" max="10" width="4.44140625" bestFit="1" customWidth="1"/>
    <col min="11" max="11" width="6.109375" bestFit="1" customWidth="1"/>
    <col min="12" max="12" width="6.21875" bestFit="1" customWidth="1"/>
    <col min="13" max="13" width="5.77734375" bestFit="1" customWidth="1"/>
    <col min="14" max="14" width="7.6640625" bestFit="1" customWidth="1"/>
    <col min="15" max="15" width="3.44140625" bestFit="1" customWidth="1"/>
    <col min="16" max="16" width="7.6640625" bestFit="1" customWidth="1"/>
    <col min="17" max="17" width="6.88671875" bestFit="1" customWidth="1"/>
    <col min="18" max="18" width="7.21875" bestFit="1" customWidth="1"/>
    <col min="19" max="19" width="5.109375" bestFit="1" customWidth="1"/>
    <col min="20" max="20" width="5.5546875" bestFit="1" customWidth="1"/>
    <col min="21" max="21" width="6.6640625" bestFit="1" customWidth="1"/>
    <col min="22" max="22" width="11.21875" bestFit="1" customWidth="1"/>
    <col min="23" max="23" width="7.77734375" customWidth="1"/>
    <col min="24" max="24" width="7.5546875" bestFit="1" customWidth="1"/>
    <col min="25" max="25" width="6.88671875" bestFit="1" customWidth="1"/>
    <col min="26" max="26" width="7.44140625" bestFit="1" customWidth="1"/>
    <col min="27" max="27" width="5.33203125" bestFit="1" customWidth="1"/>
    <col min="28" max="28" width="5.5546875" bestFit="1" customWidth="1"/>
    <col min="29" max="29" width="6.5546875" bestFit="1" customWidth="1"/>
    <col min="30" max="30" width="15.33203125" bestFit="1" customWidth="1"/>
  </cols>
  <sheetData>
    <row r="1" spans="1:19" s="21" customFormat="1" ht="34.799999999999997" customHeight="1" x14ac:dyDescent="0.3">
      <c r="A1" s="21" t="s">
        <v>936</v>
      </c>
    </row>
    <row r="4" spans="1:19" ht="12.6" customHeight="1" x14ac:dyDescent="0.3"/>
    <row r="5" spans="1:19" ht="21" customHeight="1" x14ac:dyDescent="0.3">
      <c r="B5" s="23" t="s">
        <v>896</v>
      </c>
      <c r="S5" s="23" t="s">
        <v>897</v>
      </c>
    </row>
    <row r="6" spans="1:19" x14ac:dyDescent="0.3">
      <c r="C6" s="6" t="s">
        <v>895</v>
      </c>
      <c r="D6" s="7" t="s">
        <v>860</v>
      </c>
      <c r="E6" s="7" t="s">
        <v>861</v>
      </c>
      <c r="F6" s="7" t="s">
        <v>862</v>
      </c>
      <c r="G6" s="7" t="s">
        <v>863</v>
      </c>
      <c r="H6" s="7" t="s">
        <v>864</v>
      </c>
      <c r="I6" s="7" t="s">
        <v>865</v>
      </c>
      <c r="J6" s="29"/>
      <c r="K6" s="29"/>
      <c r="L6" s="29"/>
      <c r="M6" s="29"/>
      <c r="N6" s="29"/>
      <c r="O6" s="29"/>
      <c r="P6" s="29"/>
      <c r="Q6" s="29"/>
    </row>
    <row r="7" spans="1:19" x14ac:dyDescent="0.3">
      <c r="C7" s="8" t="s">
        <v>23</v>
      </c>
      <c r="D7" s="7">
        <v>283</v>
      </c>
      <c r="E7" s="7">
        <v>315</v>
      </c>
      <c r="F7" s="7">
        <v>265</v>
      </c>
      <c r="G7" s="7">
        <v>377</v>
      </c>
      <c r="H7" s="7">
        <v>290</v>
      </c>
      <c r="I7" s="7">
        <v>410</v>
      </c>
      <c r="J7" s="29"/>
      <c r="K7" s="29"/>
      <c r="L7" s="29"/>
      <c r="M7" s="29"/>
      <c r="N7" s="29"/>
      <c r="O7" s="29"/>
      <c r="P7" s="29"/>
      <c r="Q7" s="29"/>
    </row>
    <row r="8" spans="1:19" x14ac:dyDescent="0.3">
      <c r="C8" s="8" t="s">
        <v>63</v>
      </c>
      <c r="D8" s="7">
        <v>1260</v>
      </c>
      <c r="E8" s="7">
        <v>1046</v>
      </c>
      <c r="F8" s="7">
        <v>1117</v>
      </c>
      <c r="G8" s="7">
        <v>1335</v>
      </c>
      <c r="H8" s="7">
        <v>1440</v>
      </c>
      <c r="I8" s="7">
        <v>826</v>
      </c>
      <c r="J8" s="29"/>
      <c r="K8" s="29"/>
      <c r="L8" s="29"/>
      <c r="M8" s="29"/>
      <c r="N8" s="29"/>
      <c r="O8" s="29"/>
      <c r="P8" s="29"/>
      <c r="Q8" s="29"/>
    </row>
    <row r="9" spans="1:19" x14ac:dyDescent="0.3">
      <c r="C9" s="8" t="s">
        <v>122</v>
      </c>
      <c r="D9" s="7">
        <v>1728</v>
      </c>
      <c r="E9" s="7">
        <v>1746</v>
      </c>
      <c r="F9" s="7">
        <v>1714</v>
      </c>
      <c r="G9" s="7">
        <v>1861</v>
      </c>
      <c r="H9" s="7">
        <v>1831</v>
      </c>
      <c r="I9" s="7">
        <v>1523</v>
      </c>
      <c r="J9" s="29"/>
      <c r="K9" s="29"/>
      <c r="L9" s="29"/>
      <c r="M9" s="29"/>
      <c r="N9" s="29"/>
      <c r="O9" s="29"/>
      <c r="P9" s="29"/>
      <c r="Q9" s="29"/>
    </row>
    <row r="10" spans="1:19" x14ac:dyDescent="0.3">
      <c r="C10" s="8" t="s">
        <v>115</v>
      </c>
      <c r="D10" s="7">
        <v>1761</v>
      </c>
      <c r="E10" s="7">
        <v>2503</v>
      </c>
      <c r="F10" s="7">
        <v>3412</v>
      </c>
      <c r="G10" s="7">
        <v>1823</v>
      </c>
      <c r="H10" s="7">
        <v>2177</v>
      </c>
      <c r="I10" s="7">
        <v>1492</v>
      </c>
      <c r="J10" s="29"/>
      <c r="K10" s="29"/>
      <c r="L10" s="29"/>
      <c r="M10" s="29"/>
      <c r="N10" s="29"/>
      <c r="O10" s="29"/>
      <c r="P10" s="29"/>
      <c r="Q10" s="29"/>
    </row>
    <row r="11" spans="1:19" x14ac:dyDescent="0.3">
      <c r="C11" s="8" t="s">
        <v>14</v>
      </c>
      <c r="D11" s="7">
        <v>1883</v>
      </c>
      <c r="E11" s="7">
        <v>2091</v>
      </c>
      <c r="F11" s="7">
        <v>1927</v>
      </c>
      <c r="G11" s="7">
        <v>1692</v>
      </c>
      <c r="H11" s="7">
        <v>1803</v>
      </c>
      <c r="I11" s="7">
        <v>1780</v>
      </c>
      <c r="J11" s="29"/>
      <c r="K11" s="29"/>
      <c r="L11" s="29"/>
      <c r="M11" s="29"/>
      <c r="N11" s="29"/>
      <c r="O11" s="29"/>
      <c r="P11" s="29"/>
      <c r="Q11" s="29"/>
    </row>
    <row r="12" spans="1:19" x14ac:dyDescent="0.3">
      <c r="C12" s="8" t="s">
        <v>85</v>
      </c>
      <c r="D12" s="7">
        <v>1886</v>
      </c>
      <c r="E12" s="7">
        <v>2613</v>
      </c>
      <c r="F12" s="7">
        <v>1780</v>
      </c>
      <c r="G12" s="7">
        <v>1434</v>
      </c>
      <c r="H12" s="7">
        <v>1747</v>
      </c>
      <c r="I12" s="7">
        <v>1784</v>
      </c>
      <c r="J12" s="29"/>
      <c r="K12" s="29"/>
      <c r="L12" s="29"/>
      <c r="M12" s="29"/>
      <c r="N12" s="29"/>
      <c r="O12" s="29"/>
      <c r="P12" s="29"/>
      <c r="Q12" s="29"/>
    </row>
    <row r="13" spans="1:19" x14ac:dyDescent="0.3">
      <c r="C13" s="8" t="s">
        <v>128</v>
      </c>
      <c r="D13" s="7">
        <v>2062</v>
      </c>
      <c r="E13" s="7">
        <v>2361</v>
      </c>
      <c r="F13" s="7">
        <v>2598</v>
      </c>
      <c r="G13" s="7">
        <v>2539</v>
      </c>
      <c r="H13" s="7">
        <v>2447</v>
      </c>
      <c r="I13" s="7">
        <v>2059</v>
      </c>
      <c r="J13" s="29"/>
      <c r="K13" s="29"/>
      <c r="L13" s="29"/>
      <c r="M13" s="29"/>
      <c r="N13" s="29"/>
      <c r="O13" s="29"/>
      <c r="P13" s="29"/>
      <c r="Q13" s="29"/>
    </row>
    <row r="14" spans="1:19" x14ac:dyDescent="0.3">
      <c r="C14" s="8" t="s">
        <v>171</v>
      </c>
      <c r="D14" s="7">
        <v>2071</v>
      </c>
      <c r="E14" s="7">
        <v>2740</v>
      </c>
      <c r="F14" s="7">
        <v>2177</v>
      </c>
      <c r="G14" s="7">
        <v>2314</v>
      </c>
      <c r="H14" s="7">
        <v>2155</v>
      </c>
      <c r="I14" s="7">
        <v>2361</v>
      </c>
      <c r="J14" s="29"/>
      <c r="K14" s="29"/>
      <c r="L14" s="29"/>
      <c r="M14" s="29"/>
      <c r="N14" s="29"/>
      <c r="O14" s="29"/>
      <c r="P14" s="29"/>
      <c r="Q14" s="29"/>
    </row>
    <row r="15" spans="1:19" x14ac:dyDescent="0.3">
      <c r="C15" s="8" t="s">
        <v>55</v>
      </c>
      <c r="D15" s="7">
        <v>2361</v>
      </c>
      <c r="E15" s="7">
        <v>3064</v>
      </c>
      <c r="F15" s="7">
        <v>2715</v>
      </c>
      <c r="G15" s="7">
        <v>1807</v>
      </c>
      <c r="H15" s="7">
        <v>2008</v>
      </c>
      <c r="I15" s="7">
        <v>2045</v>
      </c>
      <c r="J15" s="29"/>
      <c r="K15" s="29"/>
      <c r="L15" s="29"/>
      <c r="M15" s="29"/>
      <c r="N15" s="29"/>
      <c r="O15" s="29"/>
      <c r="P15" s="29"/>
      <c r="Q15" s="29"/>
    </row>
    <row r="16" spans="1:19" x14ac:dyDescent="0.3">
      <c r="C16" s="8" t="s">
        <v>52</v>
      </c>
      <c r="D16" s="7">
        <v>2631</v>
      </c>
      <c r="E16" s="7">
        <v>3040</v>
      </c>
      <c r="F16" s="7">
        <v>2917</v>
      </c>
      <c r="G16" s="7">
        <v>3961</v>
      </c>
      <c r="H16" s="7">
        <v>3243</v>
      </c>
      <c r="I16" s="7">
        <v>3718</v>
      </c>
      <c r="J16" s="29"/>
      <c r="K16" s="29"/>
      <c r="L16" s="29"/>
      <c r="M16" s="29"/>
      <c r="N16" s="29"/>
      <c r="O16" s="29"/>
      <c r="P16" s="29"/>
      <c r="Q16" s="29"/>
    </row>
    <row r="17" spans="2:19" x14ac:dyDescent="0.3">
      <c r="C17" s="8" t="s">
        <v>25</v>
      </c>
      <c r="D17" s="7">
        <v>2666</v>
      </c>
      <c r="E17" s="7">
        <v>3588</v>
      </c>
      <c r="F17" s="7">
        <v>2764</v>
      </c>
      <c r="G17" s="7">
        <v>3099</v>
      </c>
      <c r="H17" s="7">
        <v>2843</v>
      </c>
      <c r="I17" s="7">
        <v>2657</v>
      </c>
      <c r="J17" s="29"/>
      <c r="K17" s="29"/>
      <c r="L17" s="29"/>
      <c r="M17" s="29"/>
      <c r="N17" s="29"/>
      <c r="O17" s="29"/>
      <c r="P17" s="29"/>
      <c r="Q17" s="29"/>
    </row>
    <row r="18" spans="2:19" x14ac:dyDescent="0.3">
      <c r="C18" s="8" t="s">
        <v>106</v>
      </c>
      <c r="D18" s="7">
        <v>2876</v>
      </c>
      <c r="E18" s="7">
        <v>4086</v>
      </c>
      <c r="F18" s="7">
        <v>4435</v>
      </c>
      <c r="G18" s="7">
        <v>2787</v>
      </c>
      <c r="H18" s="7">
        <v>3321</v>
      </c>
      <c r="I18" s="7">
        <v>2460</v>
      </c>
      <c r="J18" s="29"/>
      <c r="K18" s="29"/>
      <c r="L18" s="29"/>
      <c r="M18" s="29"/>
      <c r="N18" s="29"/>
      <c r="O18" s="29"/>
      <c r="P18" s="29"/>
      <c r="Q18" s="29"/>
    </row>
    <row r="19" spans="2:19" x14ac:dyDescent="0.3">
      <c r="C19" s="8" t="s">
        <v>19</v>
      </c>
      <c r="D19" s="7">
        <v>3635</v>
      </c>
      <c r="E19" s="7">
        <v>4408</v>
      </c>
      <c r="F19" s="7">
        <v>3524</v>
      </c>
      <c r="G19" s="7">
        <v>4627</v>
      </c>
      <c r="H19" s="7">
        <v>3755</v>
      </c>
      <c r="I19" s="7">
        <v>3871</v>
      </c>
      <c r="J19" s="29"/>
      <c r="K19" s="29"/>
      <c r="L19" s="29"/>
      <c r="M19" s="29"/>
      <c r="N19" s="29"/>
      <c r="O19" s="29"/>
      <c r="P19" s="29"/>
      <c r="Q19" s="29"/>
    </row>
    <row r="20" spans="2:19" x14ac:dyDescent="0.3">
      <c r="C20" s="8" t="s">
        <v>33</v>
      </c>
      <c r="D20" s="7">
        <v>3925</v>
      </c>
      <c r="E20" s="7">
        <v>4897</v>
      </c>
      <c r="F20" s="7">
        <v>4880</v>
      </c>
      <c r="G20" s="7">
        <v>3717</v>
      </c>
      <c r="H20" s="7">
        <v>4471</v>
      </c>
      <c r="I20" s="7">
        <v>4256</v>
      </c>
      <c r="J20" s="29"/>
      <c r="K20" s="29"/>
      <c r="L20" s="29"/>
      <c r="M20" s="29"/>
      <c r="N20" s="29"/>
      <c r="O20" s="29"/>
      <c r="P20" s="29"/>
      <c r="Q20" s="29"/>
    </row>
    <row r="21" spans="2:19" x14ac:dyDescent="0.3">
      <c r="C21" s="8" t="s">
        <v>93</v>
      </c>
      <c r="D21" s="7">
        <v>4026</v>
      </c>
      <c r="E21" s="7">
        <v>4073</v>
      </c>
      <c r="F21" s="7">
        <v>3858</v>
      </c>
      <c r="G21" s="7">
        <v>5609</v>
      </c>
      <c r="H21" s="7">
        <v>4918</v>
      </c>
      <c r="I21" s="7">
        <v>4645</v>
      </c>
      <c r="J21" s="29"/>
      <c r="K21" s="29"/>
      <c r="L21" s="29"/>
      <c r="M21" s="29"/>
      <c r="N21" s="29"/>
      <c r="O21" s="29"/>
      <c r="P21" s="29"/>
      <c r="Q21" s="29"/>
    </row>
    <row r="22" spans="2:19" x14ac:dyDescent="0.3">
      <c r="C22" s="8" t="s">
        <v>13</v>
      </c>
      <c r="D22" s="7">
        <v>4709</v>
      </c>
      <c r="E22" s="7">
        <v>5125</v>
      </c>
      <c r="F22" s="7">
        <v>4956</v>
      </c>
      <c r="G22" s="7">
        <v>5425</v>
      </c>
      <c r="H22" s="7">
        <v>4930</v>
      </c>
      <c r="I22" s="7">
        <v>4335</v>
      </c>
      <c r="J22" s="29"/>
      <c r="K22" s="29"/>
      <c r="L22" s="29"/>
      <c r="M22" s="29"/>
      <c r="N22" s="29"/>
      <c r="O22" s="29"/>
      <c r="P22" s="29"/>
      <c r="Q22" s="29"/>
    </row>
    <row r="23" spans="2:19" x14ac:dyDescent="0.3">
      <c r="C23" s="8" t="s">
        <v>41</v>
      </c>
      <c r="D23" s="7">
        <v>7573</v>
      </c>
      <c r="E23" s="7">
        <v>7200</v>
      </c>
      <c r="F23" s="7">
        <v>5865</v>
      </c>
      <c r="G23" s="7">
        <v>5470</v>
      </c>
      <c r="H23" s="7">
        <v>6245</v>
      </c>
      <c r="I23" s="7">
        <v>7012</v>
      </c>
      <c r="J23" s="29"/>
      <c r="K23" s="29"/>
      <c r="L23" s="29"/>
      <c r="M23" s="29"/>
      <c r="N23" s="29"/>
      <c r="O23" s="29"/>
      <c r="P23" s="29"/>
      <c r="Q23" s="29"/>
    </row>
    <row r="24" spans="2:19" x14ac:dyDescent="0.3">
      <c r="C24" s="8" t="s">
        <v>28</v>
      </c>
      <c r="D24" s="7">
        <v>8071</v>
      </c>
      <c r="E24" s="7">
        <v>8305</v>
      </c>
      <c r="F24" s="7">
        <v>8170</v>
      </c>
      <c r="G24" s="7">
        <v>8379</v>
      </c>
      <c r="H24" s="7">
        <v>7898</v>
      </c>
      <c r="I24" s="7">
        <v>7388</v>
      </c>
      <c r="J24" s="29"/>
      <c r="K24" s="29"/>
      <c r="L24" s="29"/>
      <c r="M24" s="29"/>
      <c r="N24" s="29"/>
      <c r="O24" s="29"/>
      <c r="P24" s="29"/>
      <c r="Q24" s="29"/>
    </row>
    <row r="25" spans="2:19" x14ac:dyDescent="0.3">
      <c r="C25" s="8" t="s">
        <v>831</v>
      </c>
      <c r="D25" s="7">
        <v>55407</v>
      </c>
      <c r="E25" s="7">
        <v>63201</v>
      </c>
      <c r="F25" s="7">
        <v>59074</v>
      </c>
      <c r="G25" s="7">
        <v>58256</v>
      </c>
      <c r="H25" s="7">
        <v>57522</v>
      </c>
      <c r="I25" s="7">
        <v>54622</v>
      </c>
      <c r="J25" s="29"/>
      <c r="K25" s="29"/>
      <c r="L25" s="29"/>
      <c r="M25" s="29"/>
      <c r="N25" s="29"/>
      <c r="O25" s="29"/>
      <c r="P25" s="29"/>
      <c r="Q25" s="29"/>
    </row>
    <row r="28" spans="2:19" ht="23.4" customHeight="1" x14ac:dyDescent="0.3">
      <c r="B28" s="23" t="s">
        <v>898</v>
      </c>
      <c r="S28" s="23" t="s">
        <v>900</v>
      </c>
    </row>
    <row r="29" spans="2:19" x14ac:dyDescent="0.3">
      <c r="C29" s="6" t="s">
        <v>899</v>
      </c>
      <c r="D29" s="7" t="s">
        <v>892</v>
      </c>
      <c r="E29" s="7" t="s">
        <v>893</v>
      </c>
      <c r="F29" s="7" t="s">
        <v>894</v>
      </c>
    </row>
    <row r="30" spans="2:19" x14ac:dyDescent="0.3">
      <c r="C30" s="8" t="s">
        <v>33</v>
      </c>
      <c r="D30" s="14">
        <v>4357.6666666666679</v>
      </c>
      <c r="E30" s="14">
        <v>1379.8796492284032</v>
      </c>
      <c r="F30" s="14">
        <v>40283.388888888891</v>
      </c>
    </row>
    <row r="31" spans="2:19" x14ac:dyDescent="0.3">
      <c r="C31" s="8" t="s">
        <v>171</v>
      </c>
      <c r="D31" s="14">
        <v>2303</v>
      </c>
      <c r="E31" s="14">
        <v>576.41140780641751</v>
      </c>
      <c r="F31" s="14">
        <v>12754.611111111113</v>
      </c>
    </row>
    <row r="32" spans="2:19" x14ac:dyDescent="0.3">
      <c r="C32" s="8" t="s">
        <v>25</v>
      </c>
      <c r="D32" s="14">
        <v>2936.1666666666674</v>
      </c>
      <c r="E32" s="14">
        <v>621.22272722158732</v>
      </c>
      <c r="F32" s="14">
        <v>13354.472222222223</v>
      </c>
    </row>
    <row r="33" spans="3:6" x14ac:dyDescent="0.3">
      <c r="C33" s="8" t="s">
        <v>52</v>
      </c>
      <c r="D33" s="14">
        <v>3251.6666666666665</v>
      </c>
      <c r="E33" s="14">
        <v>834.07951111995521</v>
      </c>
      <c r="F33" s="14">
        <v>17124.444444444445</v>
      </c>
    </row>
    <row r="34" spans="3:6" x14ac:dyDescent="0.3">
      <c r="C34" s="8" t="s">
        <v>63</v>
      </c>
      <c r="D34" s="14">
        <v>1170.6666666666667</v>
      </c>
      <c r="E34" s="14">
        <v>308.03672579358761</v>
      </c>
      <c r="F34" s="14">
        <v>6371.6111111111104</v>
      </c>
    </row>
    <row r="35" spans="3:6" x14ac:dyDescent="0.3">
      <c r="C35" s="8" t="s">
        <v>85</v>
      </c>
      <c r="D35" s="14">
        <v>1873.9999999999998</v>
      </c>
      <c r="E35" s="14">
        <v>563.63678972248704</v>
      </c>
      <c r="F35" s="14">
        <v>13668.277777777777</v>
      </c>
    </row>
    <row r="36" spans="3:6" x14ac:dyDescent="0.3">
      <c r="C36" s="8" t="s">
        <v>19</v>
      </c>
      <c r="D36" s="14">
        <v>3970.0000000000005</v>
      </c>
      <c r="E36" s="14">
        <v>886.25257905527621</v>
      </c>
      <c r="F36" s="14">
        <v>18539.333333333339</v>
      </c>
    </row>
    <row r="37" spans="3:6" x14ac:dyDescent="0.3">
      <c r="C37" s="8" t="s">
        <v>23</v>
      </c>
      <c r="D37" s="14">
        <v>323.33333333333337</v>
      </c>
      <c r="E37" s="14">
        <v>61.338979261146491</v>
      </c>
      <c r="F37" s="14">
        <v>1031.7222222222222</v>
      </c>
    </row>
    <row r="38" spans="3:6" x14ac:dyDescent="0.3">
      <c r="C38" s="8" t="s">
        <v>128</v>
      </c>
      <c r="D38" s="14">
        <v>2344.3333333333326</v>
      </c>
      <c r="E38" s="14">
        <v>727.75258565238119</v>
      </c>
      <c r="F38" s="14">
        <v>19229.944444444449</v>
      </c>
    </row>
    <row r="39" spans="3:6" x14ac:dyDescent="0.3">
      <c r="C39" s="8" t="s">
        <v>13</v>
      </c>
      <c r="D39" s="14">
        <v>4913.3333333333358</v>
      </c>
      <c r="E39" s="14">
        <v>1120.1789526451957</v>
      </c>
      <c r="F39" s="14">
        <v>21683.611111111113</v>
      </c>
    </row>
    <row r="40" spans="3:6" x14ac:dyDescent="0.3">
      <c r="C40" s="8" t="s">
        <v>55</v>
      </c>
      <c r="D40" s="14">
        <v>2333.333333333333</v>
      </c>
      <c r="E40" s="14">
        <v>720.71591421611333</v>
      </c>
      <c r="F40" s="14">
        <v>18015.888888888891</v>
      </c>
    </row>
    <row r="41" spans="3:6" x14ac:dyDescent="0.3">
      <c r="C41" s="8" t="s">
        <v>122</v>
      </c>
      <c r="D41" s="14">
        <v>1733.8333333333333</v>
      </c>
      <c r="E41" s="14">
        <v>452.00172799084254</v>
      </c>
      <c r="F41" s="14">
        <v>12446.916666666666</v>
      </c>
    </row>
    <row r="42" spans="3:6" x14ac:dyDescent="0.3">
      <c r="C42" s="8" t="s">
        <v>41</v>
      </c>
      <c r="D42" s="14">
        <v>6560.833333333333</v>
      </c>
      <c r="E42" s="14">
        <v>1765.4609935234707</v>
      </c>
      <c r="F42" s="14">
        <v>47444.472222222219</v>
      </c>
    </row>
    <row r="43" spans="3:6" x14ac:dyDescent="0.3">
      <c r="C43" s="8" t="s">
        <v>14</v>
      </c>
      <c r="D43" s="14">
        <v>1862.6666666666661</v>
      </c>
      <c r="E43" s="14">
        <v>356.6429249134523</v>
      </c>
      <c r="F43" s="14">
        <v>5411.0555555555575</v>
      </c>
    </row>
    <row r="44" spans="3:6" x14ac:dyDescent="0.3">
      <c r="C44" s="8" t="s">
        <v>93</v>
      </c>
      <c r="D44" s="14">
        <v>4521.4999999999991</v>
      </c>
      <c r="E44" s="14">
        <v>1376.2083331463346</v>
      </c>
      <c r="F44" s="14">
        <v>44157.416666666657</v>
      </c>
    </row>
    <row r="45" spans="3:6" x14ac:dyDescent="0.3">
      <c r="C45" s="8" t="s">
        <v>106</v>
      </c>
      <c r="D45" s="14">
        <v>3327.5</v>
      </c>
      <c r="E45" s="14">
        <v>1214.0987797543894</v>
      </c>
      <c r="F45" s="14">
        <v>38770.694444444445</v>
      </c>
    </row>
    <row r="46" spans="3:6" x14ac:dyDescent="0.3">
      <c r="C46" s="8" t="s">
        <v>115</v>
      </c>
      <c r="D46" s="14">
        <v>2194.6666666666665</v>
      </c>
      <c r="E46" s="14">
        <v>791.87019034892637</v>
      </c>
      <c r="F46" s="14">
        <v>29825.388888888891</v>
      </c>
    </row>
    <row r="47" spans="3:6" x14ac:dyDescent="0.3">
      <c r="C47" s="8" t="s">
        <v>28</v>
      </c>
      <c r="D47" s="14">
        <v>8035.1666666666652</v>
      </c>
      <c r="E47" s="14">
        <v>1998.0138553781994</v>
      </c>
      <c r="F47" s="14">
        <v>44986.361111111102</v>
      </c>
    </row>
    <row r="48" spans="3:6" x14ac:dyDescent="0.3">
      <c r="C48" s="8" t="s">
        <v>831</v>
      </c>
      <c r="D48" s="14">
        <v>58013.666666666657</v>
      </c>
      <c r="E48" s="14">
        <v>15753.80262677817</v>
      </c>
      <c r="F48" s="14">
        <v>405099.61111111107</v>
      </c>
    </row>
    <row r="51" spans="2:22" ht="25.8" customHeight="1" x14ac:dyDescent="0.3">
      <c r="B51" s="23" t="s">
        <v>901</v>
      </c>
    </row>
    <row r="52" spans="2:22" x14ac:dyDescent="0.3">
      <c r="C52" s="28" t="s">
        <v>903</v>
      </c>
      <c r="D52" s="25" t="s">
        <v>899</v>
      </c>
      <c r="E52" s="26"/>
      <c r="F52" s="26"/>
      <c r="G52" s="26"/>
      <c r="H52" s="26"/>
      <c r="I52" s="26"/>
      <c r="J52" s="26"/>
      <c r="K52" s="26"/>
      <c r="L52" s="26"/>
      <c r="M52" s="26"/>
      <c r="N52" s="26"/>
      <c r="O52" s="26"/>
      <c r="P52" s="26"/>
      <c r="Q52" s="26"/>
      <c r="R52" s="26"/>
      <c r="S52" s="26"/>
      <c r="T52" s="26"/>
      <c r="U52" s="26"/>
      <c r="V52" s="26"/>
    </row>
    <row r="53" spans="2:22" x14ac:dyDescent="0.3">
      <c r="C53" s="25" t="s">
        <v>10</v>
      </c>
      <c r="D53" s="26" t="s">
        <v>33</v>
      </c>
      <c r="E53" s="26" t="s">
        <v>171</v>
      </c>
      <c r="F53" s="26" t="s">
        <v>25</v>
      </c>
      <c r="G53" s="26" t="s">
        <v>52</v>
      </c>
      <c r="H53" s="26" t="s">
        <v>63</v>
      </c>
      <c r="I53" s="26" t="s">
        <v>85</v>
      </c>
      <c r="J53" s="26" t="s">
        <v>19</v>
      </c>
      <c r="K53" s="26" t="s">
        <v>23</v>
      </c>
      <c r="L53" s="26" t="s">
        <v>128</v>
      </c>
      <c r="M53" s="26" t="s">
        <v>13</v>
      </c>
      <c r="N53" s="26" t="s">
        <v>55</v>
      </c>
      <c r="O53" s="26" t="s">
        <v>122</v>
      </c>
      <c r="P53" s="26" t="s">
        <v>41</v>
      </c>
      <c r="Q53" s="26" t="s">
        <v>14</v>
      </c>
      <c r="R53" s="26" t="s">
        <v>93</v>
      </c>
      <c r="S53" s="26" t="s">
        <v>106</v>
      </c>
      <c r="T53" s="26" t="s">
        <v>115</v>
      </c>
      <c r="U53" s="26" t="s">
        <v>28</v>
      </c>
      <c r="V53" s="26" t="s">
        <v>831</v>
      </c>
    </row>
    <row r="54" spans="2:22" x14ac:dyDescent="0.3">
      <c r="C54" s="27">
        <v>1</v>
      </c>
      <c r="D54" s="26">
        <v>14</v>
      </c>
      <c r="E54" s="26"/>
      <c r="F54" s="26">
        <v>3</v>
      </c>
      <c r="G54" s="26">
        <v>9</v>
      </c>
      <c r="H54" s="26">
        <v>2</v>
      </c>
      <c r="I54" s="26">
        <v>7</v>
      </c>
      <c r="J54" s="26">
        <v>14</v>
      </c>
      <c r="K54" s="26"/>
      <c r="L54" s="26">
        <v>4</v>
      </c>
      <c r="M54" s="26">
        <v>13</v>
      </c>
      <c r="N54" s="26">
        <v>8</v>
      </c>
      <c r="O54" s="26">
        <v>2</v>
      </c>
      <c r="P54" s="26">
        <v>24</v>
      </c>
      <c r="Q54" s="26">
        <v>14</v>
      </c>
      <c r="R54" s="26">
        <v>11</v>
      </c>
      <c r="S54" s="26">
        <v>10</v>
      </c>
      <c r="T54" s="26"/>
      <c r="U54" s="26">
        <v>31</v>
      </c>
      <c r="V54" s="26">
        <v>166</v>
      </c>
    </row>
    <row r="55" spans="2:22" x14ac:dyDescent="0.3">
      <c r="C55" s="27">
        <v>2</v>
      </c>
      <c r="D55" s="26">
        <v>12</v>
      </c>
      <c r="E55" s="26">
        <v>6</v>
      </c>
      <c r="F55" s="26"/>
      <c r="G55" s="26">
        <v>7</v>
      </c>
      <c r="H55" s="26">
        <v>5</v>
      </c>
      <c r="I55" s="26">
        <v>2</v>
      </c>
      <c r="J55" s="26">
        <v>8</v>
      </c>
      <c r="K55" s="26"/>
      <c r="L55" s="26">
        <v>1</v>
      </c>
      <c r="M55" s="26">
        <v>9</v>
      </c>
      <c r="N55" s="26">
        <v>3</v>
      </c>
      <c r="O55" s="26">
        <v>4</v>
      </c>
      <c r="P55" s="26">
        <v>15</v>
      </c>
      <c r="Q55" s="26">
        <v>1</v>
      </c>
      <c r="R55" s="26">
        <v>7</v>
      </c>
      <c r="S55" s="26">
        <v>5</v>
      </c>
      <c r="T55" s="26">
        <v>3</v>
      </c>
      <c r="U55" s="26">
        <v>18</v>
      </c>
      <c r="V55" s="26">
        <v>106</v>
      </c>
    </row>
    <row r="56" spans="2:22" x14ac:dyDescent="0.3">
      <c r="C56" s="27">
        <v>3</v>
      </c>
      <c r="D56" s="26">
        <v>12</v>
      </c>
      <c r="E56" s="26">
        <v>6</v>
      </c>
      <c r="F56" s="26">
        <v>12</v>
      </c>
      <c r="G56" s="26">
        <v>5</v>
      </c>
      <c r="H56" s="26"/>
      <c r="I56" s="26">
        <v>5</v>
      </c>
      <c r="J56" s="26">
        <v>8</v>
      </c>
      <c r="K56" s="26"/>
      <c r="L56" s="26">
        <v>5</v>
      </c>
      <c r="M56" s="26">
        <v>13</v>
      </c>
      <c r="N56" s="26">
        <v>7</v>
      </c>
      <c r="O56" s="26">
        <v>7</v>
      </c>
      <c r="P56" s="26">
        <v>18</v>
      </c>
      <c r="Q56" s="26">
        <v>3</v>
      </c>
      <c r="R56" s="26">
        <v>12</v>
      </c>
      <c r="S56" s="26">
        <v>8</v>
      </c>
      <c r="T56" s="26">
        <v>12</v>
      </c>
      <c r="U56" s="26">
        <v>27</v>
      </c>
      <c r="V56" s="26">
        <v>160</v>
      </c>
    </row>
    <row r="57" spans="2:22" x14ac:dyDescent="0.3">
      <c r="C57" s="27">
        <v>4</v>
      </c>
      <c r="D57" s="26">
        <v>10</v>
      </c>
      <c r="E57" s="26">
        <v>3</v>
      </c>
      <c r="F57" s="26">
        <v>4</v>
      </c>
      <c r="G57" s="26">
        <v>12</v>
      </c>
      <c r="H57" s="26">
        <v>1</v>
      </c>
      <c r="I57" s="26">
        <v>3</v>
      </c>
      <c r="J57" s="26">
        <v>5</v>
      </c>
      <c r="K57" s="26"/>
      <c r="L57" s="26">
        <v>7</v>
      </c>
      <c r="M57" s="26">
        <v>15</v>
      </c>
      <c r="N57" s="26">
        <v>4</v>
      </c>
      <c r="O57" s="26">
        <v>3</v>
      </c>
      <c r="P57" s="26">
        <v>18</v>
      </c>
      <c r="Q57" s="26">
        <v>6</v>
      </c>
      <c r="R57" s="26">
        <v>8</v>
      </c>
      <c r="S57" s="26">
        <v>6</v>
      </c>
      <c r="T57" s="26">
        <v>3</v>
      </c>
      <c r="U57" s="26">
        <v>13</v>
      </c>
      <c r="V57" s="26">
        <v>121</v>
      </c>
    </row>
    <row r="58" spans="2:22" x14ac:dyDescent="0.3">
      <c r="C58" s="27">
        <v>5</v>
      </c>
      <c r="D58" s="26">
        <v>18</v>
      </c>
      <c r="E58" s="26">
        <v>13</v>
      </c>
      <c r="F58" s="26">
        <v>9</v>
      </c>
      <c r="G58" s="26">
        <v>8</v>
      </c>
      <c r="H58" s="26"/>
      <c r="I58" s="26">
        <v>7</v>
      </c>
      <c r="J58" s="26">
        <v>9</v>
      </c>
      <c r="K58" s="26">
        <v>2</v>
      </c>
      <c r="L58" s="26">
        <v>5</v>
      </c>
      <c r="M58" s="26">
        <v>15</v>
      </c>
      <c r="N58" s="26">
        <v>10</v>
      </c>
      <c r="O58" s="26">
        <v>6</v>
      </c>
      <c r="P58" s="26">
        <v>19</v>
      </c>
      <c r="Q58" s="26">
        <v>2</v>
      </c>
      <c r="R58" s="26">
        <v>14</v>
      </c>
      <c r="S58" s="26">
        <v>6</v>
      </c>
      <c r="T58" s="26">
        <v>4</v>
      </c>
      <c r="U58" s="26">
        <v>18</v>
      </c>
      <c r="V58" s="26">
        <v>165</v>
      </c>
    </row>
    <row r="59" spans="2:22" x14ac:dyDescent="0.3">
      <c r="C59" s="27">
        <v>6</v>
      </c>
      <c r="D59" s="26">
        <v>3</v>
      </c>
      <c r="E59" s="26">
        <v>3</v>
      </c>
      <c r="F59" s="26">
        <v>4</v>
      </c>
      <c r="G59" s="26">
        <v>3</v>
      </c>
      <c r="H59" s="26">
        <v>9</v>
      </c>
      <c r="I59" s="26">
        <v>3</v>
      </c>
      <c r="J59" s="26">
        <v>8</v>
      </c>
      <c r="K59" s="26">
        <v>2</v>
      </c>
      <c r="L59" s="26">
        <v>10</v>
      </c>
      <c r="M59" s="26">
        <v>5</v>
      </c>
      <c r="N59" s="26"/>
      <c r="O59" s="26">
        <v>2</v>
      </c>
      <c r="P59" s="26">
        <v>4</v>
      </c>
      <c r="Q59" s="26">
        <v>2</v>
      </c>
      <c r="R59" s="26">
        <v>5</v>
      </c>
      <c r="S59" s="26">
        <v>9</v>
      </c>
      <c r="T59" s="26">
        <v>5</v>
      </c>
      <c r="U59" s="26">
        <v>5</v>
      </c>
      <c r="V59" s="26">
        <v>82</v>
      </c>
    </row>
    <row r="60" spans="2:22" x14ac:dyDescent="0.3">
      <c r="C60" s="27" t="s">
        <v>831</v>
      </c>
      <c r="D60" s="26">
        <v>69</v>
      </c>
      <c r="E60" s="26">
        <v>31</v>
      </c>
      <c r="F60" s="26">
        <v>32</v>
      </c>
      <c r="G60" s="26">
        <v>44</v>
      </c>
      <c r="H60" s="26">
        <v>17</v>
      </c>
      <c r="I60" s="26">
        <v>27</v>
      </c>
      <c r="J60" s="26">
        <v>52</v>
      </c>
      <c r="K60" s="26">
        <v>4</v>
      </c>
      <c r="L60" s="26">
        <v>32</v>
      </c>
      <c r="M60" s="26">
        <v>70</v>
      </c>
      <c r="N60" s="26">
        <v>32</v>
      </c>
      <c r="O60" s="26">
        <v>24</v>
      </c>
      <c r="P60" s="26">
        <v>98</v>
      </c>
      <c r="Q60" s="26">
        <v>28</v>
      </c>
      <c r="R60" s="26">
        <v>57</v>
      </c>
      <c r="S60" s="26">
        <v>44</v>
      </c>
      <c r="T60" s="26">
        <v>27</v>
      </c>
      <c r="U60" s="26">
        <v>112</v>
      </c>
      <c r="V60" s="26">
        <v>800</v>
      </c>
    </row>
    <row r="63" spans="2:22" ht="27" customHeight="1" x14ac:dyDescent="0.3">
      <c r="O63" s="34"/>
      <c r="P63" s="30"/>
      <c r="Q63" s="31"/>
      <c r="R63" s="31" t="s">
        <v>904</v>
      </c>
      <c r="S63" s="32"/>
      <c r="T63" s="35"/>
      <c r="U63" s="36"/>
    </row>
    <row r="86" spans="2:22" ht="25.8" customHeight="1" x14ac:dyDescent="0.3">
      <c r="B86" s="24" t="s">
        <v>905</v>
      </c>
    </row>
    <row r="87" spans="2:22" x14ac:dyDescent="0.3">
      <c r="C87" s="28" t="s">
        <v>903</v>
      </c>
      <c r="D87" s="37" t="s">
        <v>906</v>
      </c>
      <c r="E87" s="38"/>
      <c r="F87" s="38"/>
      <c r="G87" s="38"/>
      <c r="H87" s="38"/>
      <c r="I87" s="38"/>
      <c r="J87" s="38"/>
      <c r="K87" s="38"/>
      <c r="L87" s="38"/>
      <c r="M87" s="38"/>
      <c r="N87" s="38"/>
      <c r="O87" s="38"/>
      <c r="P87" s="38"/>
      <c r="Q87" s="38"/>
      <c r="R87" s="38"/>
      <c r="S87" s="38"/>
      <c r="T87" s="38"/>
      <c r="U87" s="38"/>
      <c r="V87" s="38"/>
    </row>
    <row r="88" spans="2:22" x14ac:dyDescent="0.3">
      <c r="C88" s="37" t="s">
        <v>11</v>
      </c>
      <c r="D88" s="38" t="s">
        <v>33</v>
      </c>
      <c r="E88" s="38" t="s">
        <v>171</v>
      </c>
      <c r="F88" s="38" t="s">
        <v>25</v>
      </c>
      <c r="G88" s="38" t="s">
        <v>52</v>
      </c>
      <c r="H88" s="38" t="s">
        <v>63</v>
      </c>
      <c r="I88" s="38" t="s">
        <v>85</v>
      </c>
      <c r="J88" s="38" t="s">
        <v>19</v>
      </c>
      <c r="K88" s="38" t="s">
        <v>23</v>
      </c>
      <c r="L88" s="38" t="s">
        <v>128</v>
      </c>
      <c r="M88" s="38" t="s">
        <v>13</v>
      </c>
      <c r="N88" s="38" t="s">
        <v>55</v>
      </c>
      <c r="O88" s="38" t="s">
        <v>122</v>
      </c>
      <c r="P88" s="38" t="s">
        <v>41</v>
      </c>
      <c r="Q88" s="38" t="s">
        <v>14</v>
      </c>
      <c r="R88" s="38" t="s">
        <v>93</v>
      </c>
      <c r="S88" s="38" t="s">
        <v>106</v>
      </c>
      <c r="T88" s="38" t="s">
        <v>115</v>
      </c>
      <c r="U88" s="38" t="s">
        <v>28</v>
      </c>
      <c r="V88" s="38" t="s">
        <v>831</v>
      </c>
    </row>
    <row r="89" spans="2:22" x14ac:dyDescent="0.3">
      <c r="C89" s="39" t="s">
        <v>832</v>
      </c>
      <c r="D89" s="38">
        <v>69</v>
      </c>
      <c r="E89" s="38">
        <v>29</v>
      </c>
      <c r="F89" s="38">
        <v>20</v>
      </c>
      <c r="G89" s="38">
        <v>40</v>
      </c>
      <c r="H89" s="38">
        <v>16</v>
      </c>
      <c r="I89" s="38">
        <v>27</v>
      </c>
      <c r="J89" s="38">
        <v>47</v>
      </c>
      <c r="K89" s="38">
        <v>2</v>
      </c>
      <c r="L89" s="38">
        <v>30</v>
      </c>
      <c r="M89" s="38">
        <v>67</v>
      </c>
      <c r="N89" s="38">
        <v>28</v>
      </c>
      <c r="O89" s="38">
        <v>22</v>
      </c>
      <c r="P89" s="38">
        <v>96</v>
      </c>
      <c r="Q89" s="38">
        <v>28</v>
      </c>
      <c r="R89" s="38">
        <v>43</v>
      </c>
      <c r="S89" s="38">
        <v>40</v>
      </c>
      <c r="T89" s="38">
        <v>23</v>
      </c>
      <c r="U89" s="38">
        <v>108</v>
      </c>
      <c r="V89" s="38">
        <v>735</v>
      </c>
    </row>
    <row r="90" spans="2:22" x14ac:dyDescent="0.3">
      <c r="C90" s="39" t="s">
        <v>834</v>
      </c>
      <c r="D90" s="38"/>
      <c r="E90" s="38">
        <v>2</v>
      </c>
      <c r="F90" s="38">
        <v>12</v>
      </c>
      <c r="G90" s="38">
        <v>4</v>
      </c>
      <c r="H90" s="38">
        <v>1</v>
      </c>
      <c r="I90" s="38"/>
      <c r="J90" s="38">
        <v>5</v>
      </c>
      <c r="K90" s="38">
        <v>2</v>
      </c>
      <c r="L90" s="38">
        <v>2</v>
      </c>
      <c r="M90" s="38">
        <v>3</v>
      </c>
      <c r="N90" s="38">
        <v>4</v>
      </c>
      <c r="O90" s="38">
        <v>2</v>
      </c>
      <c r="P90" s="38">
        <v>2</v>
      </c>
      <c r="Q90" s="38"/>
      <c r="R90" s="38">
        <v>14</v>
      </c>
      <c r="S90" s="38">
        <v>4</v>
      </c>
      <c r="T90" s="38">
        <v>4</v>
      </c>
      <c r="U90" s="38">
        <v>4</v>
      </c>
      <c r="V90" s="38">
        <v>65</v>
      </c>
    </row>
    <row r="91" spans="2:22" x14ac:dyDescent="0.3">
      <c r="C91" s="39" t="s">
        <v>831</v>
      </c>
      <c r="D91" s="38">
        <v>69</v>
      </c>
      <c r="E91" s="38">
        <v>31</v>
      </c>
      <c r="F91" s="38">
        <v>32</v>
      </c>
      <c r="G91" s="38">
        <v>44</v>
      </c>
      <c r="H91" s="38">
        <v>17</v>
      </c>
      <c r="I91" s="38">
        <v>27</v>
      </c>
      <c r="J91" s="38">
        <v>52</v>
      </c>
      <c r="K91" s="38">
        <v>4</v>
      </c>
      <c r="L91" s="38">
        <v>32</v>
      </c>
      <c r="M91" s="38">
        <v>70</v>
      </c>
      <c r="N91" s="38">
        <v>32</v>
      </c>
      <c r="O91" s="38">
        <v>24</v>
      </c>
      <c r="P91" s="38">
        <v>98</v>
      </c>
      <c r="Q91" s="38">
        <v>28</v>
      </c>
      <c r="R91" s="38">
        <v>57</v>
      </c>
      <c r="S91" s="38">
        <v>44</v>
      </c>
      <c r="T91" s="38">
        <v>27</v>
      </c>
      <c r="U91" s="38">
        <v>112</v>
      </c>
      <c r="V91" s="38">
        <v>800</v>
      </c>
    </row>
    <row r="95" spans="2:22" x14ac:dyDescent="0.3">
      <c r="C95" s="37" t="s">
        <v>11</v>
      </c>
      <c r="D95" s="38" t="s">
        <v>902</v>
      </c>
    </row>
    <row r="96" spans="2:22" x14ac:dyDescent="0.3">
      <c r="C96" s="39" t="s">
        <v>832</v>
      </c>
      <c r="D96" s="38">
        <v>735</v>
      </c>
    </row>
    <row r="97" spans="3:20" x14ac:dyDescent="0.3">
      <c r="C97" s="39" t="s">
        <v>834</v>
      </c>
      <c r="D97" s="38">
        <v>65</v>
      </c>
    </row>
    <row r="98" spans="3:20" x14ac:dyDescent="0.3">
      <c r="C98" s="39" t="s">
        <v>831</v>
      </c>
      <c r="D98" s="38">
        <v>800</v>
      </c>
    </row>
    <row r="101" spans="3:20" ht="25.8" customHeight="1" x14ac:dyDescent="0.3">
      <c r="P101" s="41" t="s">
        <v>907</v>
      </c>
      <c r="Q101" s="40"/>
      <c r="R101" s="40"/>
      <c r="S101" s="40"/>
      <c r="T101" s="33"/>
    </row>
  </sheetData>
  <pageMargins left="0.7" right="0.7" top="0.75" bottom="0.75" header="0.3" footer="0.3"/>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C115-F66C-4A39-9DA9-8E5649A8953A}">
  <dimension ref="A1:V100"/>
  <sheetViews>
    <sheetView topLeftCell="C1" zoomScale="52" workbookViewId="0">
      <selection activeCell="L64" sqref="L64"/>
    </sheetView>
  </sheetViews>
  <sheetFormatPr defaultRowHeight="14.4" x14ac:dyDescent="0.3"/>
  <cols>
    <col min="2" max="2" width="80.77734375" bestFit="1" customWidth="1"/>
    <col min="3" max="3" width="19.6640625" bestFit="1" customWidth="1"/>
    <col min="4" max="4" width="32.5546875" bestFit="1" customWidth="1"/>
    <col min="5" max="5" width="28.21875" bestFit="1" customWidth="1"/>
    <col min="6" max="6" width="30.21875" bestFit="1" customWidth="1"/>
    <col min="7" max="7" width="9.88671875" bestFit="1" customWidth="1"/>
    <col min="8" max="8" width="6.88671875" bestFit="1" customWidth="1"/>
    <col min="9" max="9" width="27.5546875" bestFit="1" customWidth="1"/>
    <col min="10" max="10" width="5.77734375" bestFit="1" customWidth="1"/>
    <col min="11" max="11" width="8.109375" bestFit="1" customWidth="1"/>
    <col min="12" max="12" width="57.6640625" bestFit="1" customWidth="1"/>
    <col min="13" max="13" width="7.88671875" bestFit="1" customWidth="1"/>
    <col min="14" max="14" width="9.6640625" bestFit="1" customWidth="1"/>
    <col min="15" max="15" width="5" bestFit="1" customWidth="1"/>
    <col min="16" max="17" width="9.109375" bestFit="1" customWidth="1"/>
    <col min="18" max="18" width="10.21875" bestFit="1" customWidth="1"/>
    <col min="19" max="19" width="7.109375" bestFit="1" customWidth="1"/>
    <col min="20" max="20" width="7.33203125" bestFit="1" customWidth="1"/>
    <col min="21" max="21" width="7.88671875" bestFit="1" customWidth="1"/>
    <col min="22" max="23" width="14.33203125" bestFit="1" customWidth="1"/>
  </cols>
  <sheetData>
    <row r="1" spans="1:12" s="22" customFormat="1" ht="27" customHeight="1" x14ac:dyDescent="0.3">
      <c r="A1" s="22" t="s">
        <v>937</v>
      </c>
    </row>
    <row r="3" spans="1:12" ht="24.6" customHeight="1" x14ac:dyDescent="0.3">
      <c r="B3" s="23" t="s">
        <v>896</v>
      </c>
      <c r="L3" s="23" t="s">
        <v>897</v>
      </c>
    </row>
    <row r="4" spans="1:12" x14ac:dyDescent="0.3">
      <c r="C4" s="37" t="s">
        <v>909</v>
      </c>
      <c r="D4" s="38" t="s">
        <v>860</v>
      </c>
      <c r="E4" s="38" t="s">
        <v>861</v>
      </c>
      <c r="F4" s="38" t="s">
        <v>862</v>
      </c>
      <c r="G4" s="38" t="s">
        <v>863</v>
      </c>
      <c r="H4" s="38" t="s">
        <v>864</v>
      </c>
      <c r="I4" s="38" t="s">
        <v>865</v>
      </c>
    </row>
    <row r="5" spans="1:12" x14ac:dyDescent="0.3">
      <c r="C5" s="39" t="s">
        <v>33</v>
      </c>
      <c r="D5" s="38">
        <v>160</v>
      </c>
      <c r="E5" s="38">
        <v>270</v>
      </c>
      <c r="F5" s="38">
        <v>240</v>
      </c>
      <c r="G5" s="38">
        <v>140</v>
      </c>
      <c r="H5" s="38">
        <v>185</v>
      </c>
      <c r="I5" s="38">
        <v>185</v>
      </c>
    </row>
    <row r="6" spans="1:12" x14ac:dyDescent="0.3">
      <c r="C6" s="39" t="s">
        <v>171</v>
      </c>
      <c r="D6" s="38">
        <v>1511</v>
      </c>
      <c r="E6" s="38">
        <v>2196</v>
      </c>
      <c r="F6" s="38">
        <v>1441</v>
      </c>
      <c r="G6" s="38">
        <v>1636</v>
      </c>
      <c r="H6" s="38">
        <v>1397</v>
      </c>
      <c r="I6" s="38">
        <v>1507</v>
      </c>
    </row>
    <row r="7" spans="1:12" x14ac:dyDescent="0.3">
      <c r="C7" s="39" t="s">
        <v>25</v>
      </c>
      <c r="D7" s="38">
        <v>1479</v>
      </c>
      <c r="E7" s="38">
        <v>1700</v>
      </c>
      <c r="F7" s="38">
        <v>1567</v>
      </c>
      <c r="G7" s="38">
        <v>1773</v>
      </c>
      <c r="H7" s="38">
        <v>1502</v>
      </c>
      <c r="I7" s="38">
        <v>1450</v>
      </c>
    </row>
    <row r="8" spans="1:12" x14ac:dyDescent="0.3">
      <c r="C8" s="39" t="s">
        <v>52</v>
      </c>
      <c r="D8" s="38">
        <v>529</v>
      </c>
      <c r="E8" s="38">
        <v>436</v>
      </c>
      <c r="F8" s="38">
        <v>410</v>
      </c>
      <c r="G8" s="38">
        <v>487</v>
      </c>
      <c r="H8" s="38">
        <v>441</v>
      </c>
      <c r="I8" s="38">
        <v>429</v>
      </c>
    </row>
    <row r="9" spans="1:12" x14ac:dyDescent="0.3">
      <c r="C9" s="39" t="s">
        <v>63</v>
      </c>
      <c r="D9" s="38">
        <v>1479</v>
      </c>
      <c r="E9" s="38">
        <v>1417</v>
      </c>
      <c r="F9" s="38">
        <v>1699</v>
      </c>
      <c r="G9" s="38">
        <v>1725</v>
      </c>
      <c r="H9" s="38">
        <v>1885</v>
      </c>
      <c r="I9" s="38">
        <v>1408</v>
      </c>
    </row>
    <row r="10" spans="1:12" x14ac:dyDescent="0.3">
      <c r="C10" s="39" t="s">
        <v>85</v>
      </c>
      <c r="D10" s="38">
        <v>2066</v>
      </c>
      <c r="E10" s="38">
        <v>2934</v>
      </c>
      <c r="F10" s="38">
        <v>2145</v>
      </c>
      <c r="G10" s="38">
        <v>2113</v>
      </c>
      <c r="H10" s="38">
        <v>2142</v>
      </c>
      <c r="I10" s="38">
        <v>2272</v>
      </c>
    </row>
    <row r="11" spans="1:12" x14ac:dyDescent="0.3">
      <c r="C11" s="39" t="s">
        <v>19</v>
      </c>
      <c r="D11" s="38">
        <v>855</v>
      </c>
      <c r="E11" s="38">
        <v>975</v>
      </c>
      <c r="F11" s="38">
        <v>962</v>
      </c>
      <c r="G11" s="38">
        <v>1325</v>
      </c>
      <c r="H11" s="38">
        <v>1002</v>
      </c>
      <c r="I11" s="38">
        <v>956</v>
      </c>
    </row>
    <row r="12" spans="1:12" x14ac:dyDescent="0.3">
      <c r="C12" s="39" t="s">
        <v>23</v>
      </c>
      <c r="D12" s="38">
        <v>6925</v>
      </c>
      <c r="E12" s="38">
        <v>7788</v>
      </c>
      <c r="F12" s="38">
        <v>6626</v>
      </c>
      <c r="G12" s="38">
        <v>7336</v>
      </c>
      <c r="H12" s="38">
        <v>6907</v>
      </c>
      <c r="I12" s="38">
        <v>8315</v>
      </c>
    </row>
    <row r="13" spans="1:12" x14ac:dyDescent="0.3">
      <c r="C13" s="39" t="s">
        <v>128</v>
      </c>
      <c r="D13" s="38">
        <v>828</v>
      </c>
      <c r="E13" s="38">
        <v>1178</v>
      </c>
      <c r="F13" s="38">
        <v>1152</v>
      </c>
      <c r="G13" s="38">
        <v>1025</v>
      </c>
      <c r="H13" s="38">
        <v>1093</v>
      </c>
      <c r="I13" s="38">
        <v>754</v>
      </c>
    </row>
    <row r="14" spans="1:12" x14ac:dyDescent="0.3">
      <c r="C14" s="39" t="s">
        <v>13</v>
      </c>
      <c r="D14" s="38">
        <v>1566</v>
      </c>
      <c r="E14" s="38">
        <v>1854</v>
      </c>
      <c r="F14" s="38">
        <v>2003</v>
      </c>
      <c r="G14" s="38">
        <v>1504</v>
      </c>
      <c r="H14" s="38">
        <v>1863</v>
      </c>
      <c r="I14" s="38">
        <v>1433</v>
      </c>
    </row>
    <row r="15" spans="1:12" x14ac:dyDescent="0.3">
      <c r="C15" s="39" t="s">
        <v>55</v>
      </c>
      <c r="D15" s="38">
        <v>2703</v>
      </c>
      <c r="E15" s="38">
        <v>3145</v>
      </c>
      <c r="F15" s="38">
        <v>3161</v>
      </c>
      <c r="G15" s="38">
        <v>2294</v>
      </c>
      <c r="H15" s="38">
        <v>2336</v>
      </c>
      <c r="I15" s="38">
        <v>1913</v>
      </c>
    </row>
    <row r="16" spans="1:12" x14ac:dyDescent="0.3">
      <c r="C16" s="39" t="s">
        <v>122</v>
      </c>
      <c r="D16" s="38">
        <v>1260</v>
      </c>
      <c r="E16" s="38">
        <v>1372</v>
      </c>
      <c r="F16" s="38">
        <v>1199</v>
      </c>
      <c r="G16" s="38">
        <v>1297</v>
      </c>
      <c r="H16" s="38">
        <v>1187</v>
      </c>
      <c r="I16" s="38">
        <v>1045</v>
      </c>
    </row>
    <row r="17" spans="2:12" x14ac:dyDescent="0.3">
      <c r="C17" s="39" t="s">
        <v>41</v>
      </c>
      <c r="D17" s="38">
        <v>254</v>
      </c>
      <c r="E17" s="38">
        <v>211</v>
      </c>
      <c r="F17" s="38">
        <v>215</v>
      </c>
      <c r="G17" s="38">
        <v>352</v>
      </c>
      <c r="H17" s="38">
        <v>257</v>
      </c>
      <c r="I17" s="38">
        <v>357</v>
      </c>
    </row>
    <row r="18" spans="2:12" x14ac:dyDescent="0.3">
      <c r="C18" s="39" t="s">
        <v>14</v>
      </c>
      <c r="D18" s="38">
        <v>1998</v>
      </c>
      <c r="E18" s="38">
        <v>2298</v>
      </c>
      <c r="F18" s="38">
        <v>2025</v>
      </c>
      <c r="G18" s="38">
        <v>2517</v>
      </c>
      <c r="H18" s="38">
        <v>2377</v>
      </c>
      <c r="I18" s="38">
        <v>2266</v>
      </c>
    </row>
    <row r="19" spans="2:12" x14ac:dyDescent="0.3">
      <c r="C19" s="39" t="s">
        <v>93</v>
      </c>
      <c r="D19" s="38">
        <v>2383</v>
      </c>
      <c r="E19" s="38">
        <v>2465</v>
      </c>
      <c r="F19" s="38">
        <v>2872</v>
      </c>
      <c r="G19" s="38">
        <v>2905</v>
      </c>
      <c r="H19" s="38">
        <v>2891</v>
      </c>
      <c r="I19" s="38">
        <v>2293</v>
      </c>
    </row>
    <row r="20" spans="2:12" x14ac:dyDescent="0.3">
      <c r="C20" s="39" t="s">
        <v>106</v>
      </c>
      <c r="D20" s="38">
        <v>953</v>
      </c>
      <c r="E20" s="38">
        <v>1176</v>
      </c>
      <c r="F20" s="38">
        <v>1776</v>
      </c>
      <c r="G20" s="38">
        <v>716</v>
      </c>
      <c r="H20" s="38">
        <v>960</v>
      </c>
      <c r="I20" s="38">
        <v>504</v>
      </c>
    </row>
    <row r="21" spans="2:12" x14ac:dyDescent="0.3">
      <c r="C21" s="39" t="s">
        <v>115</v>
      </c>
      <c r="D21" s="38">
        <v>1422</v>
      </c>
      <c r="E21" s="38">
        <v>2037</v>
      </c>
      <c r="F21" s="38">
        <v>2302</v>
      </c>
      <c r="G21" s="38">
        <v>1710</v>
      </c>
      <c r="H21" s="38">
        <v>1898</v>
      </c>
      <c r="I21" s="38">
        <v>1306</v>
      </c>
    </row>
    <row r="22" spans="2:12" x14ac:dyDescent="0.3">
      <c r="C22" s="39" t="s">
        <v>28</v>
      </c>
      <c r="D22" s="38">
        <v>878</v>
      </c>
      <c r="E22" s="38">
        <v>982</v>
      </c>
      <c r="F22" s="38">
        <v>1191</v>
      </c>
      <c r="G22" s="38">
        <v>1043</v>
      </c>
      <c r="H22" s="38">
        <v>961</v>
      </c>
      <c r="I22" s="38">
        <v>800</v>
      </c>
    </row>
    <row r="23" spans="2:12" x14ac:dyDescent="0.3">
      <c r="C23" s="39" t="s">
        <v>831</v>
      </c>
      <c r="D23" s="38">
        <v>29249</v>
      </c>
      <c r="E23" s="38">
        <v>34434</v>
      </c>
      <c r="F23" s="38">
        <v>32986</v>
      </c>
      <c r="G23" s="38">
        <v>31898</v>
      </c>
      <c r="H23" s="38">
        <v>31284</v>
      </c>
      <c r="I23" s="38">
        <v>29193</v>
      </c>
    </row>
    <row r="27" spans="2:12" ht="28.8" customHeight="1" x14ac:dyDescent="0.3">
      <c r="B27" s="23" t="s">
        <v>910</v>
      </c>
      <c r="L27" s="23" t="s">
        <v>900</v>
      </c>
    </row>
    <row r="28" spans="2:12" x14ac:dyDescent="0.3">
      <c r="C28" s="37" t="s">
        <v>909</v>
      </c>
      <c r="D28" s="38" t="s">
        <v>892</v>
      </c>
      <c r="E28" s="38" t="s">
        <v>893</v>
      </c>
      <c r="F28" s="38" t="s">
        <v>894</v>
      </c>
    </row>
    <row r="29" spans="2:12" x14ac:dyDescent="0.3">
      <c r="C29" s="39" t="s">
        <v>33</v>
      </c>
      <c r="D29" s="42">
        <v>196.66666666666666</v>
      </c>
      <c r="E29" s="42">
        <v>63.561203258127911</v>
      </c>
      <c r="F29" s="42">
        <v>1368.0555555555557</v>
      </c>
    </row>
    <row r="30" spans="2:12" x14ac:dyDescent="0.3">
      <c r="C30" s="39" t="s">
        <v>171</v>
      </c>
      <c r="D30" s="42">
        <v>1614.6666666666667</v>
      </c>
      <c r="E30" s="42">
        <v>445.63967809914135</v>
      </c>
      <c r="F30" s="42">
        <v>11070.111111111111</v>
      </c>
    </row>
    <row r="31" spans="2:12" x14ac:dyDescent="0.3">
      <c r="C31" s="39" t="s">
        <v>25</v>
      </c>
      <c r="D31" s="42">
        <v>1578.5</v>
      </c>
      <c r="E31" s="42">
        <v>311.8045102638747</v>
      </c>
      <c r="F31" s="42">
        <v>6551.9722222222208</v>
      </c>
    </row>
    <row r="32" spans="2:12" x14ac:dyDescent="0.3">
      <c r="C32" s="39" t="s">
        <v>52</v>
      </c>
      <c r="D32" s="42">
        <v>455.33333333333337</v>
      </c>
      <c r="E32" s="42">
        <v>105.30902840293267</v>
      </c>
      <c r="F32" s="42">
        <v>2080.7222222222226</v>
      </c>
    </row>
    <row r="33" spans="3:6" x14ac:dyDescent="0.3">
      <c r="C33" s="39" t="s">
        <v>63</v>
      </c>
      <c r="D33" s="42">
        <v>1602.1666666666665</v>
      </c>
      <c r="E33" s="42">
        <v>546.81384726063527</v>
      </c>
      <c r="F33" s="42">
        <v>15609.861111111111</v>
      </c>
    </row>
    <row r="34" spans="3:6" x14ac:dyDescent="0.3">
      <c r="C34" s="39" t="s">
        <v>85</v>
      </c>
      <c r="D34" s="42">
        <v>2278.6666666666665</v>
      </c>
      <c r="E34" s="42">
        <v>554.79271316332586</v>
      </c>
      <c r="F34" s="42">
        <v>13590.944444444445</v>
      </c>
    </row>
    <row r="35" spans="3:6" x14ac:dyDescent="0.3">
      <c r="C35" s="39" t="s">
        <v>19</v>
      </c>
      <c r="D35" s="42">
        <v>1012.5000000000001</v>
      </c>
      <c r="E35" s="42">
        <v>232.63355105503362</v>
      </c>
      <c r="F35" s="42">
        <v>5416.3611111111113</v>
      </c>
    </row>
    <row r="36" spans="3:6" x14ac:dyDescent="0.3">
      <c r="C36" s="39" t="s">
        <v>23</v>
      </c>
      <c r="D36" s="42">
        <v>7316.1666666666679</v>
      </c>
      <c r="E36" s="42">
        <v>1784.4117963192009</v>
      </c>
      <c r="F36" s="42">
        <v>37479.638888888891</v>
      </c>
    </row>
    <row r="37" spans="3:6" x14ac:dyDescent="0.3">
      <c r="C37" s="39" t="s">
        <v>128</v>
      </c>
      <c r="D37" s="42">
        <v>1004.9999999999999</v>
      </c>
      <c r="E37" s="42">
        <v>365.88273344249785</v>
      </c>
      <c r="F37" s="42">
        <v>11452.111111111109</v>
      </c>
    </row>
    <row r="38" spans="3:6" x14ac:dyDescent="0.3">
      <c r="C38" s="39" t="s">
        <v>13</v>
      </c>
      <c r="D38" s="42">
        <v>1703.8333333333335</v>
      </c>
      <c r="E38" s="42">
        <v>366.79173643353374</v>
      </c>
      <c r="F38" s="42">
        <v>6327.75</v>
      </c>
    </row>
    <row r="39" spans="3:6" x14ac:dyDescent="0.3">
      <c r="C39" s="39" t="s">
        <v>55</v>
      </c>
      <c r="D39" s="42">
        <v>2592</v>
      </c>
      <c r="E39" s="42">
        <v>711.87629539633076</v>
      </c>
      <c r="F39" s="42">
        <v>20655.222222222223</v>
      </c>
    </row>
    <row r="40" spans="3:6" x14ac:dyDescent="0.3">
      <c r="C40" s="39" t="s">
        <v>122</v>
      </c>
      <c r="D40" s="42">
        <v>1226.6666666666665</v>
      </c>
      <c r="E40" s="42">
        <v>312.32823093570886</v>
      </c>
      <c r="F40" s="42">
        <v>8362.2222222222244</v>
      </c>
    </row>
    <row r="41" spans="3:6" x14ac:dyDescent="0.3">
      <c r="C41" s="39" t="s">
        <v>41</v>
      </c>
      <c r="D41" s="42">
        <v>274.33333333333337</v>
      </c>
      <c r="E41" s="42">
        <v>63.650625412290921</v>
      </c>
      <c r="F41" s="42">
        <v>1151.4444444444446</v>
      </c>
    </row>
    <row r="42" spans="3:6" x14ac:dyDescent="0.3">
      <c r="C42" s="39" t="s">
        <v>14</v>
      </c>
      <c r="D42" s="42">
        <v>2246.833333333333</v>
      </c>
      <c r="E42" s="42">
        <v>615.42553396766903</v>
      </c>
      <c r="F42" s="42">
        <v>13760.416666666668</v>
      </c>
    </row>
    <row r="43" spans="3:6" x14ac:dyDescent="0.3">
      <c r="C43" s="39" t="s">
        <v>93</v>
      </c>
      <c r="D43" s="42">
        <v>2634.8333333333335</v>
      </c>
      <c r="E43" s="42">
        <v>644.89780086635562</v>
      </c>
      <c r="F43" s="42">
        <v>15312.472222222221</v>
      </c>
    </row>
    <row r="44" spans="3:6" x14ac:dyDescent="0.3">
      <c r="C44" s="39" t="s">
        <v>106</v>
      </c>
      <c r="D44" s="42">
        <v>1014.1666666666667</v>
      </c>
      <c r="E44" s="42">
        <v>490.45878152361655</v>
      </c>
      <c r="F44" s="42">
        <v>23008.027777777781</v>
      </c>
    </row>
    <row r="45" spans="3:6" x14ac:dyDescent="0.3">
      <c r="C45" s="39" t="s">
        <v>115</v>
      </c>
      <c r="D45" s="42">
        <v>1779.166666666667</v>
      </c>
      <c r="E45" s="42">
        <v>614.32011872749649</v>
      </c>
      <c r="F45" s="42">
        <v>18956.083333333336</v>
      </c>
    </row>
    <row r="46" spans="3:6" x14ac:dyDescent="0.3">
      <c r="C46" s="39" t="s">
        <v>28</v>
      </c>
      <c r="D46" s="42">
        <v>975.83333333333314</v>
      </c>
      <c r="E46" s="42">
        <v>244.12891016015749</v>
      </c>
      <c r="F46" s="42">
        <v>4724.4722222222226</v>
      </c>
    </row>
    <row r="47" spans="3:6" x14ac:dyDescent="0.3">
      <c r="C47" s="39" t="s">
        <v>831</v>
      </c>
      <c r="D47" s="42">
        <v>31507.333333333332</v>
      </c>
      <c r="E47" s="42">
        <v>8474.7270946879289</v>
      </c>
      <c r="F47" s="42">
        <v>216877.88888888888</v>
      </c>
    </row>
    <row r="51" spans="1:22" ht="30.6" customHeight="1" x14ac:dyDescent="0.3">
      <c r="B51" s="43" t="s">
        <v>911</v>
      </c>
    </row>
    <row r="52" spans="1:22" x14ac:dyDescent="0.3">
      <c r="C52" s="37" t="s">
        <v>912</v>
      </c>
      <c r="D52" s="37" t="s">
        <v>853</v>
      </c>
      <c r="E52" s="38"/>
      <c r="F52" s="38"/>
      <c r="G52" s="38"/>
      <c r="H52" s="38"/>
      <c r="I52" s="38"/>
      <c r="J52" s="38"/>
      <c r="K52" s="38"/>
      <c r="L52" s="38"/>
      <c r="M52" s="38"/>
      <c r="N52" s="38"/>
      <c r="O52" s="38"/>
      <c r="P52" s="38"/>
      <c r="Q52" s="38"/>
      <c r="R52" s="38"/>
      <c r="S52" s="38"/>
      <c r="T52" s="38"/>
      <c r="U52" s="38"/>
      <c r="V52" s="38"/>
    </row>
    <row r="53" spans="1:22" x14ac:dyDescent="0.3">
      <c r="C53" s="37" t="s">
        <v>852</v>
      </c>
      <c r="D53" s="38" t="s">
        <v>33</v>
      </c>
      <c r="E53" s="38" t="s">
        <v>171</v>
      </c>
      <c r="F53" s="38" t="s">
        <v>25</v>
      </c>
      <c r="G53" s="38" t="s">
        <v>52</v>
      </c>
      <c r="H53" s="38" t="s">
        <v>63</v>
      </c>
      <c r="I53" s="38" t="s">
        <v>85</v>
      </c>
      <c r="J53" s="38" t="s">
        <v>19</v>
      </c>
      <c r="K53" s="38" t="s">
        <v>23</v>
      </c>
      <c r="L53" s="38" t="s">
        <v>128</v>
      </c>
      <c r="M53" s="38" t="s">
        <v>13</v>
      </c>
      <c r="N53" s="38" t="s">
        <v>55</v>
      </c>
      <c r="O53" s="38" t="s">
        <v>122</v>
      </c>
      <c r="P53" s="38" t="s">
        <v>41</v>
      </c>
      <c r="Q53" s="38" t="s">
        <v>14</v>
      </c>
      <c r="R53" s="38" t="s">
        <v>93</v>
      </c>
      <c r="S53" s="38" t="s">
        <v>106</v>
      </c>
      <c r="T53" s="38" t="s">
        <v>115</v>
      </c>
      <c r="U53" s="38" t="s">
        <v>28</v>
      </c>
      <c r="V53" s="38" t="s">
        <v>831</v>
      </c>
    </row>
    <row r="54" spans="1:22" x14ac:dyDescent="0.3">
      <c r="C54" s="39">
        <v>1</v>
      </c>
      <c r="D54" s="38"/>
      <c r="E54" s="38">
        <v>1</v>
      </c>
      <c r="F54" s="38">
        <v>1</v>
      </c>
      <c r="G54" s="38"/>
      <c r="H54" s="38">
        <v>3</v>
      </c>
      <c r="I54" s="38">
        <v>2</v>
      </c>
      <c r="J54" s="38"/>
      <c r="K54" s="38">
        <v>23</v>
      </c>
      <c r="L54" s="38"/>
      <c r="M54" s="38">
        <v>2</v>
      </c>
      <c r="N54" s="38">
        <v>6</v>
      </c>
      <c r="O54" s="38">
        <v>3</v>
      </c>
      <c r="P54" s="38"/>
      <c r="Q54" s="38">
        <v>22</v>
      </c>
      <c r="R54" s="38">
        <v>7</v>
      </c>
      <c r="S54" s="38">
        <v>2</v>
      </c>
      <c r="T54" s="38">
        <v>2</v>
      </c>
      <c r="U54" s="38">
        <v>4</v>
      </c>
      <c r="V54" s="38">
        <v>78</v>
      </c>
    </row>
    <row r="55" spans="1:22" x14ac:dyDescent="0.3">
      <c r="C55" s="39">
        <v>2</v>
      </c>
      <c r="D55" s="38"/>
      <c r="E55" s="38">
        <v>2</v>
      </c>
      <c r="F55" s="38">
        <v>2</v>
      </c>
      <c r="G55" s="38">
        <v>2</v>
      </c>
      <c r="H55" s="38">
        <v>3</v>
      </c>
      <c r="I55" s="38">
        <v>2</v>
      </c>
      <c r="J55" s="38">
        <v>3</v>
      </c>
      <c r="K55" s="38">
        <v>19</v>
      </c>
      <c r="L55" s="38"/>
      <c r="M55" s="38">
        <v>1</v>
      </c>
      <c r="N55" s="38">
        <v>8</v>
      </c>
      <c r="O55" s="38">
        <v>1</v>
      </c>
      <c r="P55" s="38"/>
      <c r="Q55" s="38">
        <v>3</v>
      </c>
      <c r="R55" s="38">
        <v>3</v>
      </c>
      <c r="S55" s="38">
        <v>3</v>
      </c>
      <c r="T55" s="38">
        <v>3</v>
      </c>
      <c r="U55" s="38"/>
      <c r="V55" s="38">
        <v>55</v>
      </c>
    </row>
    <row r="56" spans="1:22" x14ac:dyDescent="0.3">
      <c r="C56" s="39">
        <v>3</v>
      </c>
      <c r="D56" s="38">
        <v>2</v>
      </c>
      <c r="E56" s="38">
        <v>7</v>
      </c>
      <c r="F56" s="38">
        <v>3</v>
      </c>
      <c r="G56" s="38"/>
      <c r="H56" s="38">
        <v>8</v>
      </c>
      <c r="I56" s="38">
        <v>4</v>
      </c>
      <c r="J56" s="38">
        <v>1</v>
      </c>
      <c r="K56" s="38">
        <v>14</v>
      </c>
      <c r="L56" s="38">
        <v>3</v>
      </c>
      <c r="M56" s="38">
        <v>5</v>
      </c>
      <c r="N56" s="38">
        <v>9</v>
      </c>
      <c r="O56" s="38"/>
      <c r="P56" s="38"/>
      <c r="Q56" s="38">
        <v>2</v>
      </c>
      <c r="R56" s="38">
        <v>16</v>
      </c>
      <c r="S56" s="38">
        <v>4</v>
      </c>
      <c r="T56" s="38"/>
      <c r="U56" s="38">
        <v>4</v>
      </c>
      <c r="V56" s="38">
        <v>82</v>
      </c>
    </row>
    <row r="57" spans="1:22" x14ac:dyDescent="0.3">
      <c r="C57" s="39">
        <v>4</v>
      </c>
      <c r="D57" s="38">
        <v>1</v>
      </c>
      <c r="E57" s="38">
        <v>4</v>
      </c>
      <c r="F57" s="38">
        <v>4</v>
      </c>
      <c r="G57" s="38"/>
      <c r="H57" s="38">
        <v>1</v>
      </c>
      <c r="I57" s="38">
        <v>7</v>
      </c>
      <c r="J57" s="38">
        <v>1</v>
      </c>
      <c r="K57" s="38">
        <v>16</v>
      </c>
      <c r="L57" s="38">
        <v>2</v>
      </c>
      <c r="M57" s="38">
        <v>2</v>
      </c>
      <c r="N57" s="38">
        <v>8</v>
      </c>
      <c r="O57" s="38">
        <v>5</v>
      </c>
      <c r="P57" s="38"/>
      <c r="Q57" s="38">
        <v>2</v>
      </c>
      <c r="R57" s="38">
        <v>2</v>
      </c>
      <c r="S57" s="38">
        <v>1</v>
      </c>
      <c r="T57" s="38">
        <v>9</v>
      </c>
      <c r="U57" s="38">
        <v>2</v>
      </c>
      <c r="V57" s="38">
        <v>67</v>
      </c>
    </row>
    <row r="58" spans="1:22" x14ac:dyDescent="0.3">
      <c r="C58" s="39">
        <v>5</v>
      </c>
      <c r="D58" s="38"/>
      <c r="E58" s="38">
        <v>3</v>
      </c>
      <c r="F58" s="38">
        <v>3</v>
      </c>
      <c r="G58" s="38">
        <v>4</v>
      </c>
      <c r="H58" s="38">
        <v>3</v>
      </c>
      <c r="I58" s="38">
        <v>10</v>
      </c>
      <c r="J58" s="38">
        <v>7</v>
      </c>
      <c r="K58" s="38">
        <v>19</v>
      </c>
      <c r="L58" s="38">
        <v>4</v>
      </c>
      <c r="M58" s="38">
        <v>5</v>
      </c>
      <c r="N58" s="38">
        <v>2</v>
      </c>
      <c r="O58" s="38">
        <v>3</v>
      </c>
      <c r="P58" s="38"/>
      <c r="Q58" s="38">
        <v>5</v>
      </c>
      <c r="R58" s="38">
        <v>2</v>
      </c>
      <c r="S58" s="38">
        <v>4</v>
      </c>
      <c r="T58" s="38">
        <v>8</v>
      </c>
      <c r="U58" s="38"/>
      <c r="V58" s="38">
        <v>82</v>
      </c>
    </row>
    <row r="59" spans="1:22" x14ac:dyDescent="0.3">
      <c r="C59" s="39">
        <v>6</v>
      </c>
      <c r="D59" s="38"/>
      <c r="E59" s="38">
        <v>3</v>
      </c>
      <c r="F59" s="38">
        <v>5</v>
      </c>
      <c r="G59" s="38"/>
      <c r="H59" s="38">
        <v>5</v>
      </c>
      <c r="I59" s="38">
        <v>1</v>
      </c>
      <c r="J59" s="38"/>
      <c r="K59" s="38">
        <v>6</v>
      </c>
      <c r="L59" s="38">
        <v>5</v>
      </c>
      <c r="M59" s="38">
        <v>10</v>
      </c>
      <c r="N59" s="38">
        <v>2</v>
      </c>
      <c r="O59" s="38">
        <v>2</v>
      </c>
      <c r="P59" s="38">
        <v>4</v>
      </c>
      <c r="Q59" s="38"/>
      <c r="R59" s="38">
        <v>3</v>
      </c>
      <c r="S59" s="38"/>
      <c r="T59" s="38"/>
      <c r="U59" s="38">
        <v>4</v>
      </c>
      <c r="V59" s="38">
        <v>50</v>
      </c>
    </row>
    <row r="60" spans="1:22" x14ac:dyDescent="0.3">
      <c r="C60" s="39" t="s">
        <v>831</v>
      </c>
      <c r="D60" s="38">
        <v>3</v>
      </c>
      <c r="E60" s="38">
        <v>20</v>
      </c>
      <c r="F60" s="38">
        <v>18</v>
      </c>
      <c r="G60" s="38">
        <v>6</v>
      </c>
      <c r="H60" s="38">
        <v>23</v>
      </c>
      <c r="I60" s="38">
        <v>26</v>
      </c>
      <c r="J60" s="38">
        <v>12</v>
      </c>
      <c r="K60" s="38">
        <v>97</v>
      </c>
      <c r="L60" s="38">
        <v>14</v>
      </c>
      <c r="M60" s="38">
        <v>25</v>
      </c>
      <c r="N60" s="38">
        <v>35</v>
      </c>
      <c r="O60" s="38">
        <v>14</v>
      </c>
      <c r="P60" s="38">
        <v>4</v>
      </c>
      <c r="Q60" s="38">
        <v>34</v>
      </c>
      <c r="R60" s="38">
        <v>33</v>
      </c>
      <c r="S60" s="38">
        <v>14</v>
      </c>
      <c r="T60" s="38">
        <v>22</v>
      </c>
      <c r="U60" s="38">
        <v>14</v>
      </c>
      <c r="V60" s="38">
        <v>414</v>
      </c>
    </row>
    <row r="64" spans="1:22" ht="39.6" customHeight="1" x14ac:dyDescent="0.3">
      <c r="A64" s="45"/>
      <c r="B64" s="45"/>
      <c r="C64" s="45"/>
      <c r="D64" s="45"/>
      <c r="E64" s="45"/>
      <c r="F64" s="45"/>
      <c r="G64" s="45"/>
      <c r="H64" s="45"/>
      <c r="I64" s="45"/>
      <c r="J64" s="45"/>
      <c r="K64" s="45"/>
      <c r="L64" s="23" t="s">
        <v>913</v>
      </c>
    </row>
    <row r="88" spans="2:22" ht="29.4" customHeight="1" x14ac:dyDescent="0.3">
      <c r="B88" s="46" t="s">
        <v>914</v>
      </c>
    </row>
    <row r="89" spans="2:22" x14ac:dyDescent="0.3">
      <c r="C89" s="47" t="s">
        <v>912</v>
      </c>
      <c r="D89" s="47" t="s">
        <v>853</v>
      </c>
      <c r="E89" s="48"/>
      <c r="F89" s="48"/>
      <c r="G89" s="48"/>
      <c r="H89" s="48"/>
      <c r="I89" s="48"/>
      <c r="J89" s="48"/>
      <c r="K89" s="48"/>
      <c r="L89" s="48"/>
      <c r="M89" s="48"/>
      <c r="N89" s="48"/>
      <c r="O89" s="48"/>
      <c r="P89" s="48"/>
      <c r="Q89" s="48"/>
      <c r="R89" s="48"/>
      <c r="S89" s="48"/>
      <c r="T89" s="48"/>
      <c r="U89" s="48"/>
      <c r="V89" s="48"/>
    </row>
    <row r="90" spans="2:22" x14ac:dyDescent="0.3">
      <c r="C90" s="47" t="s">
        <v>852</v>
      </c>
      <c r="D90" s="48" t="s">
        <v>33</v>
      </c>
      <c r="E90" s="48" t="s">
        <v>171</v>
      </c>
      <c r="F90" s="48" t="s">
        <v>25</v>
      </c>
      <c r="G90" s="48" t="s">
        <v>52</v>
      </c>
      <c r="H90" s="48" t="s">
        <v>63</v>
      </c>
      <c r="I90" s="48" t="s">
        <v>85</v>
      </c>
      <c r="J90" s="48" t="s">
        <v>19</v>
      </c>
      <c r="K90" s="48" t="s">
        <v>23</v>
      </c>
      <c r="L90" s="48" t="s">
        <v>128</v>
      </c>
      <c r="M90" s="48" t="s">
        <v>13</v>
      </c>
      <c r="N90" s="48" t="s">
        <v>55</v>
      </c>
      <c r="O90" s="48" t="s">
        <v>122</v>
      </c>
      <c r="P90" s="48" t="s">
        <v>41</v>
      </c>
      <c r="Q90" s="48" t="s">
        <v>14</v>
      </c>
      <c r="R90" s="48" t="s">
        <v>93</v>
      </c>
      <c r="S90" s="48" t="s">
        <v>106</v>
      </c>
      <c r="T90" s="48" t="s">
        <v>115</v>
      </c>
      <c r="U90" s="48" t="s">
        <v>28</v>
      </c>
      <c r="V90" s="48" t="s">
        <v>831</v>
      </c>
    </row>
    <row r="91" spans="2:22" x14ac:dyDescent="0.3">
      <c r="C91" s="49" t="s">
        <v>832</v>
      </c>
      <c r="D91" s="48">
        <v>3</v>
      </c>
      <c r="E91" s="48">
        <v>19</v>
      </c>
      <c r="F91" s="48">
        <v>14</v>
      </c>
      <c r="G91" s="48">
        <v>5</v>
      </c>
      <c r="H91" s="48">
        <v>21</v>
      </c>
      <c r="I91" s="48">
        <v>22</v>
      </c>
      <c r="J91" s="48">
        <v>9</v>
      </c>
      <c r="K91" s="48">
        <v>84</v>
      </c>
      <c r="L91" s="48">
        <v>13</v>
      </c>
      <c r="M91" s="48">
        <v>25</v>
      </c>
      <c r="N91" s="48">
        <v>34</v>
      </c>
      <c r="O91" s="48">
        <v>11</v>
      </c>
      <c r="P91" s="48">
        <v>4</v>
      </c>
      <c r="Q91" s="48">
        <v>34</v>
      </c>
      <c r="R91" s="48">
        <v>28</v>
      </c>
      <c r="S91" s="48">
        <v>14</v>
      </c>
      <c r="T91" s="48">
        <v>21</v>
      </c>
      <c r="U91" s="48">
        <v>13</v>
      </c>
      <c r="V91" s="48">
        <v>374</v>
      </c>
    </row>
    <row r="92" spans="2:22" x14ac:dyDescent="0.3">
      <c r="C92" s="49" t="s">
        <v>834</v>
      </c>
      <c r="D92" s="48"/>
      <c r="E92" s="48">
        <v>1</v>
      </c>
      <c r="F92" s="48">
        <v>4</v>
      </c>
      <c r="G92" s="48">
        <v>1</v>
      </c>
      <c r="H92" s="48">
        <v>2</v>
      </c>
      <c r="I92" s="48">
        <v>4</v>
      </c>
      <c r="J92" s="48">
        <v>3</v>
      </c>
      <c r="K92" s="48">
        <v>13</v>
      </c>
      <c r="L92" s="48">
        <v>1</v>
      </c>
      <c r="M92" s="48"/>
      <c r="N92" s="48">
        <v>1</v>
      </c>
      <c r="O92" s="48">
        <v>3</v>
      </c>
      <c r="P92" s="48"/>
      <c r="Q92" s="48"/>
      <c r="R92" s="48">
        <v>5</v>
      </c>
      <c r="S92" s="48"/>
      <c r="T92" s="48">
        <v>1</v>
      </c>
      <c r="U92" s="48">
        <v>1</v>
      </c>
      <c r="V92" s="48">
        <v>40</v>
      </c>
    </row>
    <row r="93" spans="2:22" x14ac:dyDescent="0.3">
      <c r="C93" s="49" t="s">
        <v>831</v>
      </c>
      <c r="D93" s="48">
        <v>3</v>
      </c>
      <c r="E93" s="48">
        <v>20</v>
      </c>
      <c r="F93" s="48">
        <v>18</v>
      </c>
      <c r="G93" s="48">
        <v>6</v>
      </c>
      <c r="H93" s="48">
        <v>23</v>
      </c>
      <c r="I93" s="48">
        <v>26</v>
      </c>
      <c r="J93" s="48">
        <v>12</v>
      </c>
      <c r="K93" s="48">
        <v>97</v>
      </c>
      <c r="L93" s="48">
        <v>14</v>
      </c>
      <c r="M93" s="48">
        <v>25</v>
      </c>
      <c r="N93" s="48">
        <v>35</v>
      </c>
      <c r="O93" s="48">
        <v>14</v>
      </c>
      <c r="P93" s="48">
        <v>4</v>
      </c>
      <c r="Q93" s="48">
        <v>34</v>
      </c>
      <c r="R93" s="48">
        <v>33</v>
      </c>
      <c r="S93" s="48">
        <v>14</v>
      </c>
      <c r="T93" s="48">
        <v>22</v>
      </c>
      <c r="U93" s="48">
        <v>14</v>
      </c>
      <c r="V93" s="48">
        <v>414</v>
      </c>
    </row>
    <row r="96" spans="2:22" x14ac:dyDescent="0.3">
      <c r="C96" s="47" t="s">
        <v>852</v>
      </c>
      <c r="D96" s="48" t="s">
        <v>912</v>
      </c>
    </row>
    <row r="97" spans="3:12" x14ac:dyDescent="0.3">
      <c r="C97" s="49" t="s">
        <v>832</v>
      </c>
      <c r="D97" s="48">
        <v>735</v>
      </c>
    </row>
    <row r="98" spans="3:12" x14ac:dyDescent="0.3">
      <c r="C98" s="49" t="s">
        <v>834</v>
      </c>
      <c r="D98" s="48">
        <v>65</v>
      </c>
    </row>
    <row r="99" spans="3:12" x14ac:dyDescent="0.3">
      <c r="C99" s="49" t="s">
        <v>831</v>
      </c>
      <c r="D99" s="48">
        <v>800</v>
      </c>
    </row>
    <row r="100" spans="3:12" ht="34.200000000000003" customHeight="1" x14ac:dyDescent="0.3">
      <c r="L100" s="24" t="s">
        <v>915</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CCFCA-4BDC-4338-BBB9-43825A7C2D71}">
  <dimension ref="A1:Z24"/>
  <sheetViews>
    <sheetView zoomScale="38" workbookViewId="0">
      <selection activeCell="I27" sqref="I27"/>
    </sheetView>
  </sheetViews>
  <sheetFormatPr defaultRowHeight="14.4" x14ac:dyDescent="0.3"/>
  <cols>
    <col min="2" max="2" width="21.77734375" bestFit="1" customWidth="1"/>
    <col min="3" max="3" width="25.21875" bestFit="1" customWidth="1"/>
    <col min="4" max="4" width="30.21875" bestFit="1" customWidth="1"/>
    <col min="5" max="5" width="32" bestFit="1" customWidth="1"/>
    <col min="6" max="6" width="41.88671875" bestFit="1" customWidth="1"/>
    <col min="7" max="7" width="43.33203125" bestFit="1" customWidth="1"/>
    <col min="8" max="8" width="29.33203125" bestFit="1" customWidth="1"/>
    <col min="9" max="9" width="26.6640625" bestFit="1" customWidth="1"/>
    <col min="10" max="10" width="31.6640625" bestFit="1" customWidth="1"/>
    <col min="11" max="11" width="33.109375" bestFit="1" customWidth="1"/>
    <col min="12" max="12" width="43.109375" bestFit="1" customWidth="1"/>
    <col min="13" max="13" width="44.5546875" bestFit="1" customWidth="1"/>
    <col min="14" max="14" width="30.5546875" bestFit="1" customWidth="1"/>
    <col min="15" max="15" width="29.33203125" bestFit="1" customWidth="1"/>
    <col min="16" max="16" width="34.33203125" bestFit="1" customWidth="1"/>
    <col min="17" max="17" width="35.77734375" bestFit="1" customWidth="1"/>
    <col min="18" max="18" width="45.77734375" bestFit="1" customWidth="1"/>
    <col min="19" max="19" width="47.44140625" bestFit="1" customWidth="1"/>
    <col min="20" max="20" width="33.44140625" bestFit="1" customWidth="1"/>
    <col min="21" max="21" width="24.109375" bestFit="1" customWidth="1"/>
    <col min="22" max="22" width="29.109375" bestFit="1" customWidth="1"/>
    <col min="23" max="23" width="30.5546875" bestFit="1" customWidth="1"/>
    <col min="24" max="24" width="40.44140625" bestFit="1" customWidth="1"/>
    <col min="25" max="25" width="42.21875" bestFit="1" customWidth="1"/>
    <col min="26" max="26" width="28.21875" bestFit="1" customWidth="1"/>
    <col min="33" max="33" width="13.6640625" bestFit="1" customWidth="1"/>
    <col min="34" max="34" width="16.109375" bestFit="1" customWidth="1"/>
  </cols>
  <sheetData>
    <row r="1" spans="1:26" s="11" customFormat="1" ht="43.8" customHeight="1" x14ac:dyDescent="0.3">
      <c r="A1" s="11" t="s">
        <v>879</v>
      </c>
    </row>
    <row r="3" spans="1:26" x14ac:dyDescent="0.3">
      <c r="B3" s="10" t="s">
        <v>880</v>
      </c>
      <c r="C3" s="10"/>
    </row>
    <row r="5" spans="1:26" x14ac:dyDescent="0.3">
      <c r="B5" s="6" t="s">
        <v>852</v>
      </c>
      <c r="C5" s="7" t="s">
        <v>860</v>
      </c>
      <c r="D5" s="7" t="s">
        <v>861</v>
      </c>
      <c r="E5" s="7" t="s">
        <v>862</v>
      </c>
      <c r="F5" s="7" t="s">
        <v>863</v>
      </c>
      <c r="G5" s="7" t="s">
        <v>864</v>
      </c>
      <c r="H5" s="7" t="s">
        <v>865</v>
      </c>
      <c r="I5" s="7" t="s">
        <v>881</v>
      </c>
      <c r="J5" s="7" t="s">
        <v>882</v>
      </c>
      <c r="K5" s="7" t="s">
        <v>883</v>
      </c>
      <c r="L5" s="7" t="s">
        <v>884</v>
      </c>
      <c r="M5" s="7" t="s">
        <v>885</v>
      </c>
      <c r="N5" s="7" t="s">
        <v>886</v>
      </c>
      <c r="O5" s="7" t="s">
        <v>866</v>
      </c>
      <c r="P5" s="7" t="s">
        <v>872</v>
      </c>
      <c r="Q5" s="7" t="s">
        <v>867</v>
      </c>
      <c r="R5" s="7" t="s">
        <v>873</v>
      </c>
      <c r="S5" s="7" t="s">
        <v>870</v>
      </c>
      <c r="T5" s="7" t="s">
        <v>868</v>
      </c>
      <c r="U5" s="7" t="s">
        <v>871</v>
      </c>
      <c r="V5" s="7" t="s">
        <v>874</v>
      </c>
      <c r="W5" s="7" t="s">
        <v>875</v>
      </c>
      <c r="X5" s="7" t="s">
        <v>869</v>
      </c>
      <c r="Y5" s="7" t="s">
        <v>876</v>
      </c>
      <c r="Z5" s="7" t="s">
        <v>877</v>
      </c>
    </row>
    <row r="6" spans="1:26" x14ac:dyDescent="0.3">
      <c r="B6" s="8" t="s">
        <v>33</v>
      </c>
      <c r="C6" s="7">
        <v>3925</v>
      </c>
      <c r="D6" s="7">
        <v>4897</v>
      </c>
      <c r="E6" s="7">
        <v>4880</v>
      </c>
      <c r="F6" s="7">
        <v>3717</v>
      </c>
      <c r="G6" s="7">
        <v>4471</v>
      </c>
      <c r="H6" s="7">
        <v>4256</v>
      </c>
      <c r="I6" s="14">
        <v>56.884057971014492</v>
      </c>
      <c r="J6" s="14">
        <v>70.971014492753625</v>
      </c>
      <c r="K6" s="14">
        <v>70.724637681159422</v>
      </c>
      <c r="L6" s="14">
        <v>53.869565217391305</v>
      </c>
      <c r="M6" s="14">
        <v>64.79710144927536</v>
      </c>
      <c r="N6" s="14">
        <v>61.681159420289852</v>
      </c>
      <c r="O6" s="14">
        <v>16.32891357637811</v>
      </c>
      <c r="P6" s="14">
        <v>37.040903866533647</v>
      </c>
      <c r="Q6" s="14">
        <v>33.617609206543129</v>
      </c>
      <c r="R6" s="14">
        <v>26.697054829566685</v>
      </c>
      <c r="S6" s="14">
        <v>32.126395465294543</v>
      </c>
      <c r="T6" s="14">
        <v>33.227598713765566</v>
      </c>
      <c r="U6" s="14">
        <v>266.63341858482539</v>
      </c>
      <c r="V6" s="14">
        <v>1372.0285592497873</v>
      </c>
      <c r="W6" s="14">
        <v>1130.1436487638532</v>
      </c>
      <c r="X6" s="14">
        <v>712.73273657288985</v>
      </c>
      <c r="Y6" s="14">
        <v>1032.1052855924979</v>
      </c>
      <c r="Z6" s="14">
        <v>1104.0733162830352</v>
      </c>
    </row>
    <row r="7" spans="1:26" x14ac:dyDescent="0.3">
      <c r="B7" s="8" t="s">
        <v>171</v>
      </c>
      <c r="C7" s="7">
        <v>2071</v>
      </c>
      <c r="D7" s="7">
        <v>2740</v>
      </c>
      <c r="E7" s="7">
        <v>2177</v>
      </c>
      <c r="F7" s="7">
        <v>2314</v>
      </c>
      <c r="G7" s="7">
        <v>2155</v>
      </c>
      <c r="H7" s="7">
        <v>2361</v>
      </c>
      <c r="I7" s="14">
        <v>66.806451612903231</v>
      </c>
      <c r="J7" s="14">
        <v>88.387096774193552</v>
      </c>
      <c r="K7" s="14">
        <v>70.225806451612897</v>
      </c>
      <c r="L7" s="14">
        <v>74.645161290322577</v>
      </c>
      <c r="M7" s="14">
        <v>69.516129032258064</v>
      </c>
      <c r="N7" s="14">
        <v>76.161290322580641</v>
      </c>
      <c r="O7" s="14">
        <v>21.078297456291722</v>
      </c>
      <c r="P7" s="14">
        <v>25.774247379060146</v>
      </c>
      <c r="Q7" s="14">
        <v>25.121981977834139</v>
      </c>
      <c r="R7" s="14">
        <v>33.200952182225912</v>
      </c>
      <c r="S7" s="14">
        <v>24.799020098573706</v>
      </c>
      <c r="T7" s="14">
        <v>27.768203367873294</v>
      </c>
      <c r="U7" s="14">
        <v>444.29462365591411</v>
      </c>
      <c r="V7" s="14">
        <v>664.31182795698885</v>
      </c>
      <c r="W7" s="14">
        <v>631.11397849462321</v>
      </c>
      <c r="X7" s="14">
        <v>1102.3032258064516</v>
      </c>
      <c r="Y7" s="14">
        <v>614.9913978494626</v>
      </c>
      <c r="Z7" s="14">
        <v>771.07311827956971</v>
      </c>
    </row>
    <row r="8" spans="1:26" x14ac:dyDescent="0.3">
      <c r="B8" s="8" t="s">
        <v>25</v>
      </c>
      <c r="C8" s="7">
        <v>2666</v>
      </c>
      <c r="D8" s="7">
        <v>3588</v>
      </c>
      <c r="E8" s="7">
        <v>2764</v>
      </c>
      <c r="F8" s="7">
        <v>3099</v>
      </c>
      <c r="G8" s="7">
        <v>2843</v>
      </c>
      <c r="H8" s="7">
        <v>2657</v>
      </c>
      <c r="I8" s="14">
        <v>83.3125</v>
      </c>
      <c r="J8" s="14">
        <v>112.125</v>
      </c>
      <c r="K8" s="14">
        <v>86.375</v>
      </c>
      <c r="L8" s="14">
        <v>96.84375</v>
      </c>
      <c r="M8" s="14">
        <v>88.84375</v>
      </c>
      <c r="N8" s="14">
        <v>83.03125</v>
      </c>
      <c r="O8" s="14">
        <v>23.795414982587474</v>
      </c>
      <c r="P8" s="14">
        <v>33.742621654652623</v>
      </c>
      <c r="Q8" s="14">
        <v>24.102937847972512</v>
      </c>
      <c r="R8" s="14">
        <v>42.257360019367653</v>
      </c>
      <c r="S8" s="14">
        <v>29.884842824501543</v>
      </c>
      <c r="T8" s="14">
        <v>23.239960544911266</v>
      </c>
      <c r="U8" s="14">
        <v>566.22177419354841</v>
      </c>
      <c r="V8" s="14">
        <v>1138.5645161290322</v>
      </c>
      <c r="W8" s="14">
        <v>580.95161290322585</v>
      </c>
      <c r="X8" s="14">
        <v>1785.6844758064517</v>
      </c>
      <c r="Y8" s="14">
        <v>893.10383064516134</v>
      </c>
      <c r="Z8" s="14">
        <v>540.09576612903231</v>
      </c>
    </row>
    <row r="9" spans="1:26" x14ac:dyDescent="0.3">
      <c r="B9" s="8" t="s">
        <v>52</v>
      </c>
      <c r="C9" s="7">
        <v>2631</v>
      </c>
      <c r="D9" s="7">
        <v>3040</v>
      </c>
      <c r="E9" s="7">
        <v>2917</v>
      </c>
      <c r="F9" s="7">
        <v>3961</v>
      </c>
      <c r="G9" s="7">
        <v>3243</v>
      </c>
      <c r="H9" s="7">
        <v>3718</v>
      </c>
      <c r="I9" s="14">
        <v>59.795454545454547</v>
      </c>
      <c r="J9" s="14">
        <v>69.090909090909093</v>
      </c>
      <c r="K9" s="14">
        <v>66.295454545454547</v>
      </c>
      <c r="L9" s="14">
        <v>90.022727272727266</v>
      </c>
      <c r="M9" s="14">
        <v>73.704545454545453</v>
      </c>
      <c r="N9" s="14">
        <v>84.5</v>
      </c>
      <c r="O9" s="14">
        <v>17.306511135857516</v>
      </c>
      <c r="P9" s="14">
        <v>23.764169023698091</v>
      </c>
      <c r="Q9" s="14">
        <v>24.757032870131457</v>
      </c>
      <c r="R9" s="14">
        <v>29.740340340214626</v>
      </c>
      <c r="S9" s="14">
        <v>22.601275478984711</v>
      </c>
      <c r="T9" s="14">
        <v>26.691606554591583</v>
      </c>
      <c r="U9" s="14">
        <v>299.51532769556019</v>
      </c>
      <c r="V9" s="14">
        <v>564.73572938689188</v>
      </c>
      <c r="W9" s="14">
        <v>612.91067653276946</v>
      </c>
      <c r="X9" s="14">
        <v>884.48784355179748</v>
      </c>
      <c r="Y9" s="14">
        <v>510.81765327695553</v>
      </c>
      <c r="Z9" s="14">
        <v>712.44186046511629</v>
      </c>
    </row>
    <row r="10" spans="1:26" x14ac:dyDescent="0.3">
      <c r="B10" s="8" t="s">
        <v>63</v>
      </c>
      <c r="C10" s="7">
        <v>1260</v>
      </c>
      <c r="D10" s="7">
        <v>1046</v>
      </c>
      <c r="E10" s="7">
        <v>1117</v>
      </c>
      <c r="F10" s="7">
        <v>1335</v>
      </c>
      <c r="G10" s="7">
        <v>1440</v>
      </c>
      <c r="H10" s="7">
        <v>826</v>
      </c>
      <c r="I10" s="14">
        <v>74.117647058823536</v>
      </c>
      <c r="J10" s="14">
        <v>61.529411764705884</v>
      </c>
      <c r="K10" s="14">
        <v>65.705882352941174</v>
      </c>
      <c r="L10" s="14">
        <v>78.529411764705884</v>
      </c>
      <c r="M10" s="14">
        <v>84.705882352941174</v>
      </c>
      <c r="N10" s="14">
        <v>48.588235294117645</v>
      </c>
      <c r="O10" s="14">
        <v>23.587290944863653</v>
      </c>
      <c r="P10" s="14">
        <v>29.751297549558291</v>
      </c>
      <c r="Q10" s="14">
        <v>18.979478081214289</v>
      </c>
      <c r="R10" s="14">
        <v>28.548462408374171</v>
      </c>
      <c r="S10" s="14">
        <v>29.721130332396406</v>
      </c>
      <c r="T10" s="14">
        <v>23.305200126606433</v>
      </c>
      <c r="U10" s="14">
        <v>556.36029411764684</v>
      </c>
      <c r="V10" s="14">
        <v>885.13970588235316</v>
      </c>
      <c r="W10" s="14">
        <v>360.22058823529369</v>
      </c>
      <c r="X10" s="14">
        <v>815.01470588235316</v>
      </c>
      <c r="Y10" s="14">
        <v>883.34558823529369</v>
      </c>
      <c r="Z10" s="14">
        <v>543.13235294117658</v>
      </c>
    </row>
    <row r="11" spans="1:26" x14ac:dyDescent="0.3">
      <c r="B11" s="8" t="s">
        <v>85</v>
      </c>
      <c r="C11" s="7">
        <v>1886</v>
      </c>
      <c r="D11" s="7">
        <v>2613</v>
      </c>
      <c r="E11" s="7">
        <v>1780</v>
      </c>
      <c r="F11" s="7">
        <v>1434</v>
      </c>
      <c r="G11" s="7">
        <v>1747</v>
      </c>
      <c r="H11" s="7">
        <v>1784</v>
      </c>
      <c r="I11" s="14">
        <v>69.851851851851848</v>
      </c>
      <c r="J11" s="14">
        <v>96.777777777777771</v>
      </c>
      <c r="K11" s="14">
        <v>65.925925925925924</v>
      </c>
      <c r="L11" s="14">
        <v>53.111111111111114</v>
      </c>
      <c r="M11" s="14">
        <v>64.703703703703709</v>
      </c>
      <c r="N11" s="14">
        <v>66.074074074074076</v>
      </c>
      <c r="O11" s="14">
        <v>25.852694702135476</v>
      </c>
      <c r="P11" s="14">
        <v>28.290163190291654</v>
      </c>
      <c r="Q11" s="14">
        <v>18.578163207059738</v>
      </c>
      <c r="R11" s="14">
        <v>28.159345126417946</v>
      </c>
      <c r="S11" s="14">
        <v>22.745776978823354</v>
      </c>
      <c r="T11" s="14">
        <v>26.054566890287312</v>
      </c>
      <c r="U11" s="14">
        <v>668.36182336182367</v>
      </c>
      <c r="V11" s="14">
        <v>800.33333333333292</v>
      </c>
      <c r="W11" s="14">
        <v>345.14814814814821</v>
      </c>
      <c r="X11" s="14">
        <v>792.94871794871813</v>
      </c>
      <c r="Y11" s="14">
        <v>517.37037037037055</v>
      </c>
      <c r="Z11" s="14">
        <v>678.84045584045589</v>
      </c>
    </row>
    <row r="12" spans="1:26" x14ac:dyDescent="0.3">
      <c r="B12" s="8" t="s">
        <v>19</v>
      </c>
      <c r="C12" s="7">
        <v>3635</v>
      </c>
      <c r="D12" s="7">
        <v>4408</v>
      </c>
      <c r="E12" s="7">
        <v>3524</v>
      </c>
      <c r="F12" s="7">
        <v>4627</v>
      </c>
      <c r="G12" s="7">
        <v>3755</v>
      </c>
      <c r="H12" s="7">
        <v>3871</v>
      </c>
      <c r="I12" s="14">
        <v>69.90384615384616</v>
      </c>
      <c r="J12" s="14">
        <v>84.769230769230774</v>
      </c>
      <c r="K12" s="14">
        <v>67.769230769230774</v>
      </c>
      <c r="L12" s="14">
        <v>88.980769230769226</v>
      </c>
      <c r="M12" s="14">
        <v>72.211538461538467</v>
      </c>
      <c r="N12" s="14">
        <v>74.442307692307693</v>
      </c>
      <c r="O12" s="14">
        <v>19.404122884506879</v>
      </c>
      <c r="P12" s="14">
        <v>28.769275130832618</v>
      </c>
      <c r="Q12" s="14">
        <v>23.658199577309752</v>
      </c>
      <c r="R12" s="14">
        <v>30.042121008523999</v>
      </c>
      <c r="S12" s="14">
        <v>22.619908408529334</v>
      </c>
      <c r="T12" s="14">
        <v>25.245782766856575</v>
      </c>
      <c r="U12" s="14">
        <v>376.51998491704353</v>
      </c>
      <c r="V12" s="14">
        <v>827.67119155354419</v>
      </c>
      <c r="W12" s="14">
        <v>559.71040723981923</v>
      </c>
      <c r="X12" s="14">
        <v>902.52903469079899</v>
      </c>
      <c r="Y12" s="14">
        <v>511.66025641025612</v>
      </c>
      <c r="Z12" s="14">
        <v>637.34954751131249</v>
      </c>
    </row>
    <row r="13" spans="1:26" x14ac:dyDescent="0.3">
      <c r="B13" s="8" t="s">
        <v>23</v>
      </c>
      <c r="C13" s="7">
        <v>283</v>
      </c>
      <c r="D13" s="7">
        <v>315</v>
      </c>
      <c r="E13" s="7">
        <v>265</v>
      </c>
      <c r="F13" s="7">
        <v>377</v>
      </c>
      <c r="G13" s="7">
        <v>290</v>
      </c>
      <c r="H13" s="7">
        <v>410</v>
      </c>
      <c r="I13" s="14">
        <v>70.75</v>
      </c>
      <c r="J13" s="14">
        <v>78.75</v>
      </c>
      <c r="K13" s="14">
        <v>66.25</v>
      </c>
      <c r="L13" s="14">
        <v>94.25</v>
      </c>
      <c r="M13" s="14">
        <v>72.5</v>
      </c>
      <c r="N13" s="14">
        <v>102.5</v>
      </c>
      <c r="O13" s="14">
        <v>20.694202086574876</v>
      </c>
      <c r="P13" s="14">
        <v>37.5</v>
      </c>
      <c r="Q13" s="14">
        <v>21.360009363293827</v>
      </c>
      <c r="R13" s="14">
        <v>34.769478953051149</v>
      </c>
      <c r="S13" s="14">
        <v>22.173557826083453</v>
      </c>
      <c r="T13" s="14">
        <v>32.098805792947083</v>
      </c>
      <c r="U13" s="14">
        <v>428.25</v>
      </c>
      <c r="V13" s="14">
        <v>1406.25</v>
      </c>
      <c r="W13" s="14">
        <v>456.25</v>
      </c>
      <c r="X13" s="14">
        <v>1208.9166666666667</v>
      </c>
      <c r="Y13" s="14">
        <v>491.66666666666669</v>
      </c>
      <c r="Z13" s="14">
        <v>1030.3333333333333</v>
      </c>
    </row>
    <row r="14" spans="1:26" x14ac:dyDescent="0.3">
      <c r="B14" s="8" t="s">
        <v>128</v>
      </c>
      <c r="C14" s="7">
        <v>2062</v>
      </c>
      <c r="D14" s="7">
        <v>2361</v>
      </c>
      <c r="E14" s="7">
        <v>2598</v>
      </c>
      <c r="F14" s="7">
        <v>2539</v>
      </c>
      <c r="G14" s="7">
        <v>2447</v>
      </c>
      <c r="H14" s="7">
        <v>2059</v>
      </c>
      <c r="I14" s="14">
        <v>64.4375</v>
      </c>
      <c r="J14" s="14">
        <v>73.78125</v>
      </c>
      <c r="K14" s="14">
        <v>81.1875</v>
      </c>
      <c r="L14" s="14">
        <v>79.34375</v>
      </c>
      <c r="M14" s="14">
        <v>76.46875</v>
      </c>
      <c r="N14" s="14">
        <v>64.34375</v>
      </c>
      <c r="O14" s="14">
        <v>31.685895406977778</v>
      </c>
      <c r="P14" s="14">
        <v>29.629686916573952</v>
      </c>
      <c r="Q14" s="14">
        <v>32.551138427146078</v>
      </c>
      <c r="R14" s="14">
        <v>32.561217159424892</v>
      </c>
      <c r="S14" s="14">
        <v>26.038413775333627</v>
      </c>
      <c r="T14" s="14">
        <v>28.020279954163154</v>
      </c>
      <c r="U14" s="14">
        <v>1003.9959677419355</v>
      </c>
      <c r="V14" s="14">
        <v>877.91834677419354</v>
      </c>
      <c r="W14" s="14">
        <v>1059.5766129032259</v>
      </c>
      <c r="X14" s="14">
        <v>1060.2328629032259</v>
      </c>
      <c r="Y14" s="14">
        <v>677.9989919354839</v>
      </c>
      <c r="Z14" s="14">
        <v>785.13608870967744</v>
      </c>
    </row>
    <row r="15" spans="1:26" x14ac:dyDescent="0.3">
      <c r="B15" s="8" t="s">
        <v>13</v>
      </c>
      <c r="C15" s="7">
        <v>4709</v>
      </c>
      <c r="D15" s="7">
        <v>5125</v>
      </c>
      <c r="E15" s="7">
        <v>4956</v>
      </c>
      <c r="F15" s="7">
        <v>5425</v>
      </c>
      <c r="G15" s="7">
        <v>4930</v>
      </c>
      <c r="H15" s="7">
        <v>4335</v>
      </c>
      <c r="I15" s="14">
        <v>67.271428571428572</v>
      </c>
      <c r="J15" s="14">
        <v>73.214285714285708</v>
      </c>
      <c r="K15" s="14">
        <v>70.8</v>
      </c>
      <c r="L15" s="14">
        <v>77.5</v>
      </c>
      <c r="M15" s="14">
        <v>70.428571428571431</v>
      </c>
      <c r="N15" s="14">
        <v>61.928571428571431</v>
      </c>
      <c r="O15" s="14">
        <v>19.516564074957596</v>
      </c>
      <c r="P15" s="14">
        <v>25.380520236067198</v>
      </c>
      <c r="Q15" s="14">
        <v>24.485192212460976</v>
      </c>
      <c r="R15" s="14">
        <v>27.244863895707979</v>
      </c>
      <c r="S15" s="14">
        <v>21.446645241913824</v>
      </c>
      <c r="T15" s="14">
        <v>28.506455627144529</v>
      </c>
      <c r="U15" s="14">
        <v>380.89627329192541</v>
      </c>
      <c r="V15" s="14">
        <v>644.1708074534165</v>
      </c>
      <c r="W15" s="14">
        <v>599.52463768115956</v>
      </c>
      <c r="X15" s="14">
        <v>742.28260869565213</v>
      </c>
      <c r="Y15" s="14">
        <v>459.95859213250492</v>
      </c>
      <c r="Z15" s="14">
        <v>812.61801242236004</v>
      </c>
    </row>
    <row r="16" spans="1:26" x14ac:dyDescent="0.3">
      <c r="B16" s="8" t="s">
        <v>55</v>
      </c>
      <c r="C16" s="7">
        <v>2361</v>
      </c>
      <c r="D16" s="7">
        <v>3064</v>
      </c>
      <c r="E16" s="7">
        <v>2715</v>
      </c>
      <c r="F16" s="7">
        <v>1807</v>
      </c>
      <c r="G16" s="7">
        <v>2008</v>
      </c>
      <c r="H16" s="7">
        <v>2045</v>
      </c>
      <c r="I16" s="14">
        <v>73.78125</v>
      </c>
      <c r="J16" s="14">
        <v>95.75</v>
      </c>
      <c r="K16" s="14">
        <v>84.84375</v>
      </c>
      <c r="L16" s="14">
        <v>56.46875</v>
      </c>
      <c r="M16" s="14">
        <v>62.75</v>
      </c>
      <c r="N16" s="14">
        <v>63.90625</v>
      </c>
      <c r="O16" s="14">
        <v>25.662492241879317</v>
      </c>
      <c r="P16" s="14">
        <v>33.059086887064069</v>
      </c>
      <c r="Q16" s="14">
        <v>33.786912311550267</v>
      </c>
      <c r="R16" s="14">
        <v>28.135598361529301</v>
      </c>
      <c r="S16" s="14">
        <v>21.267876731003525</v>
      </c>
      <c r="T16" s="14">
        <v>27.450082995350176</v>
      </c>
      <c r="U16" s="14">
        <v>658.5635080645161</v>
      </c>
      <c r="V16" s="14">
        <v>1092.9032258064517</v>
      </c>
      <c r="W16" s="14">
        <v>1141.5554435483871</v>
      </c>
      <c r="X16" s="14">
        <v>791.61189516129036</v>
      </c>
      <c r="Y16" s="14">
        <v>452.32258064516128</v>
      </c>
      <c r="Z16" s="14">
        <v>753.50705645161293</v>
      </c>
    </row>
    <row r="17" spans="2:26" x14ac:dyDescent="0.3">
      <c r="B17" s="8" t="s">
        <v>122</v>
      </c>
      <c r="C17" s="7">
        <v>1728</v>
      </c>
      <c r="D17" s="7">
        <v>1746</v>
      </c>
      <c r="E17" s="7">
        <v>1714</v>
      </c>
      <c r="F17" s="7">
        <v>1861</v>
      </c>
      <c r="G17" s="7">
        <v>1831</v>
      </c>
      <c r="H17" s="7">
        <v>1523</v>
      </c>
      <c r="I17" s="14">
        <v>72</v>
      </c>
      <c r="J17" s="14">
        <v>72.75</v>
      </c>
      <c r="K17" s="14">
        <v>71.416666666666671</v>
      </c>
      <c r="L17" s="14">
        <v>77.541666666666671</v>
      </c>
      <c r="M17" s="14">
        <v>76.291666666666671</v>
      </c>
      <c r="N17" s="14">
        <v>63.458333333333336</v>
      </c>
      <c r="O17" s="14">
        <v>21.286860613594683</v>
      </c>
      <c r="P17" s="14">
        <v>27.289510646113605</v>
      </c>
      <c r="Q17" s="14">
        <v>34.387708454528095</v>
      </c>
      <c r="R17" s="14">
        <v>26.604967118234129</v>
      </c>
      <c r="S17" s="14">
        <v>37.213227155976668</v>
      </c>
      <c r="T17" s="14">
        <v>24.498410182076615</v>
      </c>
      <c r="U17" s="14">
        <v>453.13043478260869</v>
      </c>
      <c r="V17" s="14">
        <v>744.71739130434787</v>
      </c>
      <c r="W17" s="14">
        <v>1182.514492753623</v>
      </c>
      <c r="X17" s="14">
        <v>707.82427536231921</v>
      </c>
      <c r="Y17" s="14">
        <v>1384.8242753623192</v>
      </c>
      <c r="Z17" s="14">
        <v>600.17210144927515</v>
      </c>
    </row>
    <row r="18" spans="2:26" x14ac:dyDescent="0.3">
      <c r="B18" s="8" t="s">
        <v>41</v>
      </c>
      <c r="C18" s="7">
        <v>7573</v>
      </c>
      <c r="D18" s="7">
        <v>7200</v>
      </c>
      <c r="E18" s="7">
        <v>5865</v>
      </c>
      <c r="F18" s="7">
        <v>5470</v>
      </c>
      <c r="G18" s="7">
        <v>6245</v>
      </c>
      <c r="H18" s="7">
        <v>7012</v>
      </c>
      <c r="I18" s="14">
        <v>77.275510204081627</v>
      </c>
      <c r="J18" s="14">
        <v>73.469387755102048</v>
      </c>
      <c r="K18" s="14">
        <v>59.846938775510203</v>
      </c>
      <c r="L18" s="14">
        <v>55.816326530612244</v>
      </c>
      <c r="M18" s="14">
        <v>63.724489795918366</v>
      </c>
      <c r="N18" s="14">
        <v>71.551020408163268</v>
      </c>
      <c r="O18" s="14">
        <v>36.233430087732181</v>
      </c>
      <c r="P18" s="14">
        <v>30.295862084038909</v>
      </c>
      <c r="Q18" s="14">
        <v>23.7718329558048</v>
      </c>
      <c r="R18" s="14">
        <v>23.946395006121186</v>
      </c>
      <c r="S18" s="14">
        <v>25.142800659328714</v>
      </c>
      <c r="T18" s="14">
        <v>28.406156748424696</v>
      </c>
      <c r="U18" s="14">
        <v>1312.8614559225755</v>
      </c>
      <c r="V18" s="14">
        <v>917.83925941510643</v>
      </c>
      <c r="W18" s="14">
        <v>565.10004207868724</v>
      </c>
      <c r="X18" s="14">
        <v>573.42983378918564</v>
      </c>
      <c r="Y18" s="14">
        <v>632.16042499474042</v>
      </c>
      <c r="Z18" s="14">
        <v>806.90974121607394</v>
      </c>
    </row>
    <row r="19" spans="2:26" x14ac:dyDescent="0.3">
      <c r="B19" s="8" t="s">
        <v>14</v>
      </c>
      <c r="C19" s="7">
        <v>1883</v>
      </c>
      <c r="D19" s="7">
        <v>2091</v>
      </c>
      <c r="E19" s="7">
        <v>1927</v>
      </c>
      <c r="F19" s="7">
        <v>1692</v>
      </c>
      <c r="G19" s="7">
        <v>1803</v>
      </c>
      <c r="H19" s="7">
        <v>1780</v>
      </c>
      <c r="I19" s="14">
        <v>67.25</v>
      </c>
      <c r="J19" s="14">
        <v>74.678571428571431</v>
      </c>
      <c r="K19" s="14">
        <v>68.821428571428569</v>
      </c>
      <c r="L19" s="14">
        <v>60.428571428571431</v>
      </c>
      <c r="M19" s="14">
        <v>64.392857142857139</v>
      </c>
      <c r="N19" s="14">
        <v>63.571428571428569</v>
      </c>
      <c r="O19" s="14">
        <v>19.665018763351409</v>
      </c>
      <c r="P19" s="14">
        <v>19.630010228914838</v>
      </c>
      <c r="Q19" s="14">
        <v>21.066127931628667</v>
      </c>
      <c r="R19" s="14">
        <v>19.322657150740927</v>
      </c>
      <c r="S19" s="14">
        <v>19.887348082552727</v>
      </c>
      <c r="T19" s="14">
        <v>22.631391786187042</v>
      </c>
      <c r="U19" s="14">
        <v>386.71296296296299</v>
      </c>
      <c r="V19" s="14">
        <v>385.33730158730111</v>
      </c>
      <c r="W19" s="14">
        <v>443.78174603174557</v>
      </c>
      <c r="X19" s="14">
        <v>373.36507936507945</v>
      </c>
      <c r="Y19" s="14">
        <v>395.50661375661355</v>
      </c>
      <c r="Z19" s="14">
        <v>512.17989417989429</v>
      </c>
    </row>
    <row r="20" spans="2:26" x14ac:dyDescent="0.3">
      <c r="B20" s="8" t="s">
        <v>93</v>
      </c>
      <c r="C20" s="7">
        <v>4026</v>
      </c>
      <c r="D20" s="7">
        <v>4073</v>
      </c>
      <c r="E20" s="7">
        <v>3858</v>
      </c>
      <c r="F20" s="7">
        <v>5609</v>
      </c>
      <c r="G20" s="7">
        <v>4918</v>
      </c>
      <c r="H20" s="7">
        <v>4645</v>
      </c>
      <c r="I20" s="14">
        <v>70.631578947368425</v>
      </c>
      <c r="J20" s="14">
        <v>71.456140350877192</v>
      </c>
      <c r="K20" s="14">
        <v>67.684210526315795</v>
      </c>
      <c r="L20" s="14">
        <v>98.403508771929822</v>
      </c>
      <c r="M20" s="14">
        <v>86.280701754385959</v>
      </c>
      <c r="N20" s="14">
        <v>81.491228070175438</v>
      </c>
      <c r="O20" s="14">
        <v>28.421339806402109</v>
      </c>
      <c r="P20" s="14">
        <v>42.30926535449526</v>
      </c>
      <c r="Q20" s="14">
        <v>28.359401247165714</v>
      </c>
      <c r="R20" s="14">
        <v>38.539339664223441</v>
      </c>
      <c r="S20" s="14">
        <v>31.126329223461582</v>
      </c>
      <c r="T20" s="14">
        <v>37.335411573913099</v>
      </c>
      <c r="U20" s="14">
        <v>807.77255639097712</v>
      </c>
      <c r="V20" s="14">
        <v>1790.0739348370928</v>
      </c>
      <c r="W20" s="14">
        <v>804.25563909774428</v>
      </c>
      <c r="X20" s="14">
        <v>1485.280701754386</v>
      </c>
      <c r="Y20" s="14">
        <v>968.84837092731846</v>
      </c>
      <c r="Z20" s="14">
        <v>1393.9329573934842</v>
      </c>
    </row>
    <row r="21" spans="2:26" x14ac:dyDescent="0.3">
      <c r="B21" s="8" t="s">
        <v>106</v>
      </c>
      <c r="C21" s="7">
        <v>2876</v>
      </c>
      <c r="D21" s="7">
        <v>4086</v>
      </c>
      <c r="E21" s="7">
        <v>4435</v>
      </c>
      <c r="F21" s="7">
        <v>2787</v>
      </c>
      <c r="G21" s="7">
        <v>3321</v>
      </c>
      <c r="H21" s="7">
        <v>2460</v>
      </c>
      <c r="I21" s="14">
        <v>65.36363636363636</v>
      </c>
      <c r="J21" s="14">
        <v>92.86363636363636</v>
      </c>
      <c r="K21" s="14">
        <v>100.79545454545455</v>
      </c>
      <c r="L21" s="14">
        <v>63.340909090909093</v>
      </c>
      <c r="M21" s="14">
        <v>75.477272727272734</v>
      </c>
      <c r="N21" s="14">
        <v>55.909090909090907</v>
      </c>
      <c r="O21" s="14">
        <v>20.833884418363198</v>
      </c>
      <c r="P21" s="14">
        <v>35.325457523718534</v>
      </c>
      <c r="Q21" s="14">
        <v>36.447209064972228</v>
      </c>
      <c r="R21" s="14">
        <v>28.24967024447853</v>
      </c>
      <c r="S21" s="14">
        <v>32.265964958677237</v>
      </c>
      <c r="T21" s="14">
        <v>29.903580077975867</v>
      </c>
      <c r="U21" s="14">
        <v>434.05073995771681</v>
      </c>
      <c r="V21" s="14">
        <v>1247.8879492600424</v>
      </c>
      <c r="W21" s="14">
        <v>1328.3990486257935</v>
      </c>
      <c r="X21" s="14">
        <v>798.0438689217757</v>
      </c>
      <c r="Y21" s="14">
        <v>1041.0924947145875</v>
      </c>
      <c r="Z21" s="14">
        <v>894.22410147991513</v>
      </c>
    </row>
    <row r="22" spans="2:26" x14ac:dyDescent="0.3">
      <c r="B22" s="8" t="s">
        <v>115</v>
      </c>
      <c r="C22" s="7">
        <v>1761</v>
      </c>
      <c r="D22" s="7">
        <v>2503</v>
      </c>
      <c r="E22" s="7">
        <v>3412</v>
      </c>
      <c r="F22" s="7">
        <v>1823</v>
      </c>
      <c r="G22" s="7">
        <v>2177</v>
      </c>
      <c r="H22" s="7">
        <v>1492</v>
      </c>
      <c r="I22" s="14">
        <v>65.222222222222229</v>
      </c>
      <c r="J22" s="14">
        <v>92.703703703703709</v>
      </c>
      <c r="K22" s="14">
        <v>126.37037037037037</v>
      </c>
      <c r="L22" s="14">
        <v>67.518518518518519</v>
      </c>
      <c r="M22" s="14">
        <v>80.629629629629633</v>
      </c>
      <c r="N22" s="14">
        <v>55.25925925925926</v>
      </c>
      <c r="O22" s="14">
        <v>16.044009985357668</v>
      </c>
      <c r="P22" s="14">
        <v>30.388275591867558</v>
      </c>
      <c r="Q22" s="14">
        <v>44.806548412333441</v>
      </c>
      <c r="R22" s="14">
        <v>31.458605732674719</v>
      </c>
      <c r="S22" s="14">
        <v>29.018758055580513</v>
      </c>
      <c r="T22" s="14">
        <v>25.846577801434062</v>
      </c>
      <c r="U22" s="14">
        <v>257.41025641025658</v>
      </c>
      <c r="V22" s="14">
        <v>923.44729344729365</v>
      </c>
      <c r="W22" s="14">
        <v>2007.6267806267804</v>
      </c>
      <c r="X22" s="14">
        <v>989.64387464387482</v>
      </c>
      <c r="Y22" s="14">
        <v>842.08831908831894</v>
      </c>
      <c r="Z22" s="14">
        <v>668.04558404558395</v>
      </c>
    </row>
    <row r="23" spans="2:26" x14ac:dyDescent="0.3">
      <c r="B23" s="8" t="s">
        <v>28</v>
      </c>
      <c r="C23" s="7">
        <v>8071</v>
      </c>
      <c r="D23" s="7">
        <v>8305</v>
      </c>
      <c r="E23" s="7">
        <v>8170</v>
      </c>
      <c r="F23" s="7">
        <v>8379</v>
      </c>
      <c r="G23" s="7">
        <v>7898</v>
      </c>
      <c r="H23" s="7">
        <v>7388</v>
      </c>
      <c r="I23" s="14">
        <v>72.0625</v>
      </c>
      <c r="J23" s="14">
        <v>74.151785714285708</v>
      </c>
      <c r="K23" s="14">
        <v>72.946428571428569</v>
      </c>
      <c r="L23" s="14">
        <v>74.8125</v>
      </c>
      <c r="M23" s="14">
        <v>70.517857142857139</v>
      </c>
      <c r="N23" s="14">
        <v>65.964285714285708</v>
      </c>
      <c r="O23" s="14">
        <v>27.487026014087068</v>
      </c>
      <c r="P23" s="14">
        <v>28.377192282316127</v>
      </c>
      <c r="Q23" s="14">
        <v>27.773809454853168</v>
      </c>
      <c r="R23" s="14">
        <v>29.030127640277623</v>
      </c>
      <c r="S23" s="14">
        <v>28.46049328893789</v>
      </c>
      <c r="T23" s="14">
        <v>23.019352833878823</v>
      </c>
      <c r="U23" s="14">
        <v>755.53659909909913</v>
      </c>
      <c r="V23" s="14">
        <v>805.26504182754195</v>
      </c>
      <c r="W23" s="14">
        <v>771.38449163449116</v>
      </c>
      <c r="X23" s="14">
        <v>842.74831081081084</v>
      </c>
      <c r="Y23" s="14">
        <v>809.9996782496786</v>
      </c>
      <c r="Z23" s="14">
        <v>529.890604890605</v>
      </c>
    </row>
    <row r="24" spans="2:26" x14ac:dyDescent="0.3">
      <c r="B24" s="8" t="s">
        <v>831</v>
      </c>
      <c r="C24" s="7">
        <v>55407</v>
      </c>
      <c r="D24" s="7">
        <v>63201</v>
      </c>
      <c r="E24" s="7">
        <v>59074</v>
      </c>
      <c r="F24" s="7">
        <v>58256</v>
      </c>
      <c r="G24" s="7">
        <v>57522</v>
      </c>
      <c r="H24" s="7">
        <v>54622</v>
      </c>
      <c r="I24" s="14">
        <v>69.258750000000006</v>
      </c>
      <c r="J24" s="14">
        <v>79.001249999999999</v>
      </c>
      <c r="K24" s="14">
        <v>73.842500000000001</v>
      </c>
      <c r="L24" s="14">
        <v>72.819999999999993</v>
      </c>
      <c r="M24" s="14">
        <v>71.902500000000003</v>
      </c>
      <c r="N24" s="14">
        <v>68.277500000000003</v>
      </c>
      <c r="O24" s="14">
        <v>25.534669032332076</v>
      </c>
      <c r="P24" s="14">
        <v>32.45736586949846</v>
      </c>
      <c r="Q24" s="14">
        <v>31.183500559332941</v>
      </c>
      <c r="R24" s="14">
        <v>32.722294168801596</v>
      </c>
      <c r="S24" s="14">
        <v>27.82891579711746</v>
      </c>
      <c r="T24" s="14">
        <v>29.060473717161464</v>
      </c>
      <c r="U24" s="14">
        <v>652.01932259073862</v>
      </c>
      <c r="V24" s="14">
        <v>1053.4805991864835</v>
      </c>
      <c r="W24" s="14">
        <v>972.41070713391775</v>
      </c>
      <c r="X24" s="14">
        <v>1070.748535669587</v>
      </c>
      <c r="Y24" s="14">
        <v>774.44855444305381</v>
      </c>
      <c r="Z24" s="14">
        <v>844.51113266583229</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484C7-D2A6-4B31-BA4D-E82CDF609D2A}">
  <dimension ref="A1:Z24"/>
  <sheetViews>
    <sheetView zoomScale="45" workbookViewId="0">
      <selection activeCell="I33" sqref="I33"/>
    </sheetView>
  </sheetViews>
  <sheetFormatPr defaultRowHeight="14.4" x14ac:dyDescent="0.3"/>
  <cols>
    <col min="2" max="2" width="19.88671875" bestFit="1" customWidth="1"/>
    <col min="3" max="3" width="22.77734375" bestFit="1" customWidth="1"/>
    <col min="4" max="4" width="27.21875" bestFit="1" customWidth="1"/>
    <col min="5" max="5" width="28.77734375" bestFit="1" customWidth="1"/>
    <col min="6" max="6" width="37.109375" bestFit="1" customWidth="1"/>
    <col min="7" max="7" width="38.88671875" bestFit="1" customWidth="1"/>
    <col min="8" max="8" width="26.5546875" bestFit="1" customWidth="1"/>
    <col min="9" max="9" width="24.33203125" bestFit="1" customWidth="1"/>
    <col min="10" max="10" width="28.77734375" bestFit="1" customWidth="1"/>
    <col min="11" max="11" width="30.21875" bestFit="1" customWidth="1"/>
    <col min="12" max="12" width="38.88671875" bestFit="1" customWidth="1"/>
    <col min="13" max="13" width="40.33203125" bestFit="1" customWidth="1"/>
    <col min="14" max="14" width="28.21875" bestFit="1" customWidth="1"/>
    <col min="15" max="15" width="26.5546875" bestFit="1" customWidth="1"/>
    <col min="16" max="16" width="31" bestFit="1" customWidth="1"/>
    <col min="17" max="17" width="32.6640625" bestFit="1" customWidth="1"/>
    <col min="18" max="18" width="41.109375" bestFit="1" customWidth="1"/>
    <col min="19" max="19" width="42.77734375" bestFit="1" customWidth="1"/>
    <col min="20" max="20" width="30.44140625" bestFit="1" customWidth="1"/>
    <col min="21" max="21" width="22.33203125" bestFit="1" customWidth="1"/>
    <col min="22" max="22" width="26.5546875" bestFit="1" customWidth="1"/>
    <col min="23" max="23" width="28.21875" bestFit="1" customWidth="1"/>
    <col min="24" max="24" width="36.6640625" bestFit="1" customWidth="1"/>
    <col min="25" max="25" width="38.33203125" bestFit="1" customWidth="1"/>
    <col min="26" max="26" width="26" bestFit="1" customWidth="1"/>
  </cols>
  <sheetData>
    <row r="1" spans="1:26" s="13" customFormat="1" ht="45.6" customHeight="1" x14ac:dyDescent="0.6">
      <c r="A1" s="12" t="s">
        <v>878</v>
      </c>
      <c r="B1" s="12"/>
      <c r="C1" s="12"/>
      <c r="D1" s="12"/>
    </row>
    <row r="3" spans="1:26" x14ac:dyDescent="0.3">
      <c r="B3" s="10" t="s">
        <v>880</v>
      </c>
      <c r="C3" s="10"/>
    </row>
    <row r="5" spans="1:26" x14ac:dyDescent="0.3">
      <c r="B5" s="6" t="s">
        <v>852</v>
      </c>
      <c r="C5" s="7" t="s">
        <v>860</v>
      </c>
      <c r="D5" s="7" t="s">
        <v>861</v>
      </c>
      <c r="E5" s="7" t="s">
        <v>862</v>
      </c>
      <c r="F5" s="7" t="s">
        <v>863</v>
      </c>
      <c r="G5" s="7" t="s">
        <v>864</v>
      </c>
      <c r="H5" s="7" t="s">
        <v>865</v>
      </c>
      <c r="I5" s="7" t="s">
        <v>881</v>
      </c>
      <c r="J5" s="7" t="s">
        <v>882</v>
      </c>
      <c r="K5" s="7" t="s">
        <v>883</v>
      </c>
      <c r="L5" s="7" t="s">
        <v>884</v>
      </c>
      <c r="M5" s="7" t="s">
        <v>885</v>
      </c>
      <c r="N5" s="7" t="s">
        <v>886</v>
      </c>
      <c r="O5" s="7" t="s">
        <v>866</v>
      </c>
      <c r="P5" s="7" t="s">
        <v>872</v>
      </c>
      <c r="Q5" s="7" t="s">
        <v>867</v>
      </c>
      <c r="R5" s="7" t="s">
        <v>873</v>
      </c>
      <c r="S5" s="7" t="s">
        <v>870</v>
      </c>
      <c r="T5" s="7" t="s">
        <v>868</v>
      </c>
      <c r="U5" s="7" t="s">
        <v>871</v>
      </c>
      <c r="V5" s="7" t="s">
        <v>874</v>
      </c>
      <c r="W5" s="7" t="s">
        <v>875</v>
      </c>
      <c r="X5" s="7" t="s">
        <v>869</v>
      </c>
      <c r="Y5" s="7" t="s">
        <v>876</v>
      </c>
      <c r="Z5" s="7" t="s">
        <v>877</v>
      </c>
    </row>
    <row r="6" spans="1:26" x14ac:dyDescent="0.3">
      <c r="B6" s="8" t="s">
        <v>33</v>
      </c>
      <c r="C6" s="7">
        <v>160</v>
      </c>
      <c r="D6" s="7">
        <v>270</v>
      </c>
      <c r="E6" s="7">
        <v>240</v>
      </c>
      <c r="F6" s="7">
        <v>140</v>
      </c>
      <c r="G6" s="7">
        <v>185</v>
      </c>
      <c r="H6" s="7">
        <v>185</v>
      </c>
      <c r="I6" s="14">
        <v>53.333333333333336</v>
      </c>
      <c r="J6" s="14">
        <v>90</v>
      </c>
      <c r="K6" s="14">
        <v>80</v>
      </c>
      <c r="L6" s="14">
        <v>46.666666666666664</v>
      </c>
      <c r="M6" s="14">
        <v>61.666666666666664</v>
      </c>
      <c r="N6" s="14">
        <v>61.666666666666664</v>
      </c>
      <c r="O6" s="14">
        <v>18.929694486000905</v>
      </c>
      <c r="P6" s="14">
        <v>37.749172176353746</v>
      </c>
      <c r="Q6" s="14">
        <v>26.457513110645905</v>
      </c>
      <c r="R6" s="14">
        <v>20.816659994661332</v>
      </c>
      <c r="S6" s="14">
        <v>16.072751268321582</v>
      </c>
      <c r="T6" s="14">
        <v>15.275252316519456</v>
      </c>
      <c r="U6" s="14">
        <v>358.33333333333303</v>
      </c>
      <c r="V6" s="14">
        <v>1425</v>
      </c>
      <c r="W6" s="14">
        <v>700</v>
      </c>
      <c r="X6" s="14">
        <v>433.33333333333348</v>
      </c>
      <c r="Y6" s="14">
        <v>258.33333333333303</v>
      </c>
      <c r="Z6" s="14">
        <v>233.33333333333303</v>
      </c>
    </row>
    <row r="7" spans="1:26" x14ac:dyDescent="0.3">
      <c r="B7" s="8" t="s">
        <v>171</v>
      </c>
      <c r="C7" s="7">
        <v>1511</v>
      </c>
      <c r="D7" s="7">
        <v>2196</v>
      </c>
      <c r="E7" s="7">
        <v>1441</v>
      </c>
      <c r="F7" s="7">
        <v>1636</v>
      </c>
      <c r="G7" s="7">
        <v>1397</v>
      </c>
      <c r="H7" s="7">
        <v>1507</v>
      </c>
      <c r="I7" s="14">
        <v>75.55</v>
      </c>
      <c r="J7" s="14">
        <v>109.8</v>
      </c>
      <c r="K7" s="14">
        <v>72.05</v>
      </c>
      <c r="L7" s="14">
        <v>81.8</v>
      </c>
      <c r="M7" s="14">
        <v>69.849999999999994</v>
      </c>
      <c r="N7" s="14">
        <v>75.349999999999994</v>
      </c>
      <c r="O7" s="14">
        <v>18.173071460702214</v>
      </c>
      <c r="P7" s="14">
        <v>30.053636263047764</v>
      </c>
      <c r="Q7" s="14">
        <v>32.336186345461655</v>
      </c>
      <c r="R7" s="14">
        <v>30.806014450360017</v>
      </c>
      <c r="S7" s="14">
        <v>32.112098064518662</v>
      </c>
      <c r="T7" s="14">
        <v>20.118791948665415</v>
      </c>
      <c r="U7" s="14">
        <v>330.26052631578932</v>
      </c>
      <c r="V7" s="14">
        <v>903.2210526315796</v>
      </c>
      <c r="W7" s="14">
        <v>1045.628947368421</v>
      </c>
      <c r="X7" s="14">
        <v>949.01052631579012</v>
      </c>
      <c r="Y7" s="14">
        <v>1031.1868421052634</v>
      </c>
      <c r="Z7" s="14">
        <v>404.76578947368438</v>
      </c>
    </row>
    <row r="8" spans="1:26" x14ac:dyDescent="0.3">
      <c r="B8" s="8" t="s">
        <v>25</v>
      </c>
      <c r="C8" s="7">
        <v>1479</v>
      </c>
      <c r="D8" s="7">
        <v>1700</v>
      </c>
      <c r="E8" s="7">
        <v>1567</v>
      </c>
      <c r="F8" s="7">
        <v>1773</v>
      </c>
      <c r="G8" s="7">
        <v>1502</v>
      </c>
      <c r="H8" s="7">
        <v>1450</v>
      </c>
      <c r="I8" s="14">
        <v>82.166666666666671</v>
      </c>
      <c r="J8" s="14">
        <v>94.444444444444443</v>
      </c>
      <c r="K8" s="14">
        <v>87.055555555555557</v>
      </c>
      <c r="L8" s="14">
        <v>98.5</v>
      </c>
      <c r="M8" s="14">
        <v>83.444444444444443</v>
      </c>
      <c r="N8" s="14">
        <v>80.555555555555557</v>
      </c>
      <c r="O8" s="14">
        <v>29.380365592567788</v>
      </c>
      <c r="P8" s="14">
        <v>25.502530952188252</v>
      </c>
      <c r="Q8" s="14">
        <v>24.964615481592951</v>
      </c>
      <c r="R8" s="14">
        <v>40.101708926472568</v>
      </c>
      <c r="S8" s="14">
        <v>26.652937642356047</v>
      </c>
      <c r="T8" s="14">
        <v>29.22171276178085</v>
      </c>
      <c r="U8" s="14">
        <v>863.20588235294122</v>
      </c>
      <c r="V8" s="14">
        <v>650.37908496731984</v>
      </c>
      <c r="W8" s="14">
        <v>623.23202614379045</v>
      </c>
      <c r="X8" s="14">
        <v>1608.1470588235295</v>
      </c>
      <c r="Y8" s="14">
        <v>710.37908496731984</v>
      </c>
      <c r="Z8" s="14">
        <v>853.90849673202581</v>
      </c>
    </row>
    <row r="9" spans="1:26" x14ac:dyDescent="0.3">
      <c r="B9" s="8" t="s">
        <v>52</v>
      </c>
      <c r="C9" s="7">
        <v>529</v>
      </c>
      <c r="D9" s="7">
        <v>436</v>
      </c>
      <c r="E9" s="7">
        <v>410</v>
      </c>
      <c r="F9" s="7">
        <v>487</v>
      </c>
      <c r="G9" s="7">
        <v>441</v>
      </c>
      <c r="H9" s="7">
        <v>429</v>
      </c>
      <c r="I9" s="14">
        <v>88.166666666666671</v>
      </c>
      <c r="J9" s="14">
        <v>72.666666666666671</v>
      </c>
      <c r="K9" s="14">
        <v>68.333333333333329</v>
      </c>
      <c r="L9" s="14">
        <v>81.166666666666671</v>
      </c>
      <c r="M9" s="14">
        <v>73.5</v>
      </c>
      <c r="N9" s="14">
        <v>71.5</v>
      </c>
      <c r="O9" s="14">
        <v>27.895638846720598</v>
      </c>
      <c r="P9" s="14">
        <v>40.297229019706386</v>
      </c>
      <c r="Q9" s="14">
        <v>29.486720174795067</v>
      </c>
      <c r="R9" s="14">
        <v>24.506461732911735</v>
      </c>
      <c r="S9" s="14">
        <v>21.90662000400792</v>
      </c>
      <c r="T9" s="14">
        <v>25.758493744782516</v>
      </c>
      <c r="U9" s="14">
        <v>778.1666666666672</v>
      </c>
      <c r="V9" s="14">
        <v>1623.8666666666663</v>
      </c>
      <c r="W9" s="14">
        <v>869.46666666666647</v>
      </c>
      <c r="X9" s="14">
        <v>600.56666666666717</v>
      </c>
      <c r="Y9" s="14">
        <v>479.9</v>
      </c>
      <c r="Z9" s="14">
        <v>663.5</v>
      </c>
    </row>
    <row r="10" spans="1:26" x14ac:dyDescent="0.3">
      <c r="B10" s="8" t="s">
        <v>63</v>
      </c>
      <c r="C10" s="7">
        <v>1479</v>
      </c>
      <c r="D10" s="7">
        <v>1417</v>
      </c>
      <c r="E10" s="7">
        <v>1699</v>
      </c>
      <c r="F10" s="7">
        <v>1725</v>
      </c>
      <c r="G10" s="7">
        <v>1885</v>
      </c>
      <c r="H10" s="7">
        <v>1408</v>
      </c>
      <c r="I10" s="14">
        <v>64.304347826086953</v>
      </c>
      <c r="J10" s="14">
        <v>61.608695652173914</v>
      </c>
      <c r="K10" s="14">
        <v>73.869565217391298</v>
      </c>
      <c r="L10" s="14">
        <v>75</v>
      </c>
      <c r="M10" s="14">
        <v>81.956521739130437</v>
      </c>
      <c r="N10" s="14">
        <v>61.217391304347828</v>
      </c>
      <c r="O10" s="14">
        <v>28.893904331361686</v>
      </c>
      <c r="P10" s="14">
        <v>34.90733073625703</v>
      </c>
      <c r="Q10" s="14">
        <v>39.586848536794378</v>
      </c>
      <c r="R10" s="14">
        <v>38.602873185578019</v>
      </c>
      <c r="S10" s="14">
        <v>39.295475405595731</v>
      </c>
      <c r="T10" s="14">
        <v>28.4396594432671</v>
      </c>
      <c r="U10" s="14">
        <v>834.85770750988149</v>
      </c>
      <c r="V10" s="14">
        <v>1218.521739130435</v>
      </c>
      <c r="W10" s="14">
        <v>1567.118577075099</v>
      </c>
      <c r="X10" s="14">
        <v>1490.1818181818182</v>
      </c>
      <c r="Y10" s="14">
        <v>1544.134387351779</v>
      </c>
      <c r="Z10" s="14">
        <v>808.81422924901165</v>
      </c>
    </row>
    <row r="11" spans="1:26" x14ac:dyDescent="0.3">
      <c r="B11" s="8" t="s">
        <v>85</v>
      </c>
      <c r="C11" s="7">
        <v>2066</v>
      </c>
      <c r="D11" s="7">
        <v>2934</v>
      </c>
      <c r="E11" s="7">
        <v>2145</v>
      </c>
      <c r="F11" s="7">
        <v>2113</v>
      </c>
      <c r="G11" s="7">
        <v>2142</v>
      </c>
      <c r="H11" s="7">
        <v>2272</v>
      </c>
      <c r="I11" s="14">
        <v>79.461538461538467</v>
      </c>
      <c r="J11" s="14">
        <v>112.84615384615384</v>
      </c>
      <c r="K11" s="14">
        <v>82.5</v>
      </c>
      <c r="L11" s="14">
        <v>81.269230769230774</v>
      </c>
      <c r="M11" s="14">
        <v>82.384615384615387</v>
      </c>
      <c r="N11" s="14">
        <v>87.384615384615387</v>
      </c>
      <c r="O11" s="14">
        <v>16.224008799876227</v>
      </c>
      <c r="P11" s="14">
        <v>34.500657741779143</v>
      </c>
      <c r="Q11" s="14">
        <v>22.228360263411243</v>
      </c>
      <c r="R11" s="14">
        <v>30.674494541632058</v>
      </c>
      <c r="S11" s="14">
        <v>22.335759531436441</v>
      </c>
      <c r="T11" s="14">
        <v>25.946216561305306</v>
      </c>
      <c r="U11" s="14">
        <v>263.21846153846127</v>
      </c>
      <c r="V11" s="14">
        <v>1190.295384615385</v>
      </c>
      <c r="W11" s="14">
        <v>494.1</v>
      </c>
      <c r="X11" s="14">
        <v>940.92461538461498</v>
      </c>
      <c r="Y11" s="14">
        <v>498.88615384615377</v>
      </c>
      <c r="Z11" s="14">
        <v>673.20615384615371</v>
      </c>
    </row>
    <row r="12" spans="1:26" x14ac:dyDescent="0.3">
      <c r="B12" s="8" t="s">
        <v>19</v>
      </c>
      <c r="C12" s="7">
        <v>855</v>
      </c>
      <c r="D12" s="7">
        <v>975</v>
      </c>
      <c r="E12" s="7">
        <v>962</v>
      </c>
      <c r="F12" s="7">
        <v>1325</v>
      </c>
      <c r="G12" s="7">
        <v>1002</v>
      </c>
      <c r="H12" s="7">
        <v>956</v>
      </c>
      <c r="I12" s="14">
        <v>71.25</v>
      </c>
      <c r="J12" s="14">
        <v>81.25</v>
      </c>
      <c r="K12" s="14">
        <v>80.166666666666671</v>
      </c>
      <c r="L12" s="14">
        <v>110.41666666666667</v>
      </c>
      <c r="M12" s="14">
        <v>83.5</v>
      </c>
      <c r="N12" s="14">
        <v>79.666666666666671</v>
      </c>
      <c r="O12" s="14">
        <v>20.902914107411391</v>
      </c>
      <c r="P12" s="14">
        <v>40.402801433023967</v>
      </c>
      <c r="Q12" s="14">
        <v>34.907236377507054</v>
      </c>
      <c r="R12" s="14">
        <v>34.142637522161294</v>
      </c>
      <c r="S12" s="14">
        <v>23.465642195268462</v>
      </c>
      <c r="T12" s="14">
        <v>25.822236130666127</v>
      </c>
      <c r="U12" s="14">
        <v>436.93181818181819</v>
      </c>
      <c r="V12" s="14">
        <v>1632.3863636363637</v>
      </c>
      <c r="W12" s="14">
        <v>1218.515151515152</v>
      </c>
      <c r="X12" s="14">
        <v>1165.7196969696961</v>
      </c>
      <c r="Y12" s="14">
        <v>550.63636363636363</v>
      </c>
      <c r="Z12" s="14">
        <v>666.78787878787921</v>
      </c>
    </row>
    <row r="13" spans="1:26" x14ac:dyDescent="0.3">
      <c r="B13" s="8" t="s">
        <v>23</v>
      </c>
      <c r="C13" s="7">
        <v>6925</v>
      </c>
      <c r="D13" s="7">
        <v>7788</v>
      </c>
      <c r="E13" s="7">
        <v>6626</v>
      </c>
      <c r="F13" s="7">
        <v>7336</v>
      </c>
      <c r="G13" s="7">
        <v>6907</v>
      </c>
      <c r="H13" s="7">
        <v>8315</v>
      </c>
      <c r="I13" s="14">
        <v>71.391752577319593</v>
      </c>
      <c r="J13" s="14">
        <v>80.288659793814432</v>
      </c>
      <c r="K13" s="14">
        <v>68.30927835051547</v>
      </c>
      <c r="L13" s="14">
        <v>75.628865979381445</v>
      </c>
      <c r="M13" s="14">
        <v>71.206185567010309</v>
      </c>
      <c r="N13" s="14">
        <v>85.721649484536087</v>
      </c>
      <c r="O13" s="14">
        <v>21.650902935862614</v>
      </c>
      <c r="P13" s="14">
        <v>33.879061491725786</v>
      </c>
      <c r="Q13" s="14">
        <v>24.953022873300618</v>
      </c>
      <c r="R13" s="14">
        <v>32.871694886973323</v>
      </c>
      <c r="S13" s="14">
        <v>27.139277403919085</v>
      </c>
      <c r="T13" s="14">
        <v>23.971659598732955</v>
      </c>
      <c r="U13" s="14">
        <v>468.7615979381444</v>
      </c>
      <c r="V13" s="14">
        <v>1147.7908075601372</v>
      </c>
      <c r="W13" s="14">
        <v>622.6533505154639</v>
      </c>
      <c r="X13" s="14">
        <v>1080.5483247422683</v>
      </c>
      <c r="Y13" s="14">
        <v>736.54037800687308</v>
      </c>
      <c r="Z13" s="14">
        <v>574.64046391752584</v>
      </c>
    </row>
    <row r="14" spans="1:26" x14ac:dyDescent="0.3">
      <c r="B14" s="8" t="s">
        <v>128</v>
      </c>
      <c r="C14" s="7">
        <v>828</v>
      </c>
      <c r="D14" s="7">
        <v>1178</v>
      </c>
      <c r="E14" s="7">
        <v>1152</v>
      </c>
      <c r="F14" s="7">
        <v>1025</v>
      </c>
      <c r="G14" s="7">
        <v>1093</v>
      </c>
      <c r="H14" s="7">
        <v>754</v>
      </c>
      <c r="I14" s="14">
        <v>59.142857142857146</v>
      </c>
      <c r="J14" s="14">
        <v>84.142857142857139</v>
      </c>
      <c r="K14" s="14">
        <v>82.285714285714292</v>
      </c>
      <c r="L14" s="14">
        <v>73.214285714285708</v>
      </c>
      <c r="M14" s="14">
        <v>78.071428571428569</v>
      </c>
      <c r="N14" s="14">
        <v>53.857142857142854</v>
      </c>
      <c r="O14" s="14">
        <v>23.144552915758158</v>
      </c>
      <c r="P14" s="14">
        <v>30.861619536886923</v>
      </c>
      <c r="Q14" s="14">
        <v>35.853180464925977</v>
      </c>
      <c r="R14" s="14">
        <v>38.411093292330122</v>
      </c>
      <c r="S14" s="14">
        <v>35.806025031709787</v>
      </c>
      <c r="T14" s="14">
        <v>24.544644231268869</v>
      </c>
      <c r="U14" s="14">
        <v>535.67032967032947</v>
      </c>
      <c r="V14" s="14">
        <v>952.43956043956075</v>
      </c>
      <c r="W14" s="14">
        <v>1285.4505494505497</v>
      </c>
      <c r="X14" s="14">
        <v>1475.4120879120881</v>
      </c>
      <c r="Y14" s="14">
        <v>1282.071428571428</v>
      </c>
      <c r="Z14" s="14">
        <v>602.43956043956018</v>
      </c>
    </row>
    <row r="15" spans="1:26" x14ac:dyDescent="0.3">
      <c r="B15" s="8" t="s">
        <v>13</v>
      </c>
      <c r="C15" s="7">
        <v>1566</v>
      </c>
      <c r="D15" s="7">
        <v>1854</v>
      </c>
      <c r="E15" s="7">
        <v>2003</v>
      </c>
      <c r="F15" s="7">
        <v>1504</v>
      </c>
      <c r="G15" s="7">
        <v>1863</v>
      </c>
      <c r="H15" s="7">
        <v>1433</v>
      </c>
      <c r="I15" s="14">
        <v>62.64</v>
      </c>
      <c r="J15" s="14">
        <v>74.16</v>
      </c>
      <c r="K15" s="14">
        <v>80.12</v>
      </c>
      <c r="L15" s="14">
        <v>60.16</v>
      </c>
      <c r="M15" s="14">
        <v>74.52</v>
      </c>
      <c r="N15" s="14">
        <v>57.32</v>
      </c>
      <c r="O15" s="14">
        <v>16.790076434211564</v>
      </c>
      <c r="P15" s="14">
        <v>20.858012049729624</v>
      </c>
      <c r="Q15" s="14">
        <v>25.226176880375682</v>
      </c>
      <c r="R15" s="14">
        <v>18.390849173796553</v>
      </c>
      <c r="S15" s="14">
        <v>18.49576528109429</v>
      </c>
      <c r="T15" s="14">
        <v>24.191458547732644</v>
      </c>
      <c r="U15" s="14">
        <v>281.90666666666647</v>
      </c>
      <c r="V15" s="14">
        <v>435.0566666666661</v>
      </c>
      <c r="W15" s="14">
        <v>636.36000000000058</v>
      </c>
      <c r="X15" s="14">
        <v>338.22333333333336</v>
      </c>
      <c r="Y15" s="14">
        <v>342.09333333333296</v>
      </c>
      <c r="Z15" s="14">
        <v>585.2266666666668</v>
      </c>
    </row>
    <row r="16" spans="1:26" x14ac:dyDescent="0.3">
      <c r="B16" s="8" t="s">
        <v>55</v>
      </c>
      <c r="C16" s="7">
        <v>2703</v>
      </c>
      <c r="D16" s="7">
        <v>3145</v>
      </c>
      <c r="E16" s="7">
        <v>3161</v>
      </c>
      <c r="F16" s="7">
        <v>2294</v>
      </c>
      <c r="G16" s="7">
        <v>2336</v>
      </c>
      <c r="H16" s="7">
        <v>1913</v>
      </c>
      <c r="I16" s="14">
        <v>77.228571428571428</v>
      </c>
      <c r="J16" s="14">
        <v>89.857142857142861</v>
      </c>
      <c r="K16" s="14">
        <v>90.314285714285717</v>
      </c>
      <c r="L16" s="14">
        <v>65.542857142857144</v>
      </c>
      <c r="M16" s="14">
        <v>66.742857142857147</v>
      </c>
      <c r="N16" s="14">
        <v>54.657142857142858</v>
      </c>
      <c r="O16" s="14">
        <v>23.716568686302427</v>
      </c>
      <c r="P16" s="14">
        <v>30.294770328287655</v>
      </c>
      <c r="Q16" s="14">
        <v>41.643283074345668</v>
      </c>
      <c r="R16" s="14">
        <v>26.453447298028653</v>
      </c>
      <c r="S16" s="14">
        <v>22.484429719962488</v>
      </c>
      <c r="T16" s="14">
        <v>22.754369789950569</v>
      </c>
      <c r="U16" s="14">
        <v>562.47563025210081</v>
      </c>
      <c r="V16" s="14">
        <v>917.77310924369817</v>
      </c>
      <c r="W16" s="14">
        <v>1734.1630252100842</v>
      </c>
      <c r="X16" s="14">
        <v>699.78487394957949</v>
      </c>
      <c r="Y16" s="14">
        <v>505.54957983193248</v>
      </c>
      <c r="Z16" s="14">
        <v>517.76134453781515</v>
      </c>
    </row>
    <row r="17" spans="2:26" x14ac:dyDescent="0.3">
      <c r="B17" s="8" t="s">
        <v>122</v>
      </c>
      <c r="C17" s="7">
        <v>1260</v>
      </c>
      <c r="D17" s="7">
        <v>1372</v>
      </c>
      <c r="E17" s="7">
        <v>1199</v>
      </c>
      <c r="F17" s="7">
        <v>1297</v>
      </c>
      <c r="G17" s="7">
        <v>1187</v>
      </c>
      <c r="H17" s="7">
        <v>1045</v>
      </c>
      <c r="I17" s="14">
        <v>90</v>
      </c>
      <c r="J17" s="14">
        <v>98</v>
      </c>
      <c r="K17" s="14">
        <v>85.642857142857139</v>
      </c>
      <c r="L17" s="14">
        <v>92.642857142857139</v>
      </c>
      <c r="M17" s="14">
        <v>84.785714285714292</v>
      </c>
      <c r="N17" s="14">
        <v>74.642857142857139</v>
      </c>
      <c r="O17" s="14">
        <v>30.707052560007725</v>
      </c>
      <c r="P17" s="14">
        <v>32.446405513850543</v>
      </c>
      <c r="Q17" s="14">
        <v>33.104977880064517</v>
      </c>
      <c r="R17" s="14">
        <v>36.887786477488611</v>
      </c>
      <c r="S17" s="14">
        <v>18.009307727815777</v>
      </c>
      <c r="T17" s="14">
        <v>28.146887088046753</v>
      </c>
      <c r="U17" s="14">
        <v>942.92307692307691</v>
      </c>
      <c r="V17" s="14">
        <v>1052.7692307692307</v>
      </c>
      <c r="W17" s="14">
        <v>1095.9395604395609</v>
      </c>
      <c r="X17" s="14">
        <v>1360.7087912087916</v>
      </c>
      <c r="Y17" s="14">
        <v>324.33516483516502</v>
      </c>
      <c r="Z17" s="14">
        <v>792.24725274725301</v>
      </c>
    </row>
    <row r="18" spans="2:26" x14ac:dyDescent="0.3">
      <c r="B18" s="8" t="s">
        <v>41</v>
      </c>
      <c r="C18" s="7">
        <v>254</v>
      </c>
      <c r="D18" s="7">
        <v>211</v>
      </c>
      <c r="E18" s="7">
        <v>215</v>
      </c>
      <c r="F18" s="7">
        <v>352</v>
      </c>
      <c r="G18" s="7">
        <v>257</v>
      </c>
      <c r="H18" s="7">
        <v>357</v>
      </c>
      <c r="I18" s="14">
        <v>63.5</v>
      </c>
      <c r="J18" s="14">
        <v>52.75</v>
      </c>
      <c r="K18" s="14">
        <v>53.75</v>
      </c>
      <c r="L18" s="14">
        <v>88</v>
      </c>
      <c r="M18" s="14">
        <v>64.25</v>
      </c>
      <c r="N18" s="14">
        <v>89.25</v>
      </c>
      <c r="O18" s="14">
        <v>17.233687939614086</v>
      </c>
      <c r="P18" s="14">
        <v>12.419742348374221</v>
      </c>
      <c r="Q18" s="14">
        <v>16.173538058610841</v>
      </c>
      <c r="R18" s="14">
        <v>24.738633753705962</v>
      </c>
      <c r="S18" s="14">
        <v>21.945007025137478</v>
      </c>
      <c r="T18" s="14">
        <v>21.124630174277609</v>
      </c>
      <c r="U18" s="14">
        <v>297</v>
      </c>
      <c r="V18" s="14">
        <v>154.25</v>
      </c>
      <c r="W18" s="14">
        <v>261.58333333333331</v>
      </c>
      <c r="X18" s="14">
        <v>612</v>
      </c>
      <c r="Y18" s="14">
        <v>481.58333333333331</v>
      </c>
      <c r="Z18" s="14">
        <v>446.25</v>
      </c>
    </row>
    <row r="19" spans="2:26" x14ac:dyDescent="0.3">
      <c r="B19" s="8" t="s">
        <v>14</v>
      </c>
      <c r="C19" s="7">
        <v>1998</v>
      </c>
      <c r="D19" s="7">
        <v>2298</v>
      </c>
      <c r="E19" s="7">
        <v>2025</v>
      </c>
      <c r="F19" s="7">
        <v>2517</v>
      </c>
      <c r="G19" s="7">
        <v>2377</v>
      </c>
      <c r="H19" s="7">
        <v>2266</v>
      </c>
      <c r="I19" s="14">
        <v>58.764705882352942</v>
      </c>
      <c r="J19" s="14">
        <v>67.588235294117652</v>
      </c>
      <c r="K19" s="14">
        <v>59.558823529411768</v>
      </c>
      <c r="L19" s="14">
        <v>74.029411764705884</v>
      </c>
      <c r="M19" s="14">
        <v>69.911764705882348</v>
      </c>
      <c r="N19" s="14">
        <v>66.647058823529406</v>
      </c>
      <c r="O19" s="14">
        <v>17.38173688627235</v>
      </c>
      <c r="P19" s="14">
        <v>25.71771897969796</v>
      </c>
      <c r="Q19" s="14">
        <v>21.022630196817829</v>
      </c>
      <c r="R19" s="14">
        <v>35.580455389217548</v>
      </c>
      <c r="S19" s="14">
        <v>25.221885214256705</v>
      </c>
      <c r="T19" s="14">
        <v>30.241334699723112</v>
      </c>
      <c r="U19" s="14">
        <v>302.12477718360077</v>
      </c>
      <c r="V19" s="14">
        <v>661.40106951871667</v>
      </c>
      <c r="W19" s="14">
        <v>441.95098039215679</v>
      </c>
      <c r="X19" s="14">
        <v>1265.9688057041001</v>
      </c>
      <c r="Y19" s="14">
        <v>636.14349376114092</v>
      </c>
      <c r="Z19" s="14">
        <v>914.53832442067721</v>
      </c>
    </row>
    <row r="20" spans="2:26" x14ac:dyDescent="0.3">
      <c r="B20" s="8" t="s">
        <v>93</v>
      </c>
      <c r="C20" s="7">
        <v>2383</v>
      </c>
      <c r="D20" s="7">
        <v>2465</v>
      </c>
      <c r="E20" s="7">
        <v>2872</v>
      </c>
      <c r="F20" s="7">
        <v>2905</v>
      </c>
      <c r="G20" s="7">
        <v>2891</v>
      </c>
      <c r="H20" s="7">
        <v>2293</v>
      </c>
      <c r="I20" s="14">
        <v>72.212121212121218</v>
      </c>
      <c r="J20" s="14">
        <v>74.696969696969703</v>
      </c>
      <c r="K20" s="14">
        <v>87.030303030303031</v>
      </c>
      <c r="L20" s="14">
        <v>88.030303030303031</v>
      </c>
      <c r="M20" s="14">
        <v>87.606060606060609</v>
      </c>
      <c r="N20" s="14">
        <v>69.484848484848484</v>
      </c>
      <c r="O20" s="14">
        <v>19.171524417344806</v>
      </c>
      <c r="P20" s="14">
        <v>29.335862063868227</v>
      </c>
      <c r="Q20" s="14">
        <v>31.283466927920617</v>
      </c>
      <c r="R20" s="14">
        <v>35.788864232192438</v>
      </c>
      <c r="S20" s="14">
        <v>26.755769697790644</v>
      </c>
      <c r="T20" s="14">
        <v>30.661581429495381</v>
      </c>
      <c r="U20" s="14">
        <v>367.54734848484804</v>
      </c>
      <c r="V20" s="14">
        <v>860.592803030303</v>
      </c>
      <c r="W20" s="14">
        <v>978.655303030303</v>
      </c>
      <c r="X20" s="14">
        <v>1280.842803030303</v>
      </c>
      <c r="Y20" s="14">
        <v>715.87121212121201</v>
      </c>
      <c r="Z20" s="14">
        <v>940.13257575757598</v>
      </c>
    </row>
    <row r="21" spans="2:26" x14ac:dyDescent="0.3">
      <c r="B21" s="8" t="s">
        <v>106</v>
      </c>
      <c r="C21" s="7">
        <v>953</v>
      </c>
      <c r="D21" s="7">
        <v>1176</v>
      </c>
      <c r="E21" s="7">
        <v>1776</v>
      </c>
      <c r="F21" s="7">
        <v>716</v>
      </c>
      <c r="G21" s="7">
        <v>960</v>
      </c>
      <c r="H21" s="7">
        <v>504</v>
      </c>
      <c r="I21" s="14">
        <v>68.071428571428569</v>
      </c>
      <c r="J21" s="14">
        <v>84</v>
      </c>
      <c r="K21" s="14">
        <v>126.85714285714286</v>
      </c>
      <c r="L21" s="14">
        <v>51.142857142857146</v>
      </c>
      <c r="M21" s="14">
        <v>68.571428571428569</v>
      </c>
      <c r="N21" s="14">
        <v>36</v>
      </c>
      <c r="O21" s="14">
        <v>25.562786310495262</v>
      </c>
      <c r="P21" s="14">
        <v>33.700034238740884</v>
      </c>
      <c r="Q21" s="14">
        <v>38.828730724430457</v>
      </c>
      <c r="R21" s="14">
        <v>19.473284037593427</v>
      </c>
      <c r="S21" s="14">
        <v>49.35852242788205</v>
      </c>
      <c r="T21" s="14">
        <v>13.626896480575013</v>
      </c>
      <c r="U21" s="14">
        <v>653.45604395604403</v>
      </c>
      <c r="V21" s="14">
        <v>1135.6923076923076</v>
      </c>
      <c r="W21" s="14">
        <v>1507.6703296703299</v>
      </c>
      <c r="X21" s="14">
        <v>379.20879120879096</v>
      </c>
      <c r="Y21" s="14">
        <v>2436.2637362637356</v>
      </c>
      <c r="Z21" s="14">
        <v>185.69230769230768</v>
      </c>
    </row>
    <row r="22" spans="2:26" x14ac:dyDescent="0.3">
      <c r="B22" s="8" t="s">
        <v>115</v>
      </c>
      <c r="C22" s="7">
        <v>1422</v>
      </c>
      <c r="D22" s="7">
        <v>2037</v>
      </c>
      <c r="E22" s="7">
        <v>2302</v>
      </c>
      <c r="F22" s="7">
        <v>1710</v>
      </c>
      <c r="G22" s="7">
        <v>1898</v>
      </c>
      <c r="H22" s="7">
        <v>1306</v>
      </c>
      <c r="I22" s="14">
        <v>64.63636363636364</v>
      </c>
      <c r="J22" s="14">
        <v>92.590909090909093</v>
      </c>
      <c r="K22" s="14">
        <v>104.63636363636364</v>
      </c>
      <c r="L22" s="14">
        <v>77.727272727272734</v>
      </c>
      <c r="M22" s="14">
        <v>86.272727272727266</v>
      </c>
      <c r="N22" s="14">
        <v>59.363636363636367</v>
      </c>
      <c r="O22" s="14">
        <v>18.82385885884354</v>
      </c>
      <c r="P22" s="14">
        <v>35.462467202474507</v>
      </c>
      <c r="Q22" s="14">
        <v>27.460006337434596</v>
      </c>
      <c r="R22" s="14">
        <v>35.296272321972474</v>
      </c>
      <c r="S22" s="14">
        <v>27.395136548181448</v>
      </c>
      <c r="T22" s="14">
        <v>29.391520407448674</v>
      </c>
      <c r="U22" s="14">
        <v>354.33766233766244</v>
      </c>
      <c r="V22" s="14">
        <v>1257.5865800865799</v>
      </c>
      <c r="W22" s="14">
        <v>754.05194805194822</v>
      </c>
      <c r="X22" s="14">
        <v>1245.8268398268403</v>
      </c>
      <c r="Y22" s="14">
        <v>750.49350649350697</v>
      </c>
      <c r="Z22" s="14">
        <v>863.86147186147195</v>
      </c>
    </row>
    <row r="23" spans="2:26" x14ac:dyDescent="0.3">
      <c r="B23" s="8" t="s">
        <v>28</v>
      </c>
      <c r="C23" s="7">
        <v>878</v>
      </c>
      <c r="D23" s="7">
        <v>982</v>
      </c>
      <c r="E23" s="7">
        <v>1191</v>
      </c>
      <c r="F23" s="7">
        <v>1043</v>
      </c>
      <c r="G23" s="7">
        <v>961</v>
      </c>
      <c r="H23" s="7">
        <v>800</v>
      </c>
      <c r="I23" s="14">
        <v>62.714285714285715</v>
      </c>
      <c r="J23" s="14">
        <v>70.142857142857139</v>
      </c>
      <c r="K23" s="14">
        <v>85.071428571428569</v>
      </c>
      <c r="L23" s="14">
        <v>74.5</v>
      </c>
      <c r="M23" s="14">
        <v>68.642857142857139</v>
      </c>
      <c r="N23" s="14">
        <v>57.142857142857146</v>
      </c>
      <c r="O23" s="14">
        <v>22.956241220831672</v>
      </c>
      <c r="P23" s="14">
        <v>26.780754119493938</v>
      </c>
      <c r="Q23" s="14">
        <v>28.71200308022971</v>
      </c>
      <c r="R23" s="14">
        <v>27.781427110709995</v>
      </c>
      <c r="S23" s="14">
        <v>18.332850476491835</v>
      </c>
      <c r="T23" s="14">
        <v>18.442664344716245</v>
      </c>
      <c r="U23" s="14">
        <v>526.98901098901115</v>
      </c>
      <c r="V23" s="14">
        <v>717.20879120879158</v>
      </c>
      <c r="W23" s="14">
        <v>824.37912087912036</v>
      </c>
      <c r="X23" s="14">
        <v>771.80769230769226</v>
      </c>
      <c r="Y23" s="14">
        <v>336.09340659340694</v>
      </c>
      <c r="Z23" s="14">
        <v>340.13186813186792</v>
      </c>
    </row>
    <row r="24" spans="2:26" x14ac:dyDescent="0.3">
      <c r="B24" s="8" t="s">
        <v>831</v>
      </c>
      <c r="C24" s="7">
        <v>29249</v>
      </c>
      <c r="D24" s="7">
        <v>34434</v>
      </c>
      <c r="E24" s="7">
        <v>32986</v>
      </c>
      <c r="F24" s="7">
        <v>31898</v>
      </c>
      <c r="G24" s="7">
        <v>31284</v>
      </c>
      <c r="H24" s="7">
        <v>29193</v>
      </c>
      <c r="I24" s="14">
        <v>70.649758454106276</v>
      </c>
      <c r="J24" s="14">
        <v>83.173913043478265</v>
      </c>
      <c r="K24" s="14">
        <v>79.676328502415458</v>
      </c>
      <c r="L24" s="14">
        <v>77.048309178743963</v>
      </c>
      <c r="M24" s="14">
        <v>75.565217391304344</v>
      </c>
      <c r="N24" s="14">
        <v>70.514492753623188</v>
      </c>
      <c r="O24" s="14">
        <v>22.896557306793031</v>
      </c>
      <c r="P24" s="14">
        <v>33.698473473335532</v>
      </c>
      <c r="Q24" s="14">
        <v>32.593788235241782</v>
      </c>
      <c r="R24" s="14">
        <v>33.805061221722688</v>
      </c>
      <c r="S24" s="14">
        <v>27.949961303686372</v>
      </c>
      <c r="T24" s="14">
        <v>28.521408341129451</v>
      </c>
      <c r="U24" s="14">
        <v>524.25233650325742</v>
      </c>
      <c r="V24" s="14">
        <v>1135.5871144330983</v>
      </c>
      <c r="W24" s="14">
        <v>1062.3550315237858</v>
      </c>
      <c r="X24" s="14">
        <v>1142.7821642044191</v>
      </c>
      <c r="Y24" s="14">
        <v>781.20033687756552</v>
      </c>
      <c r="Z24" s="14">
        <v>813.47073376144863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023017-AB82-45A0-9482-8F0B32DA18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Dashboard</vt:lpstr>
      <vt:lpstr>Overview</vt:lpstr>
      <vt:lpstr>Pokemon</vt:lpstr>
      <vt:lpstr>Pokemon_Total_Score</vt:lpstr>
      <vt:lpstr>Pokemon_Generation</vt:lpstr>
      <vt:lpstr>Pokemon_legendary</vt:lpstr>
      <vt:lpstr>Correlation</vt:lpstr>
      <vt:lpstr>Ideal-Pokemon-Representation</vt:lpstr>
      <vt:lpstr>Type Analysis</vt:lpstr>
      <vt:lpstr>Legendary Vs Non-Legendary</vt:lpstr>
      <vt:lpstr>Legendary-Pokemon-Analysis</vt:lpstr>
      <vt:lpstr>Pokemon-Generation-Analysis</vt:lpstr>
      <vt:lpstr>Min-Pokemon-Scorecard</vt:lpstr>
      <vt:lpstr>Max-Pokemon-Scorecard</vt:lpstr>
      <vt:lpstr>Top-Pri-Pokemon-Scr-Analysis</vt:lpstr>
      <vt:lpstr>Top-Sec-Pokemon-Scr-Analysis</vt:lpstr>
      <vt:lpstr>Pri-Pokemon-Data-Exploration</vt:lpstr>
      <vt:lpstr>Sec-Pokemon-Data-Exploration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AAMDI</dc:creator>
  <cp:lastModifiedBy>ADITYA SHARMA</cp:lastModifiedBy>
  <dcterms:created xsi:type="dcterms:W3CDTF">2015-06-05T18:17:20Z</dcterms:created>
  <dcterms:modified xsi:type="dcterms:W3CDTF">2024-01-07T05:57:38Z</dcterms:modified>
</cp:coreProperties>
</file>