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skar/Desktop/"/>
    </mc:Choice>
  </mc:AlternateContent>
  <bookViews>
    <workbookView xWindow="200" yWindow="440" windowWidth="28160" windowHeight="148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" l="1"/>
  <c r="F73" i="1"/>
  <c r="F74" i="1"/>
  <c r="K74" i="1"/>
  <c r="G73" i="1"/>
  <c r="G74" i="1"/>
  <c r="L74" i="1"/>
  <c r="N74" i="1"/>
  <c r="O74" i="1"/>
  <c r="F72" i="1"/>
  <c r="K73" i="1"/>
  <c r="M73" i="1"/>
  <c r="G72" i="1"/>
  <c r="L73" i="1"/>
  <c r="O73" i="1"/>
  <c r="K72" i="1"/>
  <c r="M72" i="1"/>
  <c r="L72" i="1"/>
  <c r="O72" i="1"/>
  <c r="M71" i="1"/>
  <c r="F70" i="1"/>
  <c r="F71" i="1"/>
  <c r="K71" i="1"/>
  <c r="G70" i="1"/>
  <c r="G71" i="1"/>
  <c r="L71" i="1"/>
  <c r="N71" i="1"/>
  <c r="O71" i="1"/>
  <c r="M70" i="1"/>
  <c r="F69" i="1"/>
  <c r="K70" i="1"/>
  <c r="G69" i="1"/>
  <c r="L70" i="1"/>
  <c r="N70" i="1"/>
  <c r="O70" i="1"/>
  <c r="M69" i="1"/>
  <c r="K69" i="1"/>
  <c r="L69" i="1"/>
  <c r="N69" i="1"/>
  <c r="O69" i="1"/>
  <c r="H48" i="1"/>
  <c r="H49" i="1"/>
  <c r="H50" i="1"/>
  <c r="H51" i="1"/>
  <c r="H52" i="1"/>
  <c r="H47" i="1"/>
  <c r="G48" i="1"/>
  <c r="G49" i="1"/>
  <c r="G50" i="1"/>
  <c r="G51" i="1"/>
  <c r="G52" i="1"/>
  <c r="G47" i="1"/>
  <c r="H35" i="1"/>
  <c r="L8" i="1"/>
  <c r="I36" i="1"/>
  <c r="O36" i="1"/>
  <c r="I37" i="1"/>
  <c r="O37" i="1"/>
  <c r="I40" i="1"/>
  <c r="O40" i="1"/>
  <c r="I41" i="1"/>
  <c r="O41" i="1"/>
  <c r="I42" i="1"/>
  <c r="O42" i="1"/>
  <c r="I35" i="1"/>
  <c r="O35" i="1"/>
  <c r="L35" i="1"/>
  <c r="L36" i="1"/>
  <c r="L37" i="1"/>
  <c r="L40" i="1"/>
  <c r="L41" i="1"/>
  <c r="L42" i="1"/>
  <c r="H41" i="1"/>
  <c r="H42" i="1"/>
  <c r="H36" i="1"/>
  <c r="H37" i="1"/>
  <c r="H40" i="1"/>
  <c r="K19" i="1"/>
  <c r="K17" i="1"/>
  <c r="K15" i="1"/>
  <c r="K7" i="1"/>
  <c r="I20" i="1"/>
  <c r="I18" i="1"/>
  <c r="I22" i="1"/>
  <c r="I24" i="1"/>
  <c r="I26" i="1"/>
  <c r="I28" i="1"/>
  <c r="I30" i="1"/>
  <c r="I8" i="1"/>
  <c r="I10" i="1"/>
  <c r="I12" i="1"/>
  <c r="I14" i="1"/>
  <c r="I16" i="1"/>
  <c r="I6" i="1"/>
  <c r="H20" i="1"/>
  <c r="H21" i="1"/>
  <c r="H22" i="1"/>
  <c r="H23" i="1"/>
  <c r="H24" i="1"/>
  <c r="H25" i="1"/>
  <c r="H26" i="1"/>
  <c r="H27" i="1"/>
  <c r="H28" i="1"/>
  <c r="H29" i="1"/>
  <c r="H30" i="1"/>
  <c r="H31" i="1"/>
  <c r="G23" i="1"/>
  <c r="G24" i="1"/>
  <c r="G25" i="1"/>
  <c r="G26" i="1"/>
  <c r="G27" i="1"/>
  <c r="G28" i="1"/>
  <c r="G29" i="1"/>
  <c r="G30" i="1"/>
  <c r="G31" i="1"/>
  <c r="F31" i="1"/>
  <c r="F20" i="1"/>
  <c r="F21" i="1"/>
  <c r="F22" i="1"/>
  <c r="F23" i="1"/>
  <c r="F24" i="1"/>
  <c r="F25" i="1"/>
  <c r="F26" i="1"/>
  <c r="F27" i="1"/>
  <c r="F28" i="1"/>
  <c r="F29" i="1"/>
  <c r="F30" i="1"/>
  <c r="E23" i="1"/>
  <c r="E24" i="1"/>
  <c r="E25" i="1"/>
  <c r="E26" i="1"/>
  <c r="E27" i="1"/>
  <c r="E28" i="1"/>
  <c r="E29" i="1"/>
  <c r="E30" i="1"/>
  <c r="E31" i="1"/>
  <c r="E22" i="1"/>
  <c r="G22" i="1"/>
  <c r="E21" i="1"/>
  <c r="G21" i="1"/>
  <c r="E20" i="1"/>
  <c r="G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H6" i="1"/>
  <c r="G6" i="1"/>
  <c r="F6" i="1"/>
  <c r="E6" i="1"/>
</calcChain>
</file>

<file path=xl/sharedStrings.xml><?xml version="1.0" encoding="utf-8"?>
<sst xmlns="http://schemas.openxmlformats.org/spreadsheetml/2006/main" count="78" uniqueCount="60">
  <si>
    <t>Versuch 211: Gekoppelte Pendel</t>
  </si>
  <si>
    <t xml:space="preserve">Zeit für Schwingungen </t>
  </si>
  <si>
    <t>Fehler</t>
  </si>
  <si>
    <t>Anzahl Schw.</t>
  </si>
  <si>
    <t>T(1)</t>
  </si>
  <si>
    <t>Fehler T(1)</t>
  </si>
  <si>
    <t>Freuquenz w</t>
  </si>
  <si>
    <t>Fehler w</t>
  </si>
  <si>
    <t>Abweichung aufeinanderfolgender Werte</t>
  </si>
  <si>
    <t>Mittel der freien und symm.</t>
  </si>
  <si>
    <t>frei pend 1</t>
  </si>
  <si>
    <t>frei pend 2</t>
  </si>
  <si>
    <t>symm</t>
  </si>
  <si>
    <t>antisym</t>
  </si>
  <si>
    <t>omega 1</t>
  </si>
  <si>
    <t>omega 2</t>
  </si>
  <si>
    <t>w1</t>
  </si>
  <si>
    <t>w2 stark</t>
  </si>
  <si>
    <t>w2 mittel</t>
  </si>
  <si>
    <t>w2 schwach</t>
  </si>
  <si>
    <t xml:space="preserve">w1 </t>
  </si>
  <si>
    <t>w2</t>
  </si>
  <si>
    <t>stark</t>
  </si>
  <si>
    <t xml:space="preserve">mittel </t>
  </si>
  <si>
    <t>schwach</t>
  </si>
  <si>
    <t>Dämpfung</t>
  </si>
  <si>
    <t>w I</t>
  </si>
  <si>
    <t>w II</t>
  </si>
  <si>
    <t>wI Theorie</t>
  </si>
  <si>
    <t>Pendel 1</t>
  </si>
  <si>
    <t>Abweichung</t>
  </si>
  <si>
    <t>Pendel 2</t>
  </si>
  <si>
    <t>Stdabw:</t>
  </si>
  <si>
    <t>wII Theorie</t>
  </si>
  <si>
    <t>w2 antisym</t>
  </si>
  <si>
    <t>mittel</t>
  </si>
  <si>
    <t>kappa</t>
  </si>
  <si>
    <t>Pendel</t>
  </si>
  <si>
    <t>d_w1</t>
  </si>
  <si>
    <t xml:space="preserve">Kopplung </t>
  </si>
  <si>
    <t xml:space="preserve"> Pendel</t>
  </si>
  <si>
    <t>d_w2</t>
  </si>
  <si>
    <t>Länge l</t>
  </si>
  <si>
    <t>d_l</t>
  </si>
  <si>
    <t>Kopplung</t>
  </si>
  <si>
    <t>Kopplungsgrad k</t>
  </si>
  <si>
    <t>d_k</t>
  </si>
  <si>
    <t xml:space="preserve">Pendel 1 </t>
  </si>
  <si>
    <t>Verhältnis</t>
  </si>
  <si>
    <t>Verhältnis Kopplung V</t>
  </si>
  <si>
    <t>d_V</t>
  </si>
  <si>
    <t>()^2 von Längen v</t>
  </si>
  <si>
    <t>d_v</t>
  </si>
  <si>
    <t>Abweichung in Sigma</t>
  </si>
  <si>
    <t xml:space="preserve">1 zu 2 </t>
  </si>
  <si>
    <t>1 zu 3</t>
  </si>
  <si>
    <t>2 zu 3</t>
  </si>
  <si>
    <t>1 ist hart</t>
  </si>
  <si>
    <t>2 ist mittel</t>
  </si>
  <si>
    <t>3 ist schwach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</si>
</sst>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0"/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="40" workbookViewId="0">
      <selection activeCell="K62" sqref="K62"/>
    </sheetView>
  </sheetViews>
  <sheetFormatPr baseColWidth="10" defaultRowHeight="16" x14ac:dyDescent="0.2"/>
  <cols>
    <col min="2" max="2" width="20.1640625" customWidth="1"/>
    <col min="4" max="4" width="12.1640625" customWidth="1"/>
    <col min="7" max="7" width="12.1640625" style="1" customWidth="1"/>
    <col min="8" max="8" width="10.83203125" style="1"/>
    <col min="11" max="11" width="13.6640625" customWidth="1"/>
    <col min="12" max="12" width="16" customWidth="1"/>
  </cols>
  <sheetData>
    <row r="1" spans="1:12" x14ac:dyDescent="0.2">
      <c r="A1" t="s">
        <v>0</v>
      </c>
    </row>
    <row r="4" spans="1:12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</v>
      </c>
      <c r="H4" s="1" t="s">
        <v>7</v>
      </c>
      <c r="I4" t="s">
        <v>8</v>
      </c>
    </row>
    <row r="6" spans="1:12" x14ac:dyDescent="0.2">
      <c r="A6" t="s">
        <v>10</v>
      </c>
      <c r="B6">
        <v>16.25</v>
      </c>
      <c r="C6">
        <v>0.05</v>
      </c>
      <c r="D6">
        <v>10</v>
      </c>
      <c r="E6">
        <f>B6/D6</f>
        <v>1.625</v>
      </c>
      <c r="F6">
        <f>C6/D6</f>
        <v>5.0000000000000001E-3</v>
      </c>
      <c r="G6" s="1">
        <f>2*3.141592/E6</f>
        <v>3.8665747692307693</v>
      </c>
      <c r="H6" s="1">
        <f>2*3.141592*F6/(E6^2)</f>
        <v>1.1897153136094674E-2</v>
      </c>
      <c r="I6">
        <f>ABS(G6-G7)/(H6^2+H7^2)^0.5</f>
        <v>0.4242626253702671</v>
      </c>
      <c r="K6" t="s">
        <v>9</v>
      </c>
    </row>
    <row r="7" spans="1:12" x14ac:dyDescent="0.2">
      <c r="A7" t="s">
        <v>11</v>
      </c>
      <c r="B7">
        <v>16.28</v>
      </c>
      <c r="C7">
        <v>0.05</v>
      </c>
      <c r="D7">
        <v>10</v>
      </c>
      <c r="E7">
        <f t="shared" ref="E7:E31" si="0">B7/D7</f>
        <v>1.6280000000000001</v>
      </c>
      <c r="F7">
        <f t="shared" ref="F7:F31" si="1">C7/D7</f>
        <v>5.0000000000000001E-3</v>
      </c>
      <c r="G7" s="1">
        <f t="shared" ref="G7:G31" si="2">2*3.141592/E7</f>
        <v>3.8594496314496314</v>
      </c>
      <c r="H7" s="1">
        <f t="shared" ref="H7:H31" si="3">2*3.141592*F7/(E7^2)</f>
        <v>1.1853346533936214E-2</v>
      </c>
      <c r="K7" s="1">
        <f>AVERAGE(G6:G13)</f>
        <v>3.8665784299046404</v>
      </c>
    </row>
    <row r="8" spans="1:12" x14ac:dyDescent="0.2">
      <c r="A8" t="s">
        <v>12</v>
      </c>
      <c r="B8">
        <v>16.239999999999998</v>
      </c>
      <c r="C8">
        <v>0.05</v>
      </c>
      <c r="D8">
        <v>10</v>
      </c>
      <c r="E8">
        <f t="shared" si="0"/>
        <v>1.6239999999999999</v>
      </c>
      <c r="F8">
        <f t="shared" si="1"/>
        <v>5.0000000000000001E-3</v>
      </c>
      <c r="G8" s="1">
        <f t="shared" si="2"/>
        <v>3.8689556650246311</v>
      </c>
      <c r="H8" s="1">
        <f t="shared" si="3"/>
        <v>1.1911809313499479E-2</v>
      </c>
      <c r="I8">
        <f t="shared" ref="I7:I31" si="4">ABS(G8-G9)/(H8^2+H9^2)^0.5</f>
        <v>0.28284228297053371</v>
      </c>
      <c r="K8" t="s">
        <v>32</v>
      </c>
      <c r="L8">
        <f>STDEV(G6:G13)</f>
        <v>4.021988667314437E-3</v>
      </c>
    </row>
    <row r="9" spans="1:12" x14ac:dyDescent="0.2">
      <c r="B9">
        <v>16.22</v>
      </c>
      <c r="C9">
        <v>0.05</v>
      </c>
      <c r="D9">
        <v>10</v>
      </c>
      <c r="E9">
        <f t="shared" si="0"/>
        <v>1.6219999999999999</v>
      </c>
      <c r="F9">
        <f t="shared" si="1"/>
        <v>5.0000000000000001E-3</v>
      </c>
      <c r="G9" s="1">
        <f t="shared" si="2"/>
        <v>3.8737262638717636</v>
      </c>
      <c r="H9" s="1">
        <f t="shared" si="3"/>
        <v>1.1941203032896929E-2</v>
      </c>
    </row>
    <row r="10" spans="1:12" x14ac:dyDescent="0.2">
      <c r="B10">
        <v>16.260000000000002</v>
      </c>
      <c r="C10">
        <v>0.05</v>
      </c>
      <c r="D10">
        <v>10</v>
      </c>
      <c r="E10">
        <f t="shared" si="0"/>
        <v>1.6260000000000001</v>
      </c>
      <c r="F10">
        <f t="shared" si="1"/>
        <v>5.0000000000000001E-3</v>
      </c>
      <c r="G10" s="1">
        <f t="shared" si="2"/>
        <v>3.8641968019680197</v>
      </c>
      <c r="H10" s="1">
        <f t="shared" si="3"/>
        <v>1.188252399129157E-2</v>
      </c>
      <c r="I10">
        <f t="shared" si="4"/>
        <v>0.14142130271425407</v>
      </c>
      <c r="K10" s="1"/>
    </row>
    <row r="11" spans="1:12" x14ac:dyDescent="0.2">
      <c r="B11">
        <v>16.25</v>
      </c>
      <c r="C11">
        <v>0.05</v>
      </c>
      <c r="D11">
        <v>10</v>
      </c>
      <c r="E11">
        <f t="shared" si="0"/>
        <v>1.625</v>
      </c>
      <c r="F11">
        <f t="shared" si="1"/>
        <v>5.0000000000000001E-3</v>
      </c>
      <c r="G11" s="1">
        <f t="shared" si="2"/>
        <v>3.8665747692307693</v>
      </c>
      <c r="H11" s="1">
        <f t="shared" si="3"/>
        <v>1.1897153136094674E-2</v>
      </c>
    </row>
    <row r="12" spans="1:12" x14ac:dyDescent="0.2">
      <c r="B12">
        <v>16.25</v>
      </c>
      <c r="C12">
        <v>0.05</v>
      </c>
      <c r="D12">
        <v>10</v>
      </c>
      <c r="E12">
        <f t="shared" si="0"/>
        <v>1.625</v>
      </c>
      <c r="F12">
        <f t="shared" si="1"/>
        <v>5.0000000000000001E-3</v>
      </c>
      <c r="G12" s="1">
        <f t="shared" si="2"/>
        <v>3.8665747692307693</v>
      </c>
      <c r="H12" s="1">
        <f t="shared" si="3"/>
        <v>1.1897153136094674E-2</v>
      </c>
      <c r="I12">
        <f t="shared" si="4"/>
        <v>0</v>
      </c>
    </row>
    <row r="13" spans="1:12" x14ac:dyDescent="0.2">
      <c r="B13">
        <v>16.25</v>
      </c>
      <c r="C13">
        <v>0.05</v>
      </c>
      <c r="D13">
        <v>10</v>
      </c>
      <c r="E13">
        <f t="shared" si="0"/>
        <v>1.625</v>
      </c>
      <c r="F13">
        <f t="shared" si="1"/>
        <v>5.0000000000000001E-3</v>
      </c>
      <c r="G13" s="1">
        <f t="shared" si="2"/>
        <v>3.8665747692307693</v>
      </c>
      <c r="H13" s="1">
        <f t="shared" si="3"/>
        <v>1.1897153136094674E-2</v>
      </c>
    </row>
    <row r="14" spans="1:12" x14ac:dyDescent="0.2">
      <c r="A14" t="s">
        <v>13</v>
      </c>
      <c r="B14">
        <v>13.58</v>
      </c>
      <c r="C14">
        <v>0.05</v>
      </c>
      <c r="D14">
        <v>10</v>
      </c>
      <c r="E14">
        <f t="shared" si="0"/>
        <v>1.3580000000000001</v>
      </c>
      <c r="F14">
        <f t="shared" si="1"/>
        <v>5.0000000000000001E-3</v>
      </c>
      <c r="G14" s="1">
        <f t="shared" si="2"/>
        <v>4.6267923416789394</v>
      </c>
      <c r="H14" s="1">
        <f t="shared" si="3"/>
        <v>1.7035317900143367E-2</v>
      </c>
      <c r="I14">
        <f t="shared" si="4"/>
        <v>0.28284209808434307</v>
      </c>
      <c r="K14" t="s">
        <v>17</v>
      </c>
    </row>
    <row r="15" spans="1:12" x14ac:dyDescent="0.2">
      <c r="B15">
        <v>13.56</v>
      </c>
      <c r="C15">
        <v>0.05</v>
      </c>
      <c r="D15">
        <v>10</v>
      </c>
      <c r="E15">
        <f t="shared" si="0"/>
        <v>1.3560000000000001</v>
      </c>
      <c r="F15">
        <f t="shared" si="1"/>
        <v>5.0000000000000001E-3</v>
      </c>
      <c r="G15" s="1">
        <f t="shared" si="2"/>
        <v>4.6336165191740415</v>
      </c>
      <c r="H15" s="1">
        <f t="shared" si="3"/>
        <v>1.708560663412257E-2</v>
      </c>
      <c r="K15" s="1">
        <f>AVERAGE(G14:G15)</f>
        <v>4.63020443042649</v>
      </c>
    </row>
    <row r="16" spans="1:12" x14ac:dyDescent="0.2">
      <c r="B16">
        <v>15.07</v>
      </c>
      <c r="C16">
        <v>0.05</v>
      </c>
      <c r="D16">
        <v>10</v>
      </c>
      <c r="E16">
        <f t="shared" si="0"/>
        <v>1.5070000000000001</v>
      </c>
      <c r="F16">
        <f t="shared" si="1"/>
        <v>5.0000000000000001E-3</v>
      </c>
      <c r="G16" s="1">
        <f t="shared" si="2"/>
        <v>4.1693324485733241</v>
      </c>
      <c r="H16" s="1">
        <f t="shared" si="3"/>
        <v>1.38332198028312E-2</v>
      </c>
      <c r="I16">
        <f t="shared" si="4"/>
        <v>0.14142129392466055</v>
      </c>
      <c r="K16" t="s">
        <v>18</v>
      </c>
    </row>
    <row r="17" spans="1:11" x14ac:dyDescent="0.2">
      <c r="B17">
        <v>15.06</v>
      </c>
      <c r="C17">
        <v>0.05</v>
      </c>
      <c r="D17">
        <v>10</v>
      </c>
      <c r="E17">
        <f t="shared" si="0"/>
        <v>1.506</v>
      </c>
      <c r="F17">
        <f t="shared" si="1"/>
        <v>5.0000000000000001E-3</v>
      </c>
      <c r="G17" s="1">
        <f t="shared" si="2"/>
        <v>4.1721009296148743</v>
      </c>
      <c r="H17" s="1">
        <f t="shared" si="3"/>
        <v>1.3851596711868771E-2</v>
      </c>
      <c r="K17" s="1">
        <f>AVERAGE(G16:G17)</f>
        <v>4.1707166890940996</v>
      </c>
    </row>
    <row r="18" spans="1:11" x14ac:dyDescent="0.2">
      <c r="B18">
        <v>15.78</v>
      </c>
      <c r="C18">
        <v>0.05</v>
      </c>
      <c r="D18">
        <v>10</v>
      </c>
      <c r="E18">
        <f t="shared" si="0"/>
        <v>1.5779999999999998</v>
      </c>
      <c r="F18">
        <f t="shared" si="1"/>
        <v>5.0000000000000001E-3</v>
      </c>
      <c r="G18" s="1">
        <f t="shared" si="2"/>
        <v>3.981738910012675</v>
      </c>
      <c r="H18" s="1">
        <f t="shared" si="3"/>
        <v>1.261640972754333E-2</v>
      </c>
      <c r="I18">
        <f t="shared" si="4"/>
        <v>0.989930099892251</v>
      </c>
      <c r="K18" t="s">
        <v>19</v>
      </c>
    </row>
    <row r="19" spans="1:11" x14ac:dyDescent="0.2">
      <c r="B19">
        <v>15.85</v>
      </c>
      <c r="C19">
        <v>0.05</v>
      </c>
      <c r="D19">
        <v>10</v>
      </c>
      <c r="E19">
        <f t="shared" si="0"/>
        <v>1.585</v>
      </c>
      <c r="F19">
        <f t="shared" si="1"/>
        <v>5.0000000000000001E-3</v>
      </c>
      <c r="G19" s="1">
        <f t="shared" si="2"/>
        <v>3.9641539432176658</v>
      </c>
      <c r="H19" s="1">
        <f t="shared" si="3"/>
        <v>1.2505217486491058E-2</v>
      </c>
      <c r="K19" s="1">
        <f>AVERAGE(G18:G19)</f>
        <v>3.9729464266151702</v>
      </c>
    </row>
    <row r="20" spans="1:11" x14ac:dyDescent="0.2">
      <c r="A20" t="s">
        <v>14</v>
      </c>
      <c r="B20">
        <v>7.25</v>
      </c>
      <c r="C20">
        <v>0.05</v>
      </c>
      <c r="D20">
        <v>5</v>
      </c>
      <c r="E20">
        <f t="shared" si="0"/>
        <v>1.45</v>
      </c>
      <c r="F20">
        <f t="shared" si="1"/>
        <v>0.01</v>
      </c>
      <c r="G20" s="1">
        <f t="shared" si="2"/>
        <v>4.3332303448275864</v>
      </c>
      <c r="H20" s="1">
        <f t="shared" si="3"/>
        <v>2.9884347205707491E-2</v>
      </c>
      <c r="I20">
        <f>ABS(G20-G21)/(H20^2+H21^2)^0.5</f>
        <v>1.1312315788112683</v>
      </c>
    </row>
    <row r="21" spans="1:11" x14ac:dyDescent="0.2">
      <c r="B21">
        <v>7.17</v>
      </c>
      <c r="C21">
        <v>0.05</v>
      </c>
      <c r="D21">
        <v>5</v>
      </c>
      <c r="E21">
        <f t="shared" si="0"/>
        <v>1.4339999999999999</v>
      </c>
      <c r="F21">
        <f t="shared" si="1"/>
        <v>0.01</v>
      </c>
      <c r="G21" s="1">
        <f t="shared" si="2"/>
        <v>4.3815788005578806</v>
      </c>
      <c r="H21" s="1">
        <f t="shared" si="3"/>
        <v>3.0554942821184664E-2</v>
      </c>
    </row>
    <row r="22" spans="1:11" x14ac:dyDescent="0.2">
      <c r="B22">
        <v>15.59</v>
      </c>
      <c r="C22">
        <v>0.05</v>
      </c>
      <c r="D22">
        <v>10</v>
      </c>
      <c r="E22">
        <f t="shared" si="0"/>
        <v>1.5589999999999999</v>
      </c>
      <c r="F22">
        <f t="shared" si="1"/>
        <v>5.0000000000000001E-3</v>
      </c>
      <c r="G22" s="1">
        <f t="shared" si="2"/>
        <v>4.0302655548428481</v>
      </c>
      <c r="H22" s="1">
        <f t="shared" si="3"/>
        <v>1.2925803575506248E-2</v>
      </c>
      <c r="I22">
        <f t="shared" si="4"/>
        <v>0.14142129808808707</v>
      </c>
    </row>
    <row r="23" spans="1:11" x14ac:dyDescent="0.2">
      <c r="B23">
        <v>15.6</v>
      </c>
      <c r="C23">
        <v>0.05</v>
      </c>
      <c r="D23">
        <v>10</v>
      </c>
      <c r="E23">
        <f t="shared" si="0"/>
        <v>1.56</v>
      </c>
      <c r="F23">
        <f t="shared" si="1"/>
        <v>5.0000000000000001E-3</v>
      </c>
      <c r="G23" s="1">
        <f t="shared" si="2"/>
        <v>4.027682051282051</v>
      </c>
      <c r="H23" s="1">
        <f t="shared" si="3"/>
        <v>1.2909237343852728E-2</v>
      </c>
    </row>
    <row r="24" spans="1:11" x14ac:dyDescent="0.2">
      <c r="B24">
        <v>16.09</v>
      </c>
      <c r="C24">
        <v>0.05</v>
      </c>
      <c r="D24">
        <v>10</v>
      </c>
      <c r="E24">
        <f t="shared" si="0"/>
        <v>1.609</v>
      </c>
      <c r="F24">
        <f t="shared" si="1"/>
        <v>5.0000000000000001E-3</v>
      </c>
      <c r="G24" s="1">
        <f t="shared" si="2"/>
        <v>3.9050242386575515</v>
      </c>
      <c r="H24" s="1">
        <f t="shared" si="3"/>
        <v>1.2134941698749383E-2</v>
      </c>
      <c r="I24">
        <f t="shared" si="4"/>
        <v>1.6969611777299394</v>
      </c>
    </row>
    <row r="25" spans="1:11" x14ac:dyDescent="0.2">
      <c r="B25">
        <v>15.97</v>
      </c>
      <c r="C25">
        <v>0.05</v>
      </c>
      <c r="D25">
        <v>10</v>
      </c>
      <c r="E25">
        <f t="shared" si="0"/>
        <v>1.597</v>
      </c>
      <c r="F25">
        <f t="shared" si="1"/>
        <v>5.0000000000000001E-3</v>
      </c>
      <c r="G25" s="1">
        <f t="shared" si="2"/>
        <v>3.9343669380087669</v>
      </c>
      <c r="H25" s="1">
        <f t="shared" si="3"/>
        <v>1.2317992917998644E-2</v>
      </c>
    </row>
    <row r="26" spans="1:11" x14ac:dyDescent="0.2">
      <c r="A26" t="s">
        <v>15</v>
      </c>
      <c r="B26">
        <v>16.739999999999998</v>
      </c>
      <c r="C26">
        <v>0.05</v>
      </c>
      <c r="D26">
        <v>1</v>
      </c>
      <c r="E26">
        <f t="shared" si="0"/>
        <v>16.739999999999998</v>
      </c>
      <c r="F26">
        <f t="shared" si="1"/>
        <v>0.05</v>
      </c>
      <c r="G26" s="2">
        <f t="shared" si="2"/>
        <v>0.37533954599761055</v>
      </c>
      <c r="H26" s="2">
        <f t="shared" si="3"/>
        <v>1.121085860207917E-3</v>
      </c>
      <c r="I26">
        <f t="shared" si="4"/>
        <v>0.56568218737349452</v>
      </c>
    </row>
    <row r="27" spans="1:11" x14ac:dyDescent="0.2">
      <c r="B27">
        <v>16.7</v>
      </c>
      <c r="C27">
        <v>0.05</v>
      </c>
      <c r="D27">
        <v>1</v>
      </c>
      <c r="E27">
        <f t="shared" si="0"/>
        <v>16.7</v>
      </c>
      <c r="F27">
        <f t="shared" si="1"/>
        <v>0.05</v>
      </c>
      <c r="G27" s="2">
        <f t="shared" si="2"/>
        <v>0.37623856287425156</v>
      </c>
      <c r="H27" s="2">
        <f t="shared" si="3"/>
        <v>1.1264627630965616E-3</v>
      </c>
    </row>
    <row r="28" spans="1:11" x14ac:dyDescent="0.2">
      <c r="B28">
        <v>41.63</v>
      </c>
      <c r="C28">
        <v>0.1</v>
      </c>
      <c r="D28">
        <v>1</v>
      </c>
      <c r="E28">
        <f t="shared" si="0"/>
        <v>41.63</v>
      </c>
      <c r="F28">
        <f t="shared" si="1"/>
        <v>0.1</v>
      </c>
      <c r="G28" s="2">
        <f t="shared" si="2"/>
        <v>0.1509292337256786</v>
      </c>
      <c r="H28" s="2">
        <f t="shared" si="3"/>
        <v>3.6254920424136101E-4</v>
      </c>
      <c r="I28">
        <f t="shared" si="4"/>
        <v>1.4141810784671336</v>
      </c>
    </row>
    <row r="29" spans="1:11" x14ac:dyDescent="0.2">
      <c r="B29">
        <v>41.83</v>
      </c>
      <c r="C29">
        <v>0.1</v>
      </c>
      <c r="D29">
        <v>1</v>
      </c>
      <c r="E29">
        <f t="shared" si="0"/>
        <v>41.83</v>
      </c>
      <c r="F29">
        <f t="shared" si="1"/>
        <v>0.1</v>
      </c>
      <c r="G29" s="2">
        <f t="shared" si="2"/>
        <v>0.15020760219937845</v>
      </c>
      <c r="H29" s="2">
        <f t="shared" si="3"/>
        <v>3.5909061008696739E-4</v>
      </c>
    </row>
    <row r="30" spans="1:11" x14ac:dyDescent="0.2">
      <c r="B30">
        <v>112.34</v>
      </c>
      <c r="C30">
        <v>0.1</v>
      </c>
      <c r="D30">
        <v>1</v>
      </c>
      <c r="E30">
        <f t="shared" si="0"/>
        <v>112.34</v>
      </c>
      <c r="F30">
        <f t="shared" si="1"/>
        <v>0.1</v>
      </c>
      <c r="G30" s="2">
        <f t="shared" si="2"/>
        <v>5.5930069432081182E-2</v>
      </c>
      <c r="H30" s="2">
        <f t="shared" si="3"/>
        <v>4.9786424632438296E-5</v>
      </c>
      <c r="I30">
        <f t="shared" si="4"/>
        <v>1.5556289642863999</v>
      </c>
    </row>
    <row r="31" spans="1:11" x14ac:dyDescent="0.2">
      <c r="B31">
        <v>112.56</v>
      </c>
      <c r="C31">
        <v>0.1</v>
      </c>
      <c r="D31">
        <v>1</v>
      </c>
      <c r="E31">
        <f t="shared" si="0"/>
        <v>112.56</v>
      </c>
      <c r="F31">
        <f t="shared" si="1"/>
        <v>0.1</v>
      </c>
      <c r="G31" s="2">
        <f t="shared" si="2"/>
        <v>5.5820753375977257E-2</v>
      </c>
      <c r="H31" s="2">
        <f t="shared" si="3"/>
        <v>4.9591998379510717E-5</v>
      </c>
    </row>
    <row r="34" spans="1:15" x14ac:dyDescent="0.2">
      <c r="A34" t="s">
        <v>26</v>
      </c>
      <c r="B34" t="s">
        <v>25</v>
      </c>
      <c r="C34" t="s">
        <v>16</v>
      </c>
      <c r="E34" t="s">
        <v>21</v>
      </c>
      <c r="H34" s="1" t="s">
        <v>28</v>
      </c>
      <c r="J34" t="s">
        <v>29</v>
      </c>
      <c r="L34" t="s">
        <v>30</v>
      </c>
      <c r="M34" t="s">
        <v>31</v>
      </c>
      <c r="O34" t="s">
        <v>30</v>
      </c>
    </row>
    <row r="35" spans="1:15" x14ac:dyDescent="0.2">
      <c r="B35" t="s">
        <v>22</v>
      </c>
      <c r="C35">
        <v>3.867</v>
      </c>
      <c r="D35">
        <v>8.0000000000000002E-3</v>
      </c>
      <c r="E35">
        <v>4.63</v>
      </c>
      <c r="F35">
        <v>1.2E-2</v>
      </c>
      <c r="H35" s="1">
        <f>0.5*(C35+E35)</f>
        <v>4.2484999999999999</v>
      </c>
      <c r="I35">
        <f>0.5*(D35^2+F35^2)^0.5</f>
        <v>7.2111025509279791E-3</v>
      </c>
      <c r="J35" s="1">
        <v>4.3332303448275864</v>
      </c>
      <c r="K35" s="1">
        <v>2.9884347205707491E-2</v>
      </c>
      <c r="L35">
        <f>ABS(J35-H35)/(I35^2+K35^2)^0.5</f>
        <v>2.756170108663794</v>
      </c>
      <c r="M35" s="1">
        <v>4.3815788005578806</v>
      </c>
      <c r="N35" s="1">
        <v>3.0554942821184664E-2</v>
      </c>
      <c r="O35">
        <f>ABS(M35-H35)/(N35^2+I35^2)^0.5</f>
        <v>4.2389425658092179</v>
      </c>
    </row>
    <row r="36" spans="1:15" x14ac:dyDescent="0.2">
      <c r="B36" t="s">
        <v>23</v>
      </c>
      <c r="C36">
        <v>3.867</v>
      </c>
      <c r="D36">
        <v>8.0000000000000002E-3</v>
      </c>
      <c r="E36">
        <v>4.1710000000000003</v>
      </c>
      <c r="F36">
        <v>0.01</v>
      </c>
      <c r="H36" s="1">
        <f t="shared" ref="H36:H37" si="5">0.5*(C36+E36)</f>
        <v>4.0190000000000001</v>
      </c>
      <c r="I36">
        <f t="shared" ref="I36:I37" si="6">0.5*(D36^2+F36^2)^0.5</f>
        <v>6.403124237432849E-3</v>
      </c>
      <c r="J36" s="1">
        <v>4.0302655548428481</v>
      </c>
      <c r="K36" s="1">
        <v>1.2925803575506248E-2</v>
      </c>
      <c r="L36">
        <f t="shared" ref="L36:L42" si="7">ABS(J36-H36)/(I36^2+K36^2)^0.5</f>
        <v>0.78098227162744038</v>
      </c>
      <c r="M36" s="1">
        <v>4.027682051282051</v>
      </c>
      <c r="N36" s="1">
        <v>1.2909237343852728E-2</v>
      </c>
      <c r="O36">
        <f t="shared" ref="O36:O42" si="8">ABS(M36-H36)/(N36^2+I36^2)^0.5</f>
        <v>0.60250137587678021</v>
      </c>
    </row>
    <row r="37" spans="1:15" x14ac:dyDescent="0.2">
      <c r="B37" t="s">
        <v>24</v>
      </c>
      <c r="C37">
        <v>3.867</v>
      </c>
      <c r="D37">
        <v>8.0000000000000002E-3</v>
      </c>
      <c r="E37">
        <v>3.9729999999999999</v>
      </c>
      <c r="F37">
        <v>8.9999999999999993E-3</v>
      </c>
      <c r="H37" s="1">
        <f t="shared" si="5"/>
        <v>3.92</v>
      </c>
      <c r="I37">
        <f t="shared" si="6"/>
        <v>6.0207972893961481E-3</v>
      </c>
      <c r="J37" s="1">
        <v>3.9050242386575515</v>
      </c>
      <c r="K37" s="1">
        <v>1.2134941698749383E-2</v>
      </c>
      <c r="L37">
        <f t="shared" si="7"/>
        <v>1.1055103618372912</v>
      </c>
      <c r="M37" s="1">
        <v>3.9343669380087669</v>
      </c>
      <c r="N37" s="1">
        <v>1.2317992917998644E-2</v>
      </c>
      <c r="O37">
        <f t="shared" si="8"/>
        <v>1.0478641638238377</v>
      </c>
    </row>
    <row r="39" spans="1:15" x14ac:dyDescent="0.2">
      <c r="A39" t="s">
        <v>27</v>
      </c>
      <c r="B39" t="s">
        <v>25</v>
      </c>
      <c r="C39" t="s">
        <v>16</v>
      </c>
      <c r="E39" t="s">
        <v>21</v>
      </c>
      <c r="H39" s="1" t="s">
        <v>33</v>
      </c>
    </row>
    <row r="40" spans="1:15" x14ac:dyDescent="0.2">
      <c r="B40" t="s">
        <v>22</v>
      </c>
      <c r="C40">
        <v>3.867</v>
      </c>
      <c r="D40">
        <v>8.0000000000000002E-3</v>
      </c>
      <c r="E40">
        <v>4.63</v>
      </c>
      <c r="F40">
        <v>1.2E-2</v>
      </c>
      <c r="H40" s="1">
        <f>0.5*(E40-C40)</f>
        <v>0.38149999999999995</v>
      </c>
      <c r="I40">
        <f>0.5*(D40^2+F40^2)^0.5</f>
        <v>7.2111025509279791E-3</v>
      </c>
      <c r="J40" s="2">
        <v>0.37533954599761055</v>
      </c>
      <c r="K40" s="2">
        <v>1.121085860207917E-3</v>
      </c>
      <c r="L40">
        <f t="shared" si="7"/>
        <v>0.84416054267364737</v>
      </c>
      <c r="M40" s="2">
        <v>0.37623856287425156</v>
      </c>
      <c r="N40" s="2">
        <v>1.1264627630965616E-3</v>
      </c>
      <c r="O40">
        <f t="shared" si="8"/>
        <v>0.72088741819023305</v>
      </c>
    </row>
    <row r="41" spans="1:15" x14ac:dyDescent="0.2">
      <c r="B41" t="s">
        <v>23</v>
      </c>
      <c r="C41">
        <v>3.867</v>
      </c>
      <c r="D41">
        <v>8.0000000000000002E-3</v>
      </c>
      <c r="E41">
        <v>4.1710000000000003</v>
      </c>
      <c r="F41">
        <v>0.01</v>
      </c>
      <c r="H41" s="1">
        <f t="shared" ref="H41:H42" si="9">0.5*(E41-C41)</f>
        <v>0.15200000000000014</v>
      </c>
      <c r="I41">
        <f t="shared" ref="I41:I42" si="10">0.5*(D41^2+F41^2)^0.5</f>
        <v>6.403124237432849E-3</v>
      </c>
      <c r="J41" s="2">
        <v>0.1509292337256786</v>
      </c>
      <c r="K41" s="2">
        <v>3.6254920424136101E-4</v>
      </c>
      <c r="L41">
        <f t="shared" si="7"/>
        <v>0.16695818564084888</v>
      </c>
      <c r="M41" s="2">
        <v>0.15020760219937845</v>
      </c>
      <c r="N41" s="2">
        <v>3.5909061008696739E-4</v>
      </c>
      <c r="O41">
        <f t="shared" si="8"/>
        <v>0.27948635640852126</v>
      </c>
    </row>
    <row r="42" spans="1:15" x14ac:dyDescent="0.2">
      <c r="B42" t="s">
        <v>24</v>
      </c>
      <c r="C42">
        <v>3.867</v>
      </c>
      <c r="D42">
        <v>8.0000000000000002E-3</v>
      </c>
      <c r="E42">
        <v>3.9729999999999999</v>
      </c>
      <c r="F42">
        <v>8.9999999999999993E-3</v>
      </c>
      <c r="H42" s="1">
        <f t="shared" si="9"/>
        <v>5.2999999999999936E-2</v>
      </c>
      <c r="I42">
        <f t="shared" si="10"/>
        <v>6.0207972893961481E-3</v>
      </c>
      <c r="J42" s="2">
        <v>5.5930069432081182E-2</v>
      </c>
      <c r="K42" s="2">
        <v>4.9786424632438296E-5</v>
      </c>
      <c r="L42">
        <f t="shared" si="7"/>
        <v>0.4866414065820836</v>
      </c>
      <c r="M42" s="2">
        <v>5.5820753375977257E-2</v>
      </c>
      <c r="N42" s="2">
        <v>4.9591998379510717E-5</v>
      </c>
      <c r="O42">
        <f t="shared" si="8"/>
        <v>0.46848574347267735</v>
      </c>
    </row>
    <row r="46" spans="1:15" x14ac:dyDescent="0.2">
      <c r="C46" t="s">
        <v>20</v>
      </c>
      <c r="E46" t="s">
        <v>34</v>
      </c>
      <c r="G46" s="1" t="s">
        <v>36</v>
      </c>
      <c r="H46" s="1" t="s">
        <v>2</v>
      </c>
    </row>
    <row r="47" spans="1:15" x14ac:dyDescent="0.2">
      <c r="B47" t="s">
        <v>22</v>
      </c>
      <c r="C47">
        <v>3.867</v>
      </c>
      <c r="D47">
        <v>8.0000000000000002E-3</v>
      </c>
      <c r="E47">
        <v>4.6267923416789394</v>
      </c>
      <c r="F47">
        <v>1.7035317900143367E-2</v>
      </c>
      <c r="G47" s="1">
        <f>(E47^2-C47^2)/(2*C47^2)</f>
        <v>0.21578348904470609</v>
      </c>
      <c r="H47" s="1">
        <f>(((F47*C47)/(C47^2))^2+((D47*E47^2)/C47^3)^2)^0.5</f>
        <v>5.308280177555854E-3</v>
      </c>
    </row>
    <row r="48" spans="1:15" x14ac:dyDescent="0.2">
      <c r="C48">
        <v>3.867</v>
      </c>
      <c r="D48">
        <v>8.0000000000000002E-3</v>
      </c>
      <c r="E48">
        <v>4.6336165191740415</v>
      </c>
      <c r="F48">
        <v>1.708560663412257E-2</v>
      </c>
      <c r="G48" s="1">
        <f t="shared" ref="G48:G52" si="11">(E48^2-C48^2)/(2*C48^2)</f>
        <v>0.21789650188533949</v>
      </c>
      <c r="H48" s="1">
        <f t="shared" ref="H48:H52" si="12">(((F48*C48)/(C48^2))^2+((D48*E48^2)/C48^3)^2)^0.5</f>
        <v>5.32395036881973E-3</v>
      </c>
    </row>
    <row r="49" spans="1:13" x14ac:dyDescent="0.2">
      <c r="B49" t="s">
        <v>35</v>
      </c>
      <c r="C49">
        <v>3.867</v>
      </c>
      <c r="D49">
        <v>8.0000000000000002E-3</v>
      </c>
      <c r="E49">
        <v>4.1693324485733241</v>
      </c>
      <c r="F49">
        <v>1.38332198028312E-2</v>
      </c>
      <c r="G49" s="1">
        <f t="shared" si="11"/>
        <v>8.1238952700113942E-2</v>
      </c>
      <c r="H49" s="1">
        <f t="shared" si="12"/>
        <v>4.3104922902861692E-3</v>
      </c>
    </row>
    <row r="50" spans="1:13" x14ac:dyDescent="0.2">
      <c r="C50">
        <v>3.867</v>
      </c>
      <c r="D50">
        <v>8.0000000000000002E-3</v>
      </c>
      <c r="E50">
        <v>4.1721009296148743</v>
      </c>
      <c r="F50">
        <v>1.3851596711868771E-2</v>
      </c>
      <c r="G50" s="1">
        <f t="shared" si="11"/>
        <v>8.2011106653792798E-2</v>
      </c>
      <c r="H50" s="1">
        <f t="shared" si="12"/>
        <v>4.3162186161781009E-3</v>
      </c>
    </row>
    <row r="51" spans="1:13" x14ac:dyDescent="0.2">
      <c r="B51" t="s">
        <v>24</v>
      </c>
      <c r="C51">
        <v>3.867</v>
      </c>
      <c r="D51">
        <v>8.0000000000000002E-3</v>
      </c>
      <c r="E51">
        <v>3.981738910012675</v>
      </c>
      <c r="F51">
        <v>1.261640972754333E-2</v>
      </c>
      <c r="G51" s="1">
        <f t="shared" si="11"/>
        <v>3.011149113469341E-2</v>
      </c>
      <c r="H51" s="1">
        <f t="shared" si="12"/>
        <v>3.9313289051140917E-3</v>
      </c>
    </row>
    <row r="52" spans="1:13" x14ac:dyDescent="0.2">
      <c r="C52">
        <v>3.867</v>
      </c>
      <c r="D52">
        <v>8.0000000000000002E-3</v>
      </c>
      <c r="E52">
        <v>3.9641539432176658</v>
      </c>
      <c r="F52">
        <v>1.2505217486491058E-2</v>
      </c>
      <c r="G52" s="1">
        <f t="shared" si="11"/>
        <v>2.5439457966798956E-2</v>
      </c>
      <c r="H52" s="1">
        <f t="shared" si="12"/>
        <v>3.8966809124828055E-3</v>
      </c>
    </row>
    <row r="56" spans="1:13" x14ac:dyDescent="0.2">
      <c r="G56"/>
      <c r="H56"/>
    </row>
    <row r="57" spans="1:13" x14ac:dyDescent="0.2">
      <c r="A57" t="s">
        <v>37</v>
      </c>
      <c r="B57" t="s">
        <v>16</v>
      </c>
      <c r="C57" t="s">
        <v>38</v>
      </c>
      <c r="E57" t="s">
        <v>39</v>
      </c>
      <c r="F57" t="s">
        <v>40</v>
      </c>
      <c r="G57" t="s">
        <v>21</v>
      </c>
      <c r="H57" t="s">
        <v>41</v>
      </c>
      <c r="J57" t="s">
        <v>39</v>
      </c>
      <c r="K57" t="s">
        <v>42</v>
      </c>
      <c r="L57" t="s">
        <v>43</v>
      </c>
    </row>
    <row r="58" spans="1:13" x14ac:dyDescent="0.2">
      <c r="A58">
        <v>1</v>
      </c>
      <c r="B58">
        <v>3.867</v>
      </c>
      <c r="C58">
        <v>8.0000000000000002E-3</v>
      </c>
      <c r="E58">
        <v>1</v>
      </c>
      <c r="F58">
        <v>1</v>
      </c>
      <c r="G58">
        <v>4.6269999999999998</v>
      </c>
      <c r="H58">
        <v>1.7000000000000001E-2</v>
      </c>
      <c r="J58">
        <v>1</v>
      </c>
      <c r="K58">
        <v>405</v>
      </c>
      <c r="L58">
        <v>1</v>
      </c>
      <c r="M58" t="s">
        <v>57</v>
      </c>
    </row>
    <row r="59" spans="1:13" x14ac:dyDescent="0.2">
      <c r="A59">
        <v>1</v>
      </c>
      <c r="B59">
        <v>3.867</v>
      </c>
      <c r="C59">
        <v>8.0000000000000002E-3</v>
      </c>
      <c r="E59">
        <v>2</v>
      </c>
      <c r="F59">
        <v>1</v>
      </c>
      <c r="G59">
        <v>4.1689999999999996</v>
      </c>
      <c r="H59">
        <v>1.4E-2</v>
      </c>
      <c r="J59">
        <v>2</v>
      </c>
      <c r="K59">
        <v>255</v>
      </c>
      <c r="L59">
        <v>1</v>
      </c>
      <c r="M59" t="s">
        <v>58</v>
      </c>
    </row>
    <row r="60" spans="1:13" x14ac:dyDescent="0.2">
      <c r="A60">
        <v>1</v>
      </c>
      <c r="B60">
        <v>3.867</v>
      </c>
      <c r="C60">
        <v>8.0000000000000002E-3</v>
      </c>
      <c r="E60">
        <v>3</v>
      </c>
      <c r="F60">
        <v>1</v>
      </c>
      <c r="G60">
        <v>3.9820000000000002</v>
      </c>
      <c r="H60">
        <v>1.2999999999999999E-2</v>
      </c>
      <c r="J60">
        <v>3</v>
      </c>
      <c r="K60">
        <v>155</v>
      </c>
      <c r="L60">
        <v>1</v>
      </c>
      <c r="M60" t="s">
        <v>59</v>
      </c>
    </row>
    <row r="61" spans="1:13" x14ac:dyDescent="0.2">
      <c r="A61">
        <v>2</v>
      </c>
      <c r="B61">
        <v>3.867</v>
      </c>
      <c r="C61">
        <v>8.0000000000000002E-3</v>
      </c>
      <c r="E61">
        <v>1</v>
      </c>
      <c r="F61">
        <v>2</v>
      </c>
      <c r="G61">
        <v>4.6340000000000003</v>
      </c>
      <c r="H61">
        <v>1.7000000000000001E-2</v>
      </c>
    </row>
    <row r="62" spans="1:13" x14ac:dyDescent="0.2">
      <c r="A62">
        <v>2</v>
      </c>
      <c r="B62">
        <v>3.867</v>
      </c>
      <c r="C62">
        <v>8.0000000000000002E-3</v>
      </c>
      <c r="E62">
        <v>2</v>
      </c>
      <c r="F62">
        <v>2</v>
      </c>
      <c r="G62">
        <v>4.1719999999999997</v>
      </c>
      <c r="H62">
        <v>1.4E-2</v>
      </c>
    </row>
    <row r="63" spans="1:13" x14ac:dyDescent="0.2">
      <c r="A63">
        <v>2</v>
      </c>
      <c r="B63">
        <v>3.867</v>
      </c>
      <c r="C63">
        <v>8.0000000000000002E-3</v>
      </c>
      <c r="E63">
        <v>3</v>
      </c>
      <c r="F63">
        <v>2</v>
      </c>
      <c r="G63">
        <v>3.964</v>
      </c>
      <c r="H63">
        <v>1.2999999999999999E-2</v>
      </c>
    </row>
    <row r="64" spans="1:13" x14ac:dyDescent="0.2">
      <c r="G64"/>
      <c r="H64"/>
    </row>
    <row r="65" spans="4:15" x14ac:dyDescent="0.2">
      <c r="G65"/>
      <c r="H65"/>
    </row>
    <row r="66" spans="4:15" x14ac:dyDescent="0.2">
      <c r="G66"/>
      <c r="H66"/>
    </row>
    <row r="67" spans="4:15" x14ac:dyDescent="0.2">
      <c r="G67"/>
      <c r="H67"/>
    </row>
    <row r="68" spans="4:15" x14ac:dyDescent="0.2">
      <c r="D68" t="s">
        <v>44</v>
      </c>
      <c r="E68" t="s">
        <v>37</v>
      </c>
      <c r="F68" t="s">
        <v>45</v>
      </c>
      <c r="G68" t="s">
        <v>46</v>
      </c>
      <c r="H68"/>
      <c r="I68" t="s">
        <v>47</v>
      </c>
      <c r="J68" t="s">
        <v>48</v>
      </c>
      <c r="K68" t="s">
        <v>49</v>
      </c>
      <c r="L68" t="s">
        <v>50</v>
      </c>
      <c r="M68" t="s">
        <v>51</v>
      </c>
      <c r="N68" t="s">
        <v>52</v>
      </c>
      <c r="O68" t="s">
        <v>53</v>
      </c>
    </row>
    <row r="69" spans="4:15" x14ac:dyDescent="0.2">
      <c r="D69">
        <v>1</v>
      </c>
      <c r="E69">
        <v>1</v>
      </c>
      <c r="F69" s="1">
        <f t="shared" ref="F69:F74" si="13">1/2*((G58)^2-(B58)^2)/(B58)^2</f>
        <v>0.2158477416509062</v>
      </c>
      <c r="G69" s="1">
        <f t="shared" ref="G69:G74" si="14">SQRT(((H58*G58)/(B58)^2)^2+(G58^2*C58/(B58)^3)^2)</f>
        <v>6.0367308531881587E-3</v>
      </c>
      <c r="H69"/>
      <c r="J69" t="s">
        <v>54</v>
      </c>
      <c r="K69" s="3">
        <f>F69/F70</f>
        <v>2.6599837156636226</v>
      </c>
      <c r="L69" s="3">
        <f>SQRT((G69/F70)^2+(F69*G70/(F70)^2)^2)</f>
        <v>0.16768100306547051</v>
      </c>
      <c r="M69" s="1">
        <f>(K58/K59)^2</f>
        <v>2.5224913494809686</v>
      </c>
      <c r="N69" s="1">
        <f>SQRT((2*K58*L58/(K59)^2)^2+(L59*K58^2*2/(K59)^3)^2)</f>
        <v>2.3379198893042026E-2</v>
      </c>
      <c r="O69" s="4">
        <f>(M69-K69)/(SQRT(L69^2+N69^2))</f>
        <v>-0.81210826962494331</v>
      </c>
    </row>
    <row r="70" spans="4:15" x14ac:dyDescent="0.2">
      <c r="D70">
        <v>2</v>
      </c>
      <c r="E70">
        <v>1</v>
      </c>
      <c r="F70" s="1">
        <f t="shared" si="13"/>
        <v>8.1146264309763155E-2</v>
      </c>
      <c r="G70" s="1">
        <f t="shared" si="14"/>
        <v>4.5843337864457934E-3</v>
      </c>
      <c r="H70"/>
      <c r="J70" t="s">
        <v>55</v>
      </c>
      <c r="K70" s="3">
        <f>F69/F71</f>
        <v>7.1517723110670239</v>
      </c>
      <c r="L70" s="3">
        <f>SQRT((G69/F71)^2+(F69*G71/(F71)^2)^2)</f>
        <v>0.99152334314778623</v>
      </c>
      <c r="M70" s="1">
        <f>(K58/K60)^2</f>
        <v>6.8272632674297604</v>
      </c>
      <c r="N70" s="1">
        <f>SQRT((2*K58*L58/(K60)^2)^2+(L60*K58^2*2/(K60)^3)^2)</f>
        <v>9.4324952081945218E-2</v>
      </c>
      <c r="O70" s="3">
        <f>(M70-K70)/(SQRT(L70^2+N70^2))</f>
        <v>-0.32581233606460858</v>
      </c>
    </row>
    <row r="71" spans="4:15" x14ac:dyDescent="0.2">
      <c r="D71">
        <v>3</v>
      </c>
      <c r="E71">
        <v>1</v>
      </c>
      <c r="F71" s="1">
        <f t="shared" si="13"/>
        <v>3.0181014196563865E-2</v>
      </c>
      <c r="G71" s="1">
        <f t="shared" si="14"/>
        <v>4.0982805033875167E-3</v>
      </c>
      <c r="H71"/>
      <c r="J71" t="s">
        <v>56</v>
      </c>
      <c r="K71" s="3">
        <f>F70/F71</f>
        <v>2.6886526669140802</v>
      </c>
      <c r="L71" s="3">
        <f>SQRT((G70/F71)^2+(F70*G71/(F71)^2)^2)</f>
        <v>0.39542924718944938</v>
      </c>
      <c r="M71" s="1">
        <f>(K59/K60)^2</f>
        <v>2.7065556711758587</v>
      </c>
      <c r="N71" s="1">
        <f>SQRT((2*K59*L59/(K60)^2)^2+(L60*K59^2*2/(K60)^3)^2)</f>
        <v>4.0868814816835443E-2</v>
      </c>
      <c r="O71" s="3">
        <f>(-M71+K71)/(SQRT(L71^2+N71^2))</f>
        <v>-4.5034971640083507E-2</v>
      </c>
    </row>
    <row r="72" spans="4:15" x14ac:dyDescent="0.2">
      <c r="D72">
        <v>1</v>
      </c>
      <c r="E72">
        <v>2</v>
      </c>
      <c r="F72" s="1">
        <f t="shared" si="13"/>
        <v>0.21801533387513958</v>
      </c>
      <c r="G72" s="1">
        <f t="shared" si="14"/>
        <v>6.0480666839881443E-3</v>
      </c>
      <c r="H72"/>
      <c r="I72" t="s">
        <v>31</v>
      </c>
      <c r="J72" t="s">
        <v>54</v>
      </c>
      <c r="K72" s="3">
        <f>F72/F73</f>
        <v>2.6592766003438206</v>
      </c>
      <c r="L72" s="3">
        <f>SQRT((G72/F73)^2+(F72*G73/(F73)^2)^2)</f>
        <v>0.1661179567911443</v>
      </c>
      <c r="M72" s="1">
        <f>(K58/K59)^2</f>
        <v>2.5224913494809686</v>
      </c>
      <c r="N72" s="1">
        <v>5.3900189559261888E-3</v>
      </c>
      <c r="O72" s="3">
        <f>(K72-M72)/(SQRT(L72^2+N72^2))</f>
        <v>0.82298931612123094</v>
      </c>
    </row>
    <row r="73" spans="4:15" x14ac:dyDescent="0.2">
      <c r="D73">
        <v>2</v>
      </c>
      <c r="E73">
        <v>2</v>
      </c>
      <c r="F73" s="1">
        <f t="shared" si="13"/>
        <v>8.1982947485399651E-2</v>
      </c>
      <c r="G73" s="1">
        <f t="shared" si="14"/>
        <v>4.5885411099439105E-3</v>
      </c>
      <c r="H73"/>
      <c r="J73" t="s">
        <v>55</v>
      </c>
      <c r="K73" s="3">
        <f>F72/F74</f>
        <v>8.5837373799872996</v>
      </c>
      <c r="L73" s="3">
        <f>SQRT((G72/F74)^2+(F72*G74/(F74)^2)^2)</f>
        <v>1.3974504811811925</v>
      </c>
      <c r="M73" s="1">
        <f>(K58/K60)^2</f>
        <v>6.8272632674297604</v>
      </c>
      <c r="N73" s="1">
        <v>2.7826105515294628E-3</v>
      </c>
      <c r="O73" s="3">
        <f>(K73-M73)/(SQRT(L73^2+N73^2))</f>
        <v>1.2569108201694885</v>
      </c>
    </row>
    <row r="74" spans="4:15" x14ac:dyDescent="0.2">
      <c r="D74">
        <v>3</v>
      </c>
      <c r="E74">
        <v>2</v>
      </c>
      <c r="F74" s="1">
        <f t="shared" si="13"/>
        <v>2.5398649122634523E-2</v>
      </c>
      <c r="G74" s="1">
        <f t="shared" si="14"/>
        <v>4.074479661581234E-3</v>
      </c>
      <c r="H74"/>
      <c r="J74" t="s">
        <v>56</v>
      </c>
      <c r="K74" s="3">
        <f>F73/F74</f>
        <v>3.2278467681314154</v>
      </c>
      <c r="L74" s="3">
        <f>SQRT((G73/F74)^2+(F73*G74/(F74)^2)^2)</f>
        <v>0.5484254617233546</v>
      </c>
      <c r="M74" s="1">
        <f>(K59/K60)^2</f>
        <v>2.7065556711758587</v>
      </c>
      <c r="N74" s="1">
        <f>SQRT((2*K59*L59/(K60)^2)^2+(L60*K59^2*2/(K60)^3)^2)</f>
        <v>4.0868814816835443E-2</v>
      </c>
      <c r="O74" s="3">
        <f>(-M74+K74)/(SQRT(L74^2+N74^2))</f>
        <v>0.947894834591966</v>
      </c>
    </row>
    <row r="75" spans="4:15" x14ac:dyDescent="0.2">
      <c r="G75"/>
      <c r="H75"/>
    </row>
    <row r="76" spans="4:15" x14ac:dyDescent="0.2">
      <c r="G76"/>
      <c r="H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2017-03-13T14:04:47Z</dcterms:created>
  <dcterms:modified xsi:type="dcterms:W3CDTF">2017-03-15T08:49:21Z</dcterms:modified>
</cp:coreProperties>
</file>