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000"/>
  </bookViews>
  <sheets>
    <sheet name="清单和进度" sheetId="1" r:id="rId1"/>
  </sheets>
  <definedNames>
    <definedName name="_xlnm._FilterDatabase" localSheetId="0" hidden="1">清单和进度!$A$1:$N$125</definedName>
  </definedNames>
  <calcPr calcId="144525" concurrentCalc="0"/>
</workbook>
</file>

<file path=xl/sharedStrings.xml><?xml version="1.0" encoding="utf-8"?>
<sst xmlns="http://schemas.openxmlformats.org/spreadsheetml/2006/main" count="508">
  <si>
    <t>序号</t>
  </si>
  <si>
    <t>业务分类</t>
  </si>
  <si>
    <t>中文表名</t>
  </si>
  <si>
    <t>英文表名</t>
  </si>
  <si>
    <t>小时、天表</t>
  </si>
  <si>
    <t>SP名称</t>
  </si>
  <si>
    <t>数据网管
中文表名</t>
  </si>
  <si>
    <t>数据网管
英文表名</t>
  </si>
  <si>
    <t>数据网管
小时、天表</t>
  </si>
  <si>
    <t>数据网管
SP名称</t>
  </si>
  <si>
    <t>已建ODM</t>
  </si>
  <si>
    <t>已建DW</t>
  </si>
  <si>
    <t>已建SP</t>
  </si>
  <si>
    <t>建模情况</t>
  </si>
  <si>
    <t>一期汇聚</t>
  </si>
  <si>
    <t>汇聚情况</t>
  </si>
  <si>
    <t>DHCP</t>
  </si>
  <si>
    <t>资源域_性能_DHCP性能指标01_5分钟</t>
  </si>
  <si>
    <t>/</t>
  </si>
  <si>
    <t>DHCP业务CPU统计报表日报</t>
  </si>
  <si>
    <t>DHCP_NSSYSUTMSTATS</t>
  </si>
  <si>
    <t>是</t>
  </si>
  <si>
    <t>OK</t>
  </si>
  <si>
    <t>不需要汇聚。</t>
  </si>
  <si>
    <t>资源域_性能_DHCP性能指标02_5分钟</t>
  </si>
  <si>
    <t>DHCP业务内存统计报表日报</t>
  </si>
  <si>
    <t>DHCP_NSMEMUTMSTATS</t>
  </si>
  <si>
    <t>资源域_性能_DHCP性能指标03</t>
  </si>
  <si>
    <t>DHCP业务子网利用率统计报表小时报</t>
  </si>
  <si>
    <t>DHCP_QIPSUTMSTATS</t>
  </si>
  <si>
    <t>资源域_性能_DHCP性能指标04_5分钟</t>
  </si>
  <si>
    <t>DHCP峰值和平均响应时间小时报</t>
  </si>
  <si>
    <t>DHCP_QIPDUTMSTATS</t>
  </si>
  <si>
    <t>资源域_性能_DHCP性能指标05_5分钟</t>
  </si>
  <si>
    <t>DHCP业务DNS服务器响应时间统计报表日报</t>
  </si>
  <si>
    <t>DHCP_QIPDNSTUTMSTATS</t>
  </si>
  <si>
    <t>资源域_性能_DHCP性能指标06_5分钟</t>
  </si>
  <si>
    <t>DHCP业务DNS服务器错误数目统计报表日报</t>
  </si>
  <si>
    <t>DHCP_QIPDNS5MUTMSTATS</t>
  </si>
  <si>
    <t>资源域_性能_DHCP性能指标07</t>
  </si>
  <si>
    <t>网卡性能统计报表小时报</t>
  </si>
  <si>
    <t>DHCP_MIB2UTMSTATS</t>
  </si>
  <si>
    <t>资源域_性能_DHCP性能指标08</t>
  </si>
  <si>
    <t>硬盘利用率统计报表小时报</t>
  </si>
  <si>
    <t>DHCP_SUNHDUTMSTATS</t>
  </si>
  <si>
    <t>RADIUS</t>
  </si>
  <si>
    <t>资源域_性能_RADIUS性能指标_RADIUS认证</t>
  </si>
  <si>
    <t>资源域_性能_RADIUS性能指标_宽带统计</t>
  </si>
  <si>
    <t>资源域_性能_RADIUS性能指标_peap统计</t>
  </si>
  <si>
    <t>资源域_性能_RADIUS性能指标_PORTALRADIUS统计</t>
  </si>
  <si>
    <t>GPRS</t>
  </si>
  <si>
    <t>资源域_性能_M2M业务专用APN_15分钟</t>
  </si>
  <si>
    <t>/ (GPRS_ERIC_APN ? )</t>
  </si>
  <si>
    <t>MMS</t>
  </si>
  <si>
    <t>资源域_性能_MMS性能指标_KPI_天</t>
  </si>
  <si>
    <t>MMS业务KPI日报统计指标组</t>
  </si>
  <si>
    <t>MMS_KPI_DAILY</t>
  </si>
  <si>
    <t>优先汇聚。不需要汇聚。</t>
  </si>
  <si>
    <t>资源域_性能_MMS性能指标_业务量_小时</t>
  </si>
  <si>
    <t>MMS业务量统计指标组</t>
  </si>
  <si>
    <t>MMS_PM_HOUR</t>
  </si>
  <si>
    <t>资源域_性能_MMS性能指标_业务量_天</t>
  </si>
  <si>
    <t>MMS_PM_DAILY</t>
  </si>
  <si>
    <t>资源域_性能_MMS性能指标_业务量_5分钟</t>
  </si>
  <si>
    <t>MMS_PM_FIVEMIN</t>
  </si>
  <si>
    <t>资源域_性能_MMS性能指标_分地区业务量_天</t>
  </si>
  <si>
    <t>MMS业务量分省/地区统计指标组</t>
  </si>
  <si>
    <t>MMS_PM_AREA</t>
  </si>
  <si>
    <t>资源域_性能_MMS性能指标_业务成功率_天</t>
  </si>
  <si>
    <t>MMS业务成功率统计指标组</t>
  </si>
  <si>
    <t>MMS_SUCC_DAILY</t>
  </si>
  <si>
    <t>资源域_性能_MMS性能指标_业务成功率_月</t>
  </si>
  <si>
    <t>MMS_SUCC_MONTHLY</t>
  </si>
  <si>
    <t>资源域_性能_MMS性能指标_业务成功率_小时</t>
  </si>
  <si>
    <t>MMS_SUCC_HOUR</t>
  </si>
  <si>
    <t>资源域_性能_MMS性能指标_业务成功率分地区_天</t>
  </si>
  <si>
    <t>MMS业务成功率分省/地区统计指标组</t>
  </si>
  <si>
    <t>MMS_SUCC_AREA_DAILY</t>
  </si>
  <si>
    <t>资源域_性能_MMS性能指标_业务成功率分地区_月</t>
  </si>
  <si>
    <t>MMS_SUCC_AREA_MONTH</t>
  </si>
  <si>
    <t>资源域_性能_MMS性能指标_业务流量_天</t>
  </si>
  <si>
    <t>MMS业务流量统计指标组</t>
  </si>
  <si>
    <t xml:space="preserve">MMS_THROUGHPUT </t>
  </si>
  <si>
    <t>资源域_性能_MMS性能指标_SP的MMS性能_天</t>
  </si>
  <si>
    <t>SP的MMS业务统计指标组</t>
  </si>
  <si>
    <t>MMS_SP_DAILY</t>
  </si>
  <si>
    <t>短信</t>
  </si>
  <si>
    <t>资源域_性能_短信中心性能指标01</t>
  </si>
  <si>
    <t>资源域_性能_短信中心性能指标02</t>
  </si>
  <si>
    <t>资源域_性能_短信中心性能指标03</t>
  </si>
  <si>
    <t>资源域_性能_短信中心性能指标04</t>
  </si>
  <si>
    <t>资源域_性能_短信中心性能指标05</t>
  </si>
  <si>
    <t>资源域_性能_短信中心性能指标06</t>
  </si>
  <si>
    <t>资源域_性能_短信中心性能指标07</t>
  </si>
  <si>
    <t>资源域_性能_短信中心性能指标08</t>
  </si>
  <si>
    <t>资源域_性能_短信中心性能指标09</t>
  </si>
  <si>
    <t>资源域_性能_短信中心性能指标10</t>
  </si>
  <si>
    <t>资源域_性能_短信中心性能指标11</t>
  </si>
  <si>
    <t>资源域_性能_短信中心性能指标12</t>
  </si>
  <si>
    <t>资源域_性能_短信中心性能指标13</t>
  </si>
  <si>
    <t>资源域_性能_短信中心性能指标14</t>
  </si>
  <si>
    <t>资源域_性能_短信中心性能指标15</t>
  </si>
  <si>
    <t>资源域_性能_短信中心性能指标16</t>
  </si>
  <si>
    <t>资源域_性能_短信中心性能指标17</t>
  </si>
  <si>
    <t>资源域_性能_短信中心性能指标18</t>
  </si>
  <si>
    <t>资源域_性能_短信中心性能指标19</t>
  </si>
  <si>
    <t>资源域_性能_短信中心性能指标20</t>
  </si>
  <si>
    <t>资源域_性能_短信中心性能指标21</t>
  </si>
  <si>
    <t>飞信心情</t>
  </si>
  <si>
    <t>资源域_性能_飞信心情性能指标_业务性能</t>
  </si>
  <si>
    <t>资源域_性能_飞信心情性能指标_用户数统计</t>
  </si>
  <si>
    <t>资源域_性能_飞信心情性能指标_主机性能</t>
  </si>
  <si>
    <t>行业彩信</t>
  </si>
  <si>
    <t>资源域_性能_行业彩信_MMS_KPI报表_小时</t>
  </si>
  <si>
    <t>DW_FT_RE_ST_HYCX_KPI_D</t>
  </si>
  <si>
    <t>SP_DFRS_HYCX_KPI_D</t>
  </si>
  <si>
    <t>MMS KPI小时报表</t>
  </si>
  <si>
    <t>MMS_DINGZHI_KPI_HOUR</t>
  </si>
  <si>
    <t>MMS_DINGZHI_KPI_DAY</t>
  </si>
  <si>
    <t>P_MMS_DINGZHI_KPI_DAY</t>
  </si>
  <si>
    <t>资源域_性能_行业彩信_MMS成功率分SP报表_小时</t>
  </si>
  <si>
    <t>DW_FT_RE_ST_HYCX_SP_SURT_D</t>
  </si>
  <si>
    <t>SP_DFRS_HYCX_SP_SURT_D</t>
  </si>
  <si>
    <t>MMS成功率分SP小时报表</t>
  </si>
  <si>
    <t>MMS_DINGZHI_SUCCRATESP_HOUR</t>
  </si>
  <si>
    <t>MMS_DINGZHI_SUCCRATESP_DAY</t>
  </si>
  <si>
    <t>P_MMS_DINGZHI_SUCCRATESP_DAY</t>
  </si>
  <si>
    <t>资源域_性能_行业彩信_MMS成功率分彩信中心报表_小时</t>
  </si>
  <si>
    <t>DW_FT_RE_ST_HYCX_MC_SURT_D</t>
  </si>
  <si>
    <t>SP_DFRS_HYCX_MC_SURT_D</t>
  </si>
  <si>
    <t>MMS成功率分彩信中心小时报表</t>
  </si>
  <si>
    <t>MMS_DINGZHI_SUCCRATEMMSC_HOUR</t>
  </si>
  <si>
    <t>MMS_DINGZHI_SUCCRATEMMSC_DAY</t>
  </si>
  <si>
    <t>P_MMS_DINGZHI_SUCCRATEMMSC_DAY</t>
  </si>
  <si>
    <t>O表缺少字段MMSCID</t>
  </si>
  <si>
    <t>资源域_性能_行业彩信_MMS接口消息分MMSC成功率报表_小时</t>
  </si>
  <si>
    <t>DW_FT_RE_ST_HYCX_MSG_MC_SURT_D</t>
  </si>
  <si>
    <t>SP_DFRS_HYCX_MSG_MC_SURT_D</t>
  </si>
  <si>
    <t>MMS接口消息分MMSC成功率小时报表</t>
  </si>
  <si>
    <t>MMS_DINGZHI_IFSUCCMMSC_HOUR</t>
  </si>
  <si>
    <t>MMS_DINGZHI_IFSUCCMMSC_DAY</t>
  </si>
  <si>
    <t>P_MMS_DINGZHI_IFSUCCMMSC_DAY</t>
  </si>
  <si>
    <t>资源域_性能_行业彩信_MMS接口消息分SP成功率报表_小时</t>
  </si>
  <si>
    <t>DW_FT_RE_ST_HYCX_MSG_SP_SURT_D</t>
  </si>
  <si>
    <t>SP_DFRS_HYCX_MSG_SP_SURT_D</t>
  </si>
  <si>
    <t>MMS接口消息分SP成功率小时报表</t>
  </si>
  <si>
    <t>MMS_DINGZHI_IFSUCCSP_HOUR</t>
  </si>
  <si>
    <t>MMS_DINGZHI_IFSUCCSP_DAY</t>
  </si>
  <si>
    <t>P_MMS_DINGZHI_IFSUCCSP_DAY</t>
  </si>
  <si>
    <t>资源域_性能_行业彩信_MMS系统峰值业务量报表_5分钟</t>
  </si>
  <si>
    <t>DW_FT_RE_ST_HYCX_TOP_BUSI_D</t>
  </si>
  <si>
    <t>SP_DFRS_HYCX_TOP_BUSI_D</t>
  </si>
  <si>
    <t>MMS系统峰值业务量小时报表（5分钟粒度）</t>
  </si>
  <si>
    <t>MMS_DINGZHI_PEAK_5MIN</t>
  </si>
  <si>
    <t>MMS_DINGZHI_PEAK_DAY</t>
  </si>
  <si>
    <t>P_MMS_DINGZHI_PEAK_DAY</t>
  </si>
  <si>
    <t>资源域_性能_行业彩信_MMS业务分MMSC报表_小时</t>
  </si>
  <si>
    <t>DW_FT_RE_ST_HYCX_BUSI_MC_D</t>
  </si>
  <si>
    <t>SP_DFRS_HYCX_BUSI_MC_D</t>
  </si>
  <si>
    <t>MMS业务分MMSC报表(小时报表)</t>
  </si>
  <si>
    <t>MMS_DINGZHI_MMSC_HOUR</t>
  </si>
  <si>
    <t>MMS_DINGZHI_MMSC_DAY</t>
  </si>
  <si>
    <t>P_MMS_DINGZHI_MMSC_DAY</t>
  </si>
  <si>
    <t>资源域_性能_行业彩信_MMS业务分SP报表_小时</t>
  </si>
  <si>
    <t>DW_FT_RE_ST_HYCX_BUSI_SP_D</t>
  </si>
  <si>
    <t>SP_DFRS_HYCX_BUSI_SP_D</t>
  </si>
  <si>
    <t>MMS业务分SP小时报表</t>
  </si>
  <si>
    <t>MMS_DINGZHI_SP_HOUR</t>
  </si>
  <si>
    <t>MMS_DINGZHI_SP_DAY</t>
  </si>
  <si>
    <t>P_MMS_DINGZHI_SP_DAY</t>
  </si>
  <si>
    <t>资源域_性能_行业彩信_M接口错误码统计报表_小时</t>
  </si>
  <si>
    <t>DW_FT_RE_ST_HYCX_MP_ERR_CODE_D</t>
  </si>
  <si>
    <t>SP_DFRS_HYCX_MP_ERR_CODE_D</t>
  </si>
  <si>
    <t>M接口错误码统计小时报表</t>
  </si>
  <si>
    <t>MMS_DINGZHI_IFMERRCODE_HOUR</t>
  </si>
  <si>
    <t>MMS_DINGZHI_IFMERRCODE_DAY</t>
  </si>
  <si>
    <t>P_MMS_DINGZHI_IFMERRCODE_DAY</t>
  </si>
  <si>
    <t>行业垃圾短信</t>
  </si>
  <si>
    <t>资源域_性能_行业垃圾短信_黑白名单统计报表_5分钟</t>
  </si>
  <si>
    <t>DW_FT_RE_ST_HYLJDX_BW_LIST_H
DW_FT_RE_ST_HYLJDX_BW_LIST_D</t>
  </si>
  <si>
    <t>SP_DFRS_HYLJDX_BW_LIST_H
SP_DFRS_HYLJDX_BW_LIST_D</t>
  </si>
  <si>
    <t>黑白名单业务分类统计报表</t>
  </si>
  <si>
    <t>ZM_PM_BWADATA_5MIN</t>
  </si>
  <si>
    <t>ZM_PM_BWADATA_HOUR
ZM_PM_BWADATA_DAY</t>
  </si>
  <si>
    <t>P_ZM_PM_BWADATA_HOUR
P_ZM_PM_BWADATA_DAY</t>
  </si>
  <si>
    <t>资源域_性能_行业垃圾短信_数据库统计报表_5分钟</t>
  </si>
  <si>
    <t>DW_FT_RE_ST_HYLJDX_DATABASE_H
DW_FT_RE_ST_HYLJDX_DATABASE_D</t>
  </si>
  <si>
    <t>SP_DFRS_HYLJDX_DATABASE_H
SP_DFRS_HYLJDX_DATABASE_D</t>
  </si>
  <si>
    <t>数据库业务分类统计报表</t>
  </si>
  <si>
    <t>ZM_PM_DBDATA_5MIN</t>
  </si>
  <si>
    <t>ZM_PM_DBDATA_HOUR
ZM_PM_DBDATA_DAY</t>
  </si>
  <si>
    <t>P_ZM_PM_DBDATA_HOUR
P_ZM_PM_DBDATA_DAY</t>
  </si>
  <si>
    <t>资源域_性能_行业垃圾短信_接口机统计报表_5分钟</t>
  </si>
  <si>
    <t>DW_FT_RE_ST_HYLJDX_IF_MACH_H
DW_FT_RE_ST_HYLJDX_IF_MACH_D</t>
  </si>
  <si>
    <t>SP_DFRS_HYLJDX_IF_MACH_H
SP_DFRS_HYLJDX_IF_MACH_D</t>
  </si>
  <si>
    <t>接口机业务分类统计报表</t>
  </si>
  <si>
    <t>ZM_PM_GWDATA_5MIN</t>
  </si>
  <si>
    <t>ZM_PM_GWDATA_HOUR
ZM_PM_GWDATA_DAY</t>
  </si>
  <si>
    <t>P_ZM_PM_GWDATA_HOUR
P_ZM_PM_GWDATA_DAY</t>
  </si>
  <si>
    <t>资源域_性能_行业垃圾短信_监控统计报表_5分钟</t>
  </si>
  <si>
    <t>DW_FT_RE_ST_HYLJDX_MONITOR_H
DW_FT_RE_ST_HYLJDX_MONITOR_D</t>
  </si>
  <si>
    <t>SP_DFRS_HYLJDX_MONITOR_H
SP_DFRS_HYLJDX_MONITOR_D</t>
  </si>
  <si>
    <t>监控业务分类统计</t>
  </si>
  <si>
    <t>ZM_PM_MONDATA_5MIN</t>
  </si>
  <si>
    <t>ZM_PM_MONDATA_HOUR
ZM_PM_MONDATA_DAY</t>
  </si>
  <si>
    <t>P_ZM_PM_MONDATA_HOUR
P_ZM_PM_MONDATA_DAY</t>
  </si>
  <si>
    <t>行业网关N31</t>
  </si>
  <si>
    <t>资源域_性能_行业网关N31性能指标01_5分钟</t>
  </si>
  <si>
    <t>DW_FT_RE_ST_HYWG_N31_01_H
DW_FT_RE_ST_HYWG_N31_01_D</t>
  </si>
  <si>
    <t>SP_DW_FT_RE_ST_HYWG_N31_01_H
SP_DW_FT_RE_ST_HYWG_N31_01_D</t>
  </si>
  <si>
    <t>行业网关与EC/SI之间的详细流量统计指标组</t>
  </si>
  <si>
    <t>ISMG_HY_IAGW_ECSI_MIN</t>
  </si>
  <si>
    <t>ISMG_HY_IAGW_ECSI_HOUR
ISMG_HY_IAGW_ECSI_DAY</t>
  </si>
  <si>
    <t>P_ISMG_HY_IAGW_ECSI_HOUR
P_ISMG_HY_IAGW_ECSI_DAY</t>
  </si>
  <si>
    <t>资源域_性能_行业网关N31性能指标02_小时</t>
  </si>
  <si>
    <t>DW_FT_RE_ST_HYWG_N31_02_D</t>
  </si>
  <si>
    <t>SP_DW_FT_RE_ST_HYWG_N31_02_D</t>
  </si>
  <si>
    <t>行业网关与其它ISMG之间的流量统计指标</t>
  </si>
  <si>
    <t>ISMG_HY_IAGW_OTHER_HOUR</t>
  </si>
  <si>
    <t>ISMG_HY_IAGW_OTHER_DAY</t>
  </si>
  <si>
    <t>P_ISMG_HY_IAGW_OTHER_DAY</t>
  </si>
  <si>
    <t>资源域_性能_行业网关N31性能指标03_小时</t>
  </si>
  <si>
    <t>DW_FT_RE_ST_HYWG_N31_03_D</t>
  </si>
  <si>
    <t>SP_DW_FT_RE_ST_HYWG_N31_03_D</t>
  </si>
  <si>
    <t>EC/SI与各地用户间消息量统计指标组</t>
  </si>
  <si>
    <t>ISMG_HY_ECSI_USER_HOUR</t>
  </si>
  <si>
    <t>ISMG_HY_ECSI_USER_DAY</t>
  </si>
  <si>
    <t>P_ISMG_HY_ECSI_USER_DAY</t>
  </si>
  <si>
    <t>资源域_性能_行业网关N31性能指标04_5分钟</t>
  </si>
  <si>
    <t>DW_FT_RE_ST_HYWG_N31_04_H
DW_FT_RE_ST_HYWG_N31_04_D</t>
  </si>
  <si>
    <t>SP_DW_FT_RE_ST_HYWG_N31_04_H
SP_DW_FT_RE_ST_HYWG_N31_04_D</t>
  </si>
  <si>
    <t>队列长度统计指标组</t>
  </si>
  <si>
    <t>ISMG_HY_QUEUE_IAGW_DEVICE_MIN</t>
  </si>
  <si>
    <t>ISMG_HY_QUEUE_IAGW_DEVICE_HOUR
ISMG_HY_QUEUE_IAGW_DEVICE_DAY</t>
  </si>
  <si>
    <t>P_ISMG_HY_QUEUE_IAGW_DEVICE_H
P_ISMG_HY_QUEUE_IAGW_DEVICE_D</t>
  </si>
  <si>
    <t>资源域_性能_行业网关N31性能指标05_小时</t>
  </si>
  <si>
    <t>DW_FT_RE_ST_HYWG_N31_05_D</t>
  </si>
  <si>
    <t>SP_DW_FT_RE_ST_HYWG_N31_05_D</t>
  </si>
  <si>
    <t>MO统计指标组</t>
  </si>
  <si>
    <t>ISMG_HY_MO_HOUR</t>
  </si>
  <si>
    <t>ISMG_HY_MO_DAY</t>
  </si>
  <si>
    <t>P_ISMG_HY_MO_DAY</t>
  </si>
  <si>
    <t>资源域_性能_行业网关N31性能指标06_小时</t>
  </si>
  <si>
    <t>DW_FT_RE_ST_HYWG_N31_06_D</t>
  </si>
  <si>
    <t>SP_DW_FT_RE_ST_HYWG_N31_06_D</t>
  </si>
  <si>
    <t>MT统计指标组</t>
  </si>
  <si>
    <t>ISMG_HY_MT_HOUR</t>
  </si>
  <si>
    <t>ISMG_HY_MT_DAY</t>
  </si>
  <si>
    <t>P_ISMG_HY_MT_DAY</t>
  </si>
  <si>
    <t>资源域_性能_行业网关N31性能指标07_小时</t>
  </si>
  <si>
    <t>DW_FT_RE_ST_HYWG_N31_07_D</t>
  </si>
  <si>
    <t>SP_DW_FT_RE_ST_HYWG_N31_07_D</t>
  </si>
  <si>
    <t>状态报告错误统计指标组－异省网关向本地网关返回的report错误码统计</t>
  </si>
  <si>
    <t>ISMG_HY_REPORT_ERROR_IA_GW_H</t>
  </si>
  <si>
    <t>ISMG_HY_REPORT_ERROR_IA_GW_D</t>
  </si>
  <si>
    <t>P_ISMG_HY_REPORT_ERROR_IA_GW_D</t>
  </si>
  <si>
    <t>资源域_性能_行业网关N31性能指标08_小时</t>
  </si>
  <si>
    <t>DW_FT_RE_ST_HYWG_N31_08_D</t>
  </si>
  <si>
    <t>SP_DW_FT_RE_ST_HYWG_N31_08_D</t>
  </si>
  <si>
    <t>状态报告错误统计指标组－本地网关向异省网关返回的report错误码统计</t>
  </si>
  <si>
    <t>ISMG_HY_REPORT_ERROR_GW_IA_H</t>
  </si>
  <si>
    <t>ISMG_HY_REPORT_ERROR_GW_IA_D</t>
  </si>
  <si>
    <t>P_ISMG_HY_REPORT_ERROR_GW_IA_D</t>
  </si>
  <si>
    <t>资源域_性能_行业网关N31性能指标09_小时</t>
  </si>
  <si>
    <t>DW_FT_RE_ST_HYWG_N31_09_D</t>
  </si>
  <si>
    <t>SP_DW_FT_RE_ST_HYWG_N31_09_D</t>
  </si>
  <si>
    <t>前转错误统计指标组－异省行业向本地行业网关前转MO失败错误码统计</t>
  </si>
  <si>
    <t>ISMG_HY_FORWARD_ERROR_GW_IA_H</t>
  </si>
  <si>
    <t>ISMG_HY_FORWARD_ERROR_GW_IA_D</t>
  </si>
  <si>
    <t>P_ISMG_HY_FORWARD_ERROR_MO_DAY</t>
  </si>
  <si>
    <t>资源域_性能_行业网关N31性能指标10_小时</t>
  </si>
  <si>
    <t>DW_FT_RE_ST_HYWG_N31_10_D</t>
  </si>
  <si>
    <t>SP_DW_FT_RE_ST_HYWG_N31_10_D</t>
  </si>
  <si>
    <t>前转错误统计指标组－行业网关向异省网关发送MT前转失败数错误码统计</t>
  </si>
  <si>
    <t>ISMG_HY_FORWARD_ERROR_IA_GW_H</t>
  </si>
  <si>
    <t>ISMG_HY_FORWARD_ERROR_IA_GW_D</t>
  </si>
  <si>
    <t>P_ISMG_HY_FORWARD_ERROR_MT_DAY</t>
  </si>
  <si>
    <t>资源域_性能_行业网关N31性能指标11_5分钟</t>
  </si>
  <si>
    <t>DW_FT_RE_ST_HYWG_N31_11_H
DW_FT_RE_ST_HYWG_N31_11_D</t>
  </si>
  <si>
    <t>SP_DW_FT_RE_ST_HYWG_N31_11_H
SP_DW_FT_RE_ST_HYWG_N31_11_D</t>
  </si>
  <si>
    <t>设备性能统计指标组</t>
  </si>
  <si>
    <t>ISMG_HY_PERFORMANCE_MIN</t>
  </si>
  <si>
    <t>ISMG_HY_PERFORMANCE_HOUR
ISMG_HY_PERFORMANCE_DAY</t>
  </si>
  <si>
    <t>P_ISMG_HY_PERFORMANCE_HOUR
P_ISMG_HY_PERFORMANCE_DAY</t>
  </si>
  <si>
    <t>资源域_性能_行业网关N31性能指标12_5分钟</t>
  </si>
  <si>
    <t>DW_FT_RE_ST_HYWG_N31_12_H
DW_FT_RE_ST_HYWG_N31_12_D</t>
  </si>
  <si>
    <t>SP_DW_FT_RE_ST_HYWG_N31_12_H
SP_DW_FT_RE_ST_HYWG_N31_12_D</t>
  </si>
  <si>
    <t>网关收发消息性能指标组</t>
  </si>
  <si>
    <t>ISMG_HY_RS_PERFORMANCE_MIN</t>
  </si>
  <si>
    <t>ISMG_HY_RS_PERFORMANCE_HOUR
ISMG_HY_RS_PERFORMANCE_DAY</t>
  </si>
  <si>
    <t>P_ISMG_HY_RS_PERFORMANCE_HOUR
P_ISMG_HY_RS_PERFORMANCE_DAY</t>
  </si>
  <si>
    <t>资源域_性能_行业网关N31性能指标13_天</t>
  </si>
  <si>
    <t>EC/SI信息查询统计指标组</t>
  </si>
  <si>
    <t>ISMG_HY_ECSI_INFORMATION_DAY</t>
  </si>
  <si>
    <t>资源域_性能_行业网关N31性能指标14_5分钟</t>
  </si>
  <si>
    <t>DW_FT_RE_ST_HYWG_N31_14_H
DW_FT_RE_ST_HYWG_N31_14_D</t>
  </si>
  <si>
    <t>SP_DW_FT_RE_ST_HYWG_N31_14_H
SP_DW_FT_RE_ST_HYWG_N31_14_D</t>
  </si>
  <si>
    <t>EC业务统计报表</t>
  </si>
  <si>
    <t>ISMG_HYRT_ZXIMGW_IA_MIN</t>
  </si>
  <si>
    <t>ISMG_HYRT_ZXIMGW_IA_HOUR
ISMG_HYRT_ZXIMGW_IA_DAY</t>
  </si>
  <si>
    <t>SP_ISMG_HYRT_ZXIMGW_IA_HOUR
SP_ISMG_HYRT_ZXIMGW_IA_DAY</t>
  </si>
  <si>
    <t>互联互通网关N31</t>
  </si>
  <si>
    <t>资源域_性能_互联互通网关N31性能指标01_5分钟</t>
  </si>
  <si>
    <t>DW_FT_RE_ST_HLHTWG_01_H
DW_FT_RE_ST_HLHTWG_01_D</t>
  </si>
  <si>
    <t>SP_DW_FT_RE_ST_HLHTWG_01_H
SP_DW_FT_RE_ST_HLHTWG_01_D</t>
  </si>
  <si>
    <t>互通业务综合统计指标组</t>
  </si>
  <si>
    <t>ISMG_HT_COMPREHENSIVE</t>
  </si>
  <si>
    <t>ISMG_HT_COMPREHENSIVE_HOUR
ISMG_HT_COMPREHENSIVE_DAY</t>
  </si>
  <si>
    <t>P_ISMG_HT_COMPREHENSIVE_HOUR
P_ISMG_HT_COMPREHENSIVE_DAY</t>
  </si>
  <si>
    <t>资源域_性能_互联互通网关N31性能指标02_5分钟</t>
  </si>
  <si>
    <t>DW_FT_RE_ST_HLHTWG_02_H
DW_FT_RE_ST_HLHTWG_02_D</t>
  </si>
  <si>
    <t>SP_DW_FT_RE_ST_HLHTWG_02_H
SP_DW_FT_RE_ST_HLHTWG_02_D</t>
  </si>
  <si>
    <t xml:space="preserve">互通网关统计指标组 </t>
  </si>
  <si>
    <t>ISMG_HT_GROUP_COUNT</t>
  </si>
  <si>
    <t>ISMG_HT_GROUP_COUNT_HOUR
ISMG_HT_GROUP_COUNT_DAY</t>
  </si>
  <si>
    <t>P_ISMG_HT_GROUP_COUNT_HOUR
P_ISMG_HT_GROUP_COUNT_DAY</t>
  </si>
  <si>
    <t>华为LTE</t>
  </si>
  <si>
    <t>资源域_性能_华为LTE性能_MME_15分钟</t>
  </si>
  <si>
    <t>DW_FT_RE_ST_HUAWEI_LTE_MME_H
DW_FT_RE_ST_HUAWEI_LTE_MME_D</t>
  </si>
  <si>
    <t>SP_DFRS_HUAWEI_LTE_MME_H
SP_DFRS_HUAWEI_LTE_MME_D</t>
  </si>
  <si>
    <t>MME性能指标统计报表</t>
  </si>
  <si>
    <t>LTE_MME_FUNCTION</t>
  </si>
  <si>
    <t>LTE_MME_FUNCTION_HOUR
LTE_MME_FUNCTION_DAY</t>
  </si>
  <si>
    <t>P_LTE_MME_FUNCTION_HOUR
P_LTE_MME_FUNCTION_DAY</t>
  </si>
  <si>
    <t>资源域_性能_华为LTE性能_PGW_15分钟</t>
  </si>
  <si>
    <t>DW_FT_RE_ST_HUAWEI_LTE_PGW_H
DW_FT_RE_ST_HUAWEI_LTE_PGW_D</t>
  </si>
  <si>
    <t>SP_DFRS_HUAWEI_LTE_PGW_H
SP_DFRS_HUAWEI_LTE_PGW_D</t>
  </si>
  <si>
    <t>PGW性能指标统计报表</t>
  </si>
  <si>
    <t>LTE_PGW_FUNCTION</t>
  </si>
  <si>
    <t>LTE_PGW_FUNCTION_HOUR
LTE_PGW_FUNCTION_DAY</t>
  </si>
  <si>
    <t>P_LTE_PGW_FUNCTION_HOUR
P_LTE_PGW_FUNCTION_DAY</t>
  </si>
  <si>
    <t>资源域_性能_华为LTE性能_平均负荷_15分钟</t>
  </si>
  <si>
    <t>DW_FT_RE_ST_HUAWEI_LTE_AVGLD_H
DW_FT_RE_ST_HUAWEI_LTE_AVGLD_D</t>
  </si>
  <si>
    <t>SP_DFRS_HUAWEI_LTE_AVGLD_H
SP_DFRS_HUAWEI_LTE_AVGLD_D</t>
  </si>
  <si>
    <t>MME/PGW/SGW 的平均负荷指标</t>
  </si>
  <si>
    <t>LTE_SYS_MEANMELOAD</t>
  </si>
  <si>
    <t>LTE_SYS_MEANMELOAD_HOUR
LTE_SYS_MEANMELOAD_DAY</t>
  </si>
  <si>
    <t>P_LTE_SYS_MEANMELOAD_HOUR
P_LTE_SYS_MEANMELOAD_DAY</t>
  </si>
  <si>
    <t>华夏测速</t>
  </si>
  <si>
    <t>资源域_性能_华夏测速业务指标_小时</t>
  </si>
  <si>
    <t>DW_FT_RE_ST_HUAXIA_TESTSPEED_D</t>
  </si>
  <si>
    <t>SP_DFRS_HUAXIA_TESTSPEED_D</t>
  </si>
  <si>
    <t>华夏测速业务报表</t>
  </si>
  <si>
    <t>HUAXIA_SPEED_DETECTION</t>
  </si>
  <si>
    <t>HUAXIA_SPEED_DETECTION_DAY</t>
  </si>
  <si>
    <t>P_HUAXIA_SPEED_DETECTION_DAY</t>
  </si>
  <si>
    <t>接入网关N31</t>
  </si>
  <si>
    <t>资源域_性能_接入网关N31性能指标01_小时</t>
  </si>
  <si>
    <t>DW_FT_RE_ST_JRWG_N31_01_D</t>
  </si>
  <si>
    <t>SP_DFRS_JRWG_N31_01_D</t>
  </si>
  <si>
    <t>接入网关BHSM统计指标</t>
  </si>
  <si>
    <t>ISMG_JR_BHSM</t>
  </si>
  <si>
    <t>ISMG_JR_BHSM_DAY</t>
  </si>
  <si>
    <t>P_ISMG_JR_BHSM_DAY</t>
  </si>
  <si>
    <t>资源域_性能_接入网关N31性能指标02_小时</t>
  </si>
  <si>
    <t>DW_FT_RE_ST_JRWG_N31_02_D</t>
  </si>
  <si>
    <t>SP_DFRS_JRWG_N31_02_D</t>
  </si>
  <si>
    <t>短信中心错误统计指标组</t>
  </si>
  <si>
    <t>ISMG_JR_SMSC_ERROR</t>
  </si>
  <si>
    <t>ISMG_JR_SMSC_ERROR_DAY</t>
  </si>
  <si>
    <t>P_ISMG_JR_SMSC_ERROR_DAY</t>
  </si>
  <si>
    <t>资源域_性能_接入网关N31性能指标03_5分钟</t>
  </si>
  <si>
    <t>DW_FT_RE_ST_JRWG_N31_03_H
DW_FT_RE_ST_JRWG_N31_03_D</t>
  </si>
  <si>
    <t>SP_DFRS_JRWG_N31_03_H
SP_DFRS_JRWG_N31_03_D</t>
  </si>
  <si>
    <t>SP流量指标组</t>
  </si>
  <si>
    <t>ISMG_JR_SP_FLOW</t>
  </si>
  <si>
    <t>ISMG_JR_SP_FLOW_HOUR
ISMG_JR_SP_FLOW_DAY</t>
  </si>
  <si>
    <t>P_ISMG_JR_SP_FLOW_HOUR
P_ISMG_JR_SP_FLOW_DAY</t>
  </si>
  <si>
    <t>资源域_性能_接入网关N31性能指标04_5分钟</t>
  </si>
  <si>
    <t>DW_FT_RE_ST_JRWG_N31_04_H
DW_FT_RE_ST_JRWG_N31_04_D</t>
  </si>
  <si>
    <t>SP_DFRS_JRWG_N31_04_H
SP_DFRS_JRWG_N31_04_D</t>
  </si>
  <si>
    <t>短信中心流量指标组</t>
  </si>
  <si>
    <t>ISMG_JR_SMSC_FLOW</t>
  </si>
  <si>
    <t>ISMG_JR_SMSC_FLOW_HOUR
ISMG_JR_SMSC_FLOW_DAY</t>
  </si>
  <si>
    <t>P_ISMG_JR_SMSC_FLOW_HOUR
P_ISMG_JR_SMSC_FLOW_DAY</t>
  </si>
  <si>
    <t>梦网网关N31</t>
  </si>
  <si>
    <t>资源域_性能_梦网网关N31性能指标01_小时</t>
  </si>
  <si>
    <t>DW_FT_RE_ST_MWWG_N31_01_D</t>
  </si>
  <si>
    <t>SP_DFRS_MWWG_N31_01_D</t>
  </si>
  <si>
    <t>梦网网关BHSM统计指标</t>
  </si>
  <si>
    <t>ISMG_MW_BHSM</t>
  </si>
  <si>
    <t>ISMG_MW_BHSM_DAY</t>
  </si>
  <si>
    <t>P_ISMG_MW_BHSM_DAY</t>
  </si>
  <si>
    <t>资源域_性能_梦网网关N31性能指标02_5分钟</t>
  </si>
  <si>
    <t>DW_FT_RE_ST_MWWG_N31_02_H
DW_FT_RE_ST_MWWG_N31_02_D</t>
  </si>
  <si>
    <t>SP_DFRS_MWWG_N31_02_H
SP_DFRS_MWWG_N31_02_D</t>
  </si>
  <si>
    <t>ISMG_MW_SP</t>
  </si>
  <si>
    <t>P_ISMG_MW_SP_HOUR
ISMG_MW_SP_DAY</t>
  </si>
  <si>
    <t>P_ISMG_MW_SP_HOUR
P_ISMG_MW_SP_DAY</t>
  </si>
  <si>
    <t>资源域_性能_梦网网关N31性能指标03_5分钟</t>
  </si>
  <si>
    <t>DW_FT_RE_ST_MWWG_N31_03_H
DW_FT_RE_ST_MWWG_N31_03_D</t>
  </si>
  <si>
    <t>SP_DFRS_MWWG_N31_03_H
SP_DFRS_MWWG_N31_03_D</t>
  </si>
  <si>
    <t>ISMG_MW_SMSC_FLOW</t>
  </si>
  <si>
    <t>ISMG_MW_SMSC_FLOW_HOUR
ISMG_MW_SMSC_FLOW_DAY</t>
  </si>
  <si>
    <t>P_ISMG_MW_SMSC_FLOW_HOUR
P_ISMG_MW_SMSC_FLOW_DAY</t>
  </si>
  <si>
    <t>资源域_性能_梦网网关N31性能指标04_小时</t>
  </si>
  <si>
    <t>DW_FT_RE_ST_MWWG_N31_04_D</t>
  </si>
  <si>
    <t>SP_DFRS_MWWG_N31_04_D</t>
  </si>
  <si>
    <t>ISMG_MW_SMSC_ERROR</t>
  </si>
  <si>
    <t>ISMG_MW_SMSC_ERROR_DAY</t>
  </si>
  <si>
    <t>P_ISMG_MW_SMSC_ERROR_DAY</t>
  </si>
  <si>
    <t>资源域_性能_梦网网关N31性能指标05_5分钟</t>
  </si>
  <si>
    <t>DW_FT_RE_ST_MWWG_N31_05_H
DW_FT_RE_ST_MWWG_N31_05_D</t>
  </si>
  <si>
    <t>SP_DFRS_MWWG_N31_05_H
SP_DFRS_MWWG_N31_05_D</t>
  </si>
  <si>
    <t xml:space="preserve">网关间前转流量统计指标组   </t>
  </si>
  <si>
    <t>ISMG_MW_FORWARD_FLOW</t>
  </si>
  <si>
    <t>ISMG_MW_FORWARD_FLOW_HOUR
ISMG_MW_FORWARD_FLOW_DAY</t>
  </si>
  <si>
    <t>P_ISMG_MW_FORWARD_FLOW_HOUR
P_ISMG_MW_FORWARD_FLOW_DAY</t>
  </si>
  <si>
    <t>资源域_性能_手机视频性能指标_下载</t>
  </si>
  <si>
    <t>资源域_性能_手机视频性能指标_点播</t>
  </si>
  <si>
    <t>资源域_性能_手机视频性能指标_直播</t>
  </si>
  <si>
    <t>资源域_性能_手机视频性能指标_用户数</t>
  </si>
  <si>
    <t>资源域_性能_BRAS_设备IP地址使用情况</t>
  </si>
  <si>
    <t>资源域_性能_BRAS_在线用户数接入</t>
  </si>
  <si>
    <t>资源域_性能_BRAS_东方有线vpdn用户数</t>
  </si>
  <si>
    <t>资源域_性能_BRAS_移动宽带在线用户数</t>
  </si>
  <si>
    <t>DNS</t>
  </si>
  <si>
    <t>资源域_性能_DNS性能指标_设备状态_5分钟</t>
  </si>
  <si>
    <r>
      <rPr>
        <sz val="10"/>
        <color rgb="FFFF0000"/>
        <rFont val="宋体"/>
        <charset val="134"/>
      </rPr>
      <t>DW_FT_RE_ST_DNS_DEVICE_INFO_H</t>
    </r>
    <r>
      <rPr>
        <sz val="10"/>
        <color theme="1"/>
        <rFont val="宋体"/>
        <charset val="134"/>
      </rPr>
      <t xml:space="preserve">
DW_FT_RE_ST_DNS_DEVICE_INFO_D</t>
    </r>
  </si>
  <si>
    <r>
      <rPr>
        <sz val="10"/>
        <color rgb="FFFF0000"/>
        <rFont val="宋体"/>
        <charset val="134"/>
      </rPr>
      <t>SP_DFRS_DNS_DEVICE_INFO_H</t>
    </r>
    <r>
      <rPr>
        <sz val="10"/>
        <color theme="1"/>
        <rFont val="宋体"/>
        <charset val="134"/>
      </rPr>
      <t xml:space="preserve">
SP_DFRS_DNS_DEVICE_INFO_D</t>
    </r>
  </si>
  <si>
    <t>deviceinfo</t>
  </si>
  <si>
    <r>
      <rPr>
        <sz val="10"/>
        <color rgb="FFFF0000"/>
        <rFont val="宋体"/>
        <charset val="134"/>
      </rPr>
      <t xml:space="preserve">视图：V_DNS_DEVICEINFO_HOUR
</t>
    </r>
    <r>
      <rPr>
        <sz val="10"/>
        <rFont val="宋体"/>
        <charset val="134"/>
      </rPr>
      <t>DeviceInfo_DAY</t>
    </r>
  </si>
  <si>
    <r>
      <rPr>
        <sz val="10"/>
        <color rgb="FFFF0000"/>
        <rFont val="宋体"/>
        <charset val="134"/>
      </rPr>
      <t>视图：V_DNS_DEVICEINFO_HOUR</t>
    </r>
    <r>
      <rPr>
        <sz val="10"/>
        <color theme="1"/>
        <rFont val="宋体"/>
        <charset val="134"/>
      </rPr>
      <t xml:space="preserve">
P_DEVICEINFO_DAY</t>
    </r>
  </si>
  <si>
    <t>OK。天汇聚去掉字段DNSPC07</t>
  </si>
  <si>
    <t>优先汇聚数据</t>
  </si>
  <si>
    <t>资源域_性能_DNS性能指标_重点域名_5分钟</t>
  </si>
  <si>
    <t>DW_FT_RE_ST_DNS_FOCUS_DN_H
DW_FT_RE_ST_DNS_FOCUS_DN_D</t>
  </si>
  <si>
    <t>SP_DFRS_DNS_FOCUS_DN_H
SP_DFRS_DNS_FOCUS_DN_D</t>
  </si>
  <si>
    <t>importantdname</t>
  </si>
  <si>
    <t>V_importantdname（处理了1个字段）
IMPORTANTDNAME_HOUR
IMPORTANTDNAME_DAY</t>
  </si>
  <si>
    <t>P_V_IMPORTANTDNAME
P_IMPORTANTDNAME_HOUR
P_IMPORTANTDNAME_DAY</t>
  </si>
  <si>
    <t>OK。注意：V_importantdname中的转换</t>
  </si>
  <si>
    <t>资源域_性能_DNS性能指标_业务量_5分钟</t>
  </si>
  <si>
    <t>DW_FT_RE_ST_DNS_BUSINESS_H
DW_FT_RE_ST_DNS_BUSINESS_D</t>
  </si>
  <si>
    <t>SP_DFRS_DNS_BUSINESS_H
SP_DFRS_DNS_BUSINESS_D</t>
  </si>
  <si>
    <t>businessdata</t>
  </si>
  <si>
    <t>BUSINESSDATA_HOUR
BUSINESSDATA_DAY</t>
  </si>
  <si>
    <t>P_BUSINESSDATA_HOUR
P_BUSINESSDATA_DAY</t>
  </si>
  <si>
    <t>资源域_性能_DNS性能指标_域名解析排行_5分钟</t>
  </si>
  <si>
    <t>DW_FT_RE_ST_DNS_DN_ANAL_RANK_H
DW_FT_RE_ST_DNS_DN_ANAL_RANK_D</t>
  </si>
  <si>
    <t>SP_DFRS_DNS_DN_ANAL_RANK_H
SP_DFRS_DNS_DN_ANAL_RANK_D</t>
  </si>
  <si>
    <t>top100dname</t>
  </si>
  <si>
    <t>TOP100DNAME_HOUR
TOP100DNAME_DAY</t>
  </si>
  <si>
    <t>P_TOP100DNAME_HOUR
P_TOP100DNAME_DAY</t>
  </si>
  <si>
    <t>OK。数据网管和统一采集字段名称不一致，最后用统一采集的</t>
  </si>
  <si>
    <t>华为CACHE</t>
  </si>
  <si>
    <t>资源域_性能_ICACHE性能指标01_5分钟</t>
  </si>
  <si>
    <t>DW_FT_RE_ST_ICACHE_01_H
DW_FT_RE_ST_ICACHE_01_D</t>
  </si>
  <si>
    <t>SP_DW_FT_RE_ST_ICACHE_01_H
SP_DW_FT_RE_ST_ICACHE_01_D</t>
  </si>
  <si>
    <t>CACHE_BY_PROTOCOL</t>
  </si>
  <si>
    <t>CACHE_BY_PROTOCOL_HOUR
CACHE_BY_PROTOCOL_DAY</t>
  </si>
  <si>
    <t>P_CACHE_BY_PROTOCOL_HOUR
P_CACHE_BY_PROTOCOL_DAY</t>
  </si>
  <si>
    <t>资源域_性能_ICACHE性能指标02_5分钟</t>
  </si>
  <si>
    <t>DW_FT_RE_ST_ICACHE_02_H
DW_FT_RE_ST_ICACHE_02_D</t>
  </si>
  <si>
    <t>SP_DW_FT_RE_ST_ICACHE_02_H
SP_DW_FT_RE_ST_ICACHE_02_D</t>
  </si>
  <si>
    <t>CACHE_BY_PEAK_FLOW</t>
  </si>
  <si>
    <t>CACHE_BY_PEAK_FLOW_HOUR
CACHE_BY_PEAK_FLOW_DAY</t>
  </si>
  <si>
    <t>P_CACHE_BY_PEAK_FLOW_HOUR
P_CACHE_BY_PEAK_FLOW_DAY</t>
  </si>
  <si>
    <t>OK。汇聚忽略字段AVGACTFLOWOUT，因源表缺少字段FLOWOUT_RATIO</t>
  </si>
  <si>
    <t>LBS</t>
  </si>
  <si>
    <t>资源域_性能_LBS性能指标_天</t>
  </si>
  <si>
    <t>系统业务性能统计</t>
  </si>
  <si>
    <t>CELLID_PERF</t>
  </si>
  <si>
    <t>MISC</t>
  </si>
  <si>
    <t>资源域_性能_MISC性能指标_小时</t>
  </si>
  <si>
    <t>DW_FT_RE_ST_MISC_D</t>
  </si>
  <si>
    <t>SP_DW_FT_RE_ST_MISC_D</t>
  </si>
  <si>
    <t>MISC鉴权批价性能统计报表</t>
  </si>
  <si>
    <t>MISCPERFORMANCE</t>
  </si>
  <si>
    <t>MISCPERFORMANCE_DAY</t>
  </si>
  <si>
    <t>P_MISCPERFORMANCE_DAY</t>
  </si>
  <si>
    <t>OK。实时表缺少字段 INDEX_ID</t>
  </si>
  <si>
    <t>资源域_性能_WLAN资源采集_AC资源</t>
  </si>
  <si>
    <t>资源域_性能_WLAN资源采集_AP资源</t>
  </si>
  <si>
    <t>资源域_性能_WLAN资源采集_热点资源</t>
  </si>
  <si>
    <t>资源域_性能_WLAN资源采集_热点交换机</t>
  </si>
  <si>
    <t>资源域_性能_WLAN性能采集_dhcp实时性能</t>
  </si>
  <si>
    <t>资源域_性能_WLAN性能采集_AP设备性能实时</t>
  </si>
  <si>
    <t>资源域_性能_WLAN性能采集_AC设备性能实时</t>
  </si>
  <si>
    <t>资源域_性能_WLAN性能采集_AC设备连接数</t>
  </si>
  <si>
    <t>资源域_性能_WLAN性能采集_AP接口性能实时</t>
  </si>
  <si>
    <t>资源域_性能_WLAN性能采集_AC接口性能实时</t>
  </si>
  <si>
    <t>资源域_性能_WLAN性能采集_热点交换机接口性能实时</t>
  </si>
  <si>
    <t>资源域_性能_WLAN性能采集_AP连接信息实时</t>
  </si>
  <si>
    <t>资源域_性能_WLAN性能采集_AP无线流量指标实时</t>
  </si>
  <si>
    <t>彩铃门户</t>
  </si>
  <si>
    <t>资源域_性能_彩铃门户性能指标_天</t>
  </si>
  <si>
    <t>彩铃门户业务报表</t>
  </si>
  <si>
    <t>ExPo_MusicRingDoor</t>
  </si>
  <si>
    <t>城管通</t>
  </si>
  <si>
    <t>资源域_性能_城管通性能指标_天</t>
  </si>
  <si>
    <t>城管通业务报表</t>
  </si>
  <si>
    <t>CGT_KPI_DAY</t>
  </si>
  <si>
    <t>集团总机</t>
  </si>
  <si>
    <t>资源域_性能_集团总机性能指标_天</t>
  </si>
  <si>
    <t>集团总机业务报表</t>
  </si>
  <si>
    <t>ExPo_JTZJ_Table</t>
  </si>
  <si>
    <t>企信通</t>
  </si>
  <si>
    <t>资源域_性能_企信通性能指标_天</t>
  </si>
  <si>
    <t>企信通用户数报表</t>
  </si>
  <si>
    <t>QXT_USEUSER</t>
  </si>
  <si>
    <t>CMNET</t>
  </si>
  <si>
    <t>资源域_性能_CMNET性能指标_5分钟</t>
  </si>
  <si>
    <t>DW_FT_RE_ST_CMNET_H
DW_FT_RE_ST_CMNET_D</t>
  </si>
  <si>
    <t>SP_DW_FT_RE_ST_CMNET_H
SP_DW_FT_RE_ST_CMNET_D</t>
  </si>
  <si>
    <t>NHM_INTERFACE_KPI</t>
  </si>
  <si>
    <t>NHM_INTERFACE_KPI_HOUR
NHM_INTERFACE_KPI_DAY</t>
  </si>
  <si>
    <t>P_NHM_INTERFACE_KPI_HOUR
P_NHM_INTERFACE_KPI_DAY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</si>
</sst>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u/>
      <sz val="10"/>
      <color rgb="FF80008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1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4" fillId="0" borderId="3" xfId="10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0" xfId="10" applyFont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6"/>
  <sheetViews>
    <sheetView tabSelected="1" zoomScale="90" zoomScaleNormal="90" workbookViewId="0">
      <pane ySplit="1" topLeftCell="A94" activePane="bottomLeft" state="frozen"/>
      <selection/>
      <selection pane="bottomLeft" activeCell="D113" sqref="D113"/>
    </sheetView>
  </sheetViews>
  <sheetFormatPr defaultColWidth="9" defaultRowHeight="12"/>
  <cols>
    <col min="1" max="1" width="5.375" style="2" customWidth="1"/>
    <col min="2" max="2" width="16.3916666666667" style="2" customWidth="1"/>
    <col min="3" max="3" width="49" style="2" customWidth="1"/>
    <col min="4" max="4" width="29.625" style="2" customWidth="1"/>
    <col min="5" max="5" width="34.3" style="2" customWidth="1"/>
    <col min="6" max="6" width="26.3916666666667" style="3" customWidth="1"/>
    <col min="7" max="7" width="12.5" style="2" customWidth="1"/>
    <col min="8" max="8" width="28.625" style="2" customWidth="1"/>
    <col min="9" max="9" width="28.5" style="3" customWidth="1"/>
    <col min="10" max="10" width="26.875" style="3" customWidth="1"/>
    <col min="11" max="11" width="8.125" style="1" customWidth="1"/>
    <col min="12" max="12" width="8.875" style="1" customWidth="1"/>
    <col min="13" max="13" width="7.125" style="1" customWidth="1"/>
    <col min="14" max="14" width="9.01666666666667" style="2" customWidth="1"/>
    <col min="15" max="15" width="8.875" style="1" customWidth="1"/>
    <col min="16" max="16" width="12.875" style="2" customWidth="1"/>
    <col min="17" max="16384" width="9" style="2"/>
  </cols>
  <sheetData>
    <row r="1" s="1" customFormat="1" ht="24" spans="1:1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14" t="s">
        <v>10</v>
      </c>
      <c r="L1" s="14" t="s">
        <v>11</v>
      </c>
      <c r="M1" s="14" t="s">
        <v>12</v>
      </c>
      <c r="N1" s="19" t="s">
        <v>13</v>
      </c>
      <c r="O1" s="14" t="s">
        <v>14</v>
      </c>
      <c r="P1" s="14" t="s">
        <v>15</v>
      </c>
    </row>
    <row r="2" spans="1:16">
      <c r="A2" s="9">
        <v>1</v>
      </c>
      <c r="B2" s="9" t="s">
        <v>16</v>
      </c>
      <c r="C2" s="10" t="s">
        <v>17</v>
      </c>
      <c r="D2" s="11" t="str">
        <f>HYPERLINK("[导入模型(ODM层).xlsx]O_RE_ST_DHCP_01_5M!A1","O_RE_ST_DHCP_01_5M")</f>
        <v>O_RE_ST_DHCP_01_5M</v>
      </c>
      <c r="E2" s="12" t="s">
        <v>18</v>
      </c>
      <c r="F2" s="13" t="s">
        <v>18</v>
      </c>
      <c r="G2" s="12" t="s">
        <v>19</v>
      </c>
      <c r="H2" s="10" t="s">
        <v>20</v>
      </c>
      <c r="I2" s="10" t="s">
        <v>18</v>
      </c>
      <c r="J2" s="10" t="s">
        <v>18</v>
      </c>
      <c r="K2" s="14" t="s">
        <v>21</v>
      </c>
      <c r="L2" s="20" t="s">
        <v>18</v>
      </c>
      <c r="M2" s="14" t="s">
        <v>18</v>
      </c>
      <c r="N2" s="21" t="s">
        <v>22</v>
      </c>
      <c r="O2" s="14" t="s">
        <v>21</v>
      </c>
      <c r="P2" s="2" t="s">
        <v>23</v>
      </c>
    </row>
    <row r="3" spans="1:16">
      <c r="A3" s="14">
        <v>2</v>
      </c>
      <c r="B3" s="9" t="s">
        <v>16</v>
      </c>
      <c r="C3" s="10" t="s">
        <v>24</v>
      </c>
      <c r="D3" s="11" t="str">
        <f>HYPERLINK("[导入模型(ODM层).xlsx]O_RE_ST_DHCP_02_5M!A1","O_RE_ST_DHCP_02_5M")</f>
        <v>O_RE_ST_DHCP_02_5M</v>
      </c>
      <c r="E3" s="12" t="s">
        <v>18</v>
      </c>
      <c r="F3" s="13" t="s">
        <v>18</v>
      </c>
      <c r="G3" s="12" t="s">
        <v>25</v>
      </c>
      <c r="H3" s="10" t="s">
        <v>26</v>
      </c>
      <c r="I3" s="10" t="s">
        <v>18</v>
      </c>
      <c r="J3" s="10" t="s">
        <v>18</v>
      </c>
      <c r="K3" s="14" t="s">
        <v>21</v>
      </c>
      <c r="L3" s="20" t="s">
        <v>18</v>
      </c>
      <c r="M3" s="14" t="s">
        <v>18</v>
      </c>
      <c r="N3" s="21" t="s">
        <v>22</v>
      </c>
      <c r="O3" s="14" t="s">
        <v>21</v>
      </c>
      <c r="P3" s="2" t="s">
        <v>23</v>
      </c>
    </row>
    <row r="4" spans="1:16">
      <c r="A4" s="9">
        <v>3</v>
      </c>
      <c r="B4" s="9" t="s">
        <v>16</v>
      </c>
      <c r="C4" s="10" t="s">
        <v>27</v>
      </c>
      <c r="D4" s="11" t="str">
        <f>HYPERLINK("[导入模型(ODM层).xlsx]O_RE_ST_DHCP_03!A1","O_RE_ST_DHCP_03")</f>
        <v>O_RE_ST_DHCP_03</v>
      </c>
      <c r="E4" s="12" t="s">
        <v>18</v>
      </c>
      <c r="F4" s="13" t="s">
        <v>18</v>
      </c>
      <c r="G4" s="12" t="s">
        <v>28</v>
      </c>
      <c r="H4" s="10" t="s">
        <v>29</v>
      </c>
      <c r="I4" s="10" t="s">
        <v>18</v>
      </c>
      <c r="J4" s="10" t="s">
        <v>18</v>
      </c>
      <c r="K4" s="14" t="s">
        <v>21</v>
      </c>
      <c r="L4" s="20" t="s">
        <v>18</v>
      </c>
      <c r="M4" s="14" t="s">
        <v>18</v>
      </c>
      <c r="N4" s="21" t="s">
        <v>22</v>
      </c>
      <c r="O4" s="14" t="s">
        <v>21</v>
      </c>
      <c r="P4" s="2" t="s">
        <v>23</v>
      </c>
    </row>
    <row r="5" spans="1:16">
      <c r="A5" s="14">
        <v>4</v>
      </c>
      <c r="B5" s="9" t="s">
        <v>16</v>
      </c>
      <c r="C5" s="10" t="s">
        <v>30</v>
      </c>
      <c r="D5" s="11" t="str">
        <f>HYPERLINK("[导入模型(ODM层).xlsx]O_RE_ST_DHCP_04_5M!A1","O_RE_ST_DHCP_04_5M")</f>
        <v>O_RE_ST_DHCP_04_5M</v>
      </c>
      <c r="E5" s="12" t="s">
        <v>18</v>
      </c>
      <c r="F5" s="13" t="s">
        <v>18</v>
      </c>
      <c r="G5" s="12" t="s">
        <v>31</v>
      </c>
      <c r="H5" s="10" t="s">
        <v>32</v>
      </c>
      <c r="I5" s="10" t="s">
        <v>18</v>
      </c>
      <c r="J5" s="10" t="s">
        <v>18</v>
      </c>
      <c r="K5" s="14" t="s">
        <v>21</v>
      </c>
      <c r="L5" s="20" t="s">
        <v>18</v>
      </c>
      <c r="M5" s="14" t="s">
        <v>18</v>
      </c>
      <c r="N5" s="21" t="s">
        <v>22</v>
      </c>
      <c r="O5" s="14" t="s">
        <v>21</v>
      </c>
      <c r="P5" s="2" t="s">
        <v>23</v>
      </c>
    </row>
    <row r="6" spans="1:16">
      <c r="A6" s="9">
        <v>5</v>
      </c>
      <c r="B6" s="9" t="s">
        <v>16</v>
      </c>
      <c r="C6" s="10" t="s">
        <v>33</v>
      </c>
      <c r="D6" s="11" t="str">
        <f>HYPERLINK("[导入模型(ODM层).xlsx]O_RE_ST_DHCP_05_5M!A1","O_RE_ST_DHCP_05_5M")</f>
        <v>O_RE_ST_DHCP_05_5M</v>
      </c>
      <c r="E6" s="12" t="s">
        <v>18</v>
      </c>
      <c r="F6" s="13" t="s">
        <v>18</v>
      </c>
      <c r="G6" s="12" t="s">
        <v>34</v>
      </c>
      <c r="H6" s="10" t="s">
        <v>35</v>
      </c>
      <c r="I6" s="10" t="s">
        <v>18</v>
      </c>
      <c r="J6" s="10" t="s">
        <v>18</v>
      </c>
      <c r="K6" s="14" t="s">
        <v>21</v>
      </c>
      <c r="L6" s="20" t="s">
        <v>18</v>
      </c>
      <c r="M6" s="14" t="s">
        <v>18</v>
      </c>
      <c r="N6" s="21" t="s">
        <v>22</v>
      </c>
      <c r="O6" s="14" t="s">
        <v>21</v>
      </c>
      <c r="P6" s="2" t="s">
        <v>23</v>
      </c>
    </row>
    <row r="7" spans="1:16">
      <c r="A7" s="14">
        <v>6</v>
      </c>
      <c r="B7" s="9" t="s">
        <v>16</v>
      </c>
      <c r="C7" s="10" t="s">
        <v>36</v>
      </c>
      <c r="D7" s="11" t="str">
        <f>HYPERLINK("[导入模型(ODM层).xlsx]O_RE_ST_DHCP_06_5M!A1","O_RE_ST_DHCP_06_5M")</f>
        <v>O_RE_ST_DHCP_06_5M</v>
      </c>
      <c r="E7" s="12" t="s">
        <v>18</v>
      </c>
      <c r="F7" s="13" t="s">
        <v>18</v>
      </c>
      <c r="G7" s="12" t="s">
        <v>37</v>
      </c>
      <c r="H7" s="10" t="s">
        <v>38</v>
      </c>
      <c r="I7" s="10" t="s">
        <v>18</v>
      </c>
      <c r="J7" s="10" t="s">
        <v>18</v>
      </c>
      <c r="K7" s="14" t="s">
        <v>21</v>
      </c>
      <c r="L7" s="20" t="s">
        <v>18</v>
      </c>
      <c r="M7" s="14" t="s">
        <v>18</v>
      </c>
      <c r="N7" s="21" t="s">
        <v>22</v>
      </c>
      <c r="O7" s="14" t="s">
        <v>21</v>
      </c>
      <c r="P7" s="2" t="s">
        <v>23</v>
      </c>
    </row>
    <row r="8" spans="1:16">
      <c r="A8" s="9">
        <v>7</v>
      </c>
      <c r="B8" s="9" t="s">
        <v>16</v>
      </c>
      <c r="C8" s="10" t="s">
        <v>39</v>
      </c>
      <c r="D8" s="11" t="str">
        <f>HYPERLINK("[导入模型(ODM层).xlsx]O_RE_ST_DHCP_07!A1","O_RE_ST_DHCP_07")</f>
        <v>O_RE_ST_DHCP_07</v>
      </c>
      <c r="E8" s="12" t="s">
        <v>18</v>
      </c>
      <c r="F8" s="13" t="s">
        <v>18</v>
      </c>
      <c r="G8" s="12" t="s">
        <v>40</v>
      </c>
      <c r="H8" s="10" t="s">
        <v>41</v>
      </c>
      <c r="I8" s="10" t="s">
        <v>18</v>
      </c>
      <c r="J8" s="10" t="s">
        <v>18</v>
      </c>
      <c r="K8" s="14" t="s">
        <v>21</v>
      </c>
      <c r="L8" s="20" t="s">
        <v>18</v>
      </c>
      <c r="M8" s="14" t="s">
        <v>18</v>
      </c>
      <c r="N8" s="21" t="s">
        <v>22</v>
      </c>
      <c r="O8" s="14" t="s">
        <v>21</v>
      </c>
      <c r="P8" s="2" t="s">
        <v>23</v>
      </c>
    </row>
    <row r="9" spans="1:16">
      <c r="A9" s="14">
        <v>8</v>
      </c>
      <c r="B9" s="9" t="s">
        <v>16</v>
      </c>
      <c r="C9" s="10" t="s">
        <v>42</v>
      </c>
      <c r="D9" s="11" t="str">
        <f>HYPERLINK("[导入模型(ODM层).xlsx]O_RE_ST_DHCP_08!A1","O_RE_ST_DHCP_08")</f>
        <v>O_RE_ST_DHCP_08</v>
      </c>
      <c r="E9" s="12" t="s">
        <v>18</v>
      </c>
      <c r="F9" s="13" t="s">
        <v>18</v>
      </c>
      <c r="G9" s="12" t="s">
        <v>43</v>
      </c>
      <c r="H9" s="10" t="s">
        <v>44</v>
      </c>
      <c r="I9" s="10" t="s">
        <v>18</v>
      </c>
      <c r="J9" s="10" t="s">
        <v>18</v>
      </c>
      <c r="K9" s="14" t="s">
        <v>21</v>
      </c>
      <c r="L9" s="20" t="s">
        <v>18</v>
      </c>
      <c r="M9" s="14" t="s">
        <v>18</v>
      </c>
      <c r="N9" s="21" t="s">
        <v>22</v>
      </c>
      <c r="O9" s="14" t="s">
        <v>21</v>
      </c>
      <c r="P9" s="2" t="s">
        <v>23</v>
      </c>
    </row>
    <row r="10" spans="1:15">
      <c r="A10" s="9">
        <v>9</v>
      </c>
      <c r="B10" s="9" t="s">
        <v>45</v>
      </c>
      <c r="C10" s="10" t="s">
        <v>46</v>
      </c>
      <c r="D10" s="11" t="str">
        <f>HYPERLINK("[导入模型(ODM层).xlsx]O_RE_ST_RADIUS_AUTH!A1","O_RE_ST_RADIUS_AUTH")</f>
        <v>O_RE_ST_RADIUS_AUTH</v>
      </c>
      <c r="E10" s="12"/>
      <c r="F10" s="13"/>
      <c r="G10" s="12"/>
      <c r="H10" s="10"/>
      <c r="I10" s="10"/>
      <c r="J10" s="10"/>
      <c r="K10" s="14"/>
      <c r="L10" s="14"/>
      <c r="M10" s="14"/>
      <c r="N10" s="21"/>
      <c r="O10" s="14" t="s">
        <v>21</v>
      </c>
    </row>
    <row r="11" spans="1:15">
      <c r="A11" s="14">
        <v>10</v>
      </c>
      <c r="B11" s="9" t="s">
        <v>45</v>
      </c>
      <c r="C11" s="10" t="s">
        <v>47</v>
      </c>
      <c r="D11" s="11" t="str">
        <f>HYPERLINK("[导入模型(ODM层).xlsx]O_RE_ST_RADIUS_BROADBAND!A1","O_RE_ST_RADIUS_BROADBAND")</f>
        <v>O_RE_ST_RADIUS_BROADBAND</v>
      </c>
      <c r="E11" s="12"/>
      <c r="F11" s="13"/>
      <c r="G11" s="12"/>
      <c r="H11" s="10"/>
      <c r="I11" s="10"/>
      <c r="J11" s="10"/>
      <c r="K11" s="14"/>
      <c r="L11" s="14"/>
      <c r="M11" s="14"/>
      <c r="N11" s="21"/>
      <c r="O11" s="14" t="s">
        <v>21</v>
      </c>
    </row>
    <row r="12" spans="1:15">
      <c r="A12" s="9">
        <v>11</v>
      </c>
      <c r="B12" s="9" t="s">
        <v>45</v>
      </c>
      <c r="C12" s="10" t="s">
        <v>48</v>
      </c>
      <c r="D12" s="11" t="str">
        <f>HYPERLINK("[导入模型(ODM层).xlsx]O_RE_ST_RADIUS_PEAP!A1","O_RE_ST_RADIUS_PEAP")</f>
        <v>O_RE_ST_RADIUS_PEAP</v>
      </c>
      <c r="E12" s="12"/>
      <c r="F12" s="13"/>
      <c r="G12" s="12"/>
      <c r="H12" s="10"/>
      <c r="I12" s="10"/>
      <c r="J12" s="10"/>
      <c r="K12" s="14"/>
      <c r="L12" s="14"/>
      <c r="M12" s="14"/>
      <c r="N12" s="21"/>
      <c r="O12" s="14" t="s">
        <v>21</v>
      </c>
    </row>
    <row r="13" spans="1:15">
      <c r="A13" s="14">
        <v>12</v>
      </c>
      <c r="B13" s="9" t="s">
        <v>45</v>
      </c>
      <c r="C13" s="10" t="s">
        <v>49</v>
      </c>
      <c r="D13" s="11" t="str">
        <f>HYPERLINK("[导入模型(ODM层).xlsx]O_RE_ST_RADIUS_PORTALRADIUS!A1","O_RE_ST_RADIUS_PORTALRADIUS")</f>
        <v>O_RE_ST_RADIUS_PORTALRADIUS</v>
      </c>
      <c r="E13" s="12"/>
      <c r="F13" s="13"/>
      <c r="G13" s="12"/>
      <c r="H13" s="10"/>
      <c r="I13" s="10"/>
      <c r="J13" s="10"/>
      <c r="K13" s="14"/>
      <c r="L13" s="14"/>
      <c r="M13" s="14"/>
      <c r="N13" s="21"/>
      <c r="O13" s="14" t="s">
        <v>21</v>
      </c>
    </row>
    <row r="14" spans="1:16">
      <c r="A14" s="9">
        <v>13</v>
      </c>
      <c r="B14" s="9" t="s">
        <v>50</v>
      </c>
      <c r="C14" s="10" t="s">
        <v>51</v>
      </c>
      <c r="D14" s="11" t="str">
        <f>HYPERLINK("[导入模型(ODM层).xlsx]O_RE_ST_M2M_APN_15M!A1","O_RE_ST_M2M_APN_15M")</f>
        <v>O_RE_ST_M2M_APN_15M</v>
      </c>
      <c r="E14" s="12" t="s">
        <v>18</v>
      </c>
      <c r="F14" s="12" t="s">
        <v>18</v>
      </c>
      <c r="G14" s="12" t="s">
        <v>18</v>
      </c>
      <c r="H14" s="10" t="s">
        <v>52</v>
      </c>
      <c r="I14" s="10" t="s">
        <v>18</v>
      </c>
      <c r="J14" s="10" t="s">
        <v>18</v>
      </c>
      <c r="K14" s="14" t="s">
        <v>21</v>
      </c>
      <c r="L14" s="20" t="s">
        <v>18</v>
      </c>
      <c r="M14" s="20" t="s">
        <v>18</v>
      </c>
      <c r="N14" s="21" t="s">
        <v>22</v>
      </c>
      <c r="O14" s="14" t="s">
        <v>21</v>
      </c>
      <c r="P14" s="2" t="s">
        <v>23</v>
      </c>
    </row>
    <row r="15" spans="1:16">
      <c r="A15" s="14">
        <v>14</v>
      </c>
      <c r="B15" s="14" t="s">
        <v>53</v>
      </c>
      <c r="C15" s="10" t="s">
        <v>54</v>
      </c>
      <c r="D15" s="11" t="str">
        <f>HYPERLINK("[导入模型(ODM层).xlsx]O_RE_ST_MMS_KPI_D!A1","O_RE_ST_MMS_KPI_D")</f>
        <v>O_RE_ST_MMS_KPI_D</v>
      </c>
      <c r="E15" s="12" t="s">
        <v>18</v>
      </c>
      <c r="F15" s="13" t="s">
        <v>18</v>
      </c>
      <c r="G15" s="12" t="s">
        <v>55</v>
      </c>
      <c r="H15" s="10" t="s">
        <v>56</v>
      </c>
      <c r="I15" s="10" t="s">
        <v>18</v>
      </c>
      <c r="J15" s="10" t="s">
        <v>18</v>
      </c>
      <c r="K15" s="14" t="s">
        <v>21</v>
      </c>
      <c r="L15" s="20" t="s">
        <v>18</v>
      </c>
      <c r="M15" s="14" t="s">
        <v>18</v>
      </c>
      <c r="N15" s="21" t="s">
        <v>22</v>
      </c>
      <c r="O15" s="14" t="s">
        <v>21</v>
      </c>
      <c r="P15" s="2" t="s">
        <v>57</v>
      </c>
    </row>
    <row r="16" spans="1:16">
      <c r="A16" s="9">
        <v>15</v>
      </c>
      <c r="B16" s="14" t="s">
        <v>53</v>
      </c>
      <c r="C16" s="10" t="s">
        <v>58</v>
      </c>
      <c r="D16" s="11" t="str">
        <f>HYPERLINK("[导入模型(ODM层).xlsx]O_RE_ST_MMS_BUSINESS_H!A1","O_RE_ST_MMS_BUSINESS_H")</f>
        <v>O_RE_ST_MMS_BUSINESS_H</v>
      </c>
      <c r="E16" s="12" t="s">
        <v>18</v>
      </c>
      <c r="F16" s="13" t="s">
        <v>18</v>
      </c>
      <c r="G16" s="12" t="s">
        <v>59</v>
      </c>
      <c r="H16" s="15" t="s">
        <v>60</v>
      </c>
      <c r="I16" s="10" t="s">
        <v>18</v>
      </c>
      <c r="J16" s="10" t="s">
        <v>18</v>
      </c>
      <c r="K16" s="14" t="s">
        <v>21</v>
      </c>
      <c r="L16" s="20" t="s">
        <v>18</v>
      </c>
      <c r="M16" s="14" t="s">
        <v>18</v>
      </c>
      <c r="N16" s="21" t="s">
        <v>22</v>
      </c>
      <c r="O16" s="14" t="s">
        <v>21</v>
      </c>
      <c r="P16" s="2" t="s">
        <v>57</v>
      </c>
    </row>
    <row r="17" spans="1:16">
      <c r="A17" s="14">
        <v>16</v>
      </c>
      <c r="B17" s="14" t="s">
        <v>53</v>
      </c>
      <c r="C17" s="10" t="s">
        <v>61</v>
      </c>
      <c r="D17" s="11" t="str">
        <f>HYPERLINK("[导入模型(ODM层).xlsx]O_RE_ST_MMS_BUSINESS_D!A1","O_RE_ST_MMS_BUSINESS_D")</f>
        <v>O_RE_ST_MMS_BUSINESS_D</v>
      </c>
      <c r="E17" s="12" t="s">
        <v>18</v>
      </c>
      <c r="F17" s="13" t="s">
        <v>18</v>
      </c>
      <c r="G17" s="12" t="s">
        <v>59</v>
      </c>
      <c r="H17" s="15" t="s">
        <v>62</v>
      </c>
      <c r="I17" s="10" t="s">
        <v>18</v>
      </c>
      <c r="J17" s="10" t="s">
        <v>18</v>
      </c>
      <c r="K17" s="14" t="s">
        <v>21</v>
      </c>
      <c r="L17" s="20" t="s">
        <v>18</v>
      </c>
      <c r="M17" s="14" t="s">
        <v>18</v>
      </c>
      <c r="N17" s="21" t="s">
        <v>22</v>
      </c>
      <c r="O17" s="14" t="s">
        <v>21</v>
      </c>
      <c r="P17" s="2" t="s">
        <v>57</v>
      </c>
    </row>
    <row r="18" spans="1:16">
      <c r="A18" s="9">
        <v>17</v>
      </c>
      <c r="B18" s="14" t="s">
        <v>53</v>
      </c>
      <c r="C18" s="10" t="s">
        <v>63</v>
      </c>
      <c r="D18" s="11" t="str">
        <f>HYPERLINK("[导入模型(ODM层).xlsx]O_RE_ST_MMS_BUSINESS_5M!A1","O_RE_ST_MMS_BUSINESS_5M")</f>
        <v>O_RE_ST_MMS_BUSINESS_5M</v>
      </c>
      <c r="E18" s="12" t="s">
        <v>18</v>
      </c>
      <c r="F18" s="13" t="s">
        <v>18</v>
      </c>
      <c r="G18" s="12" t="s">
        <v>59</v>
      </c>
      <c r="H18" s="15" t="s">
        <v>64</v>
      </c>
      <c r="I18" s="10" t="s">
        <v>18</v>
      </c>
      <c r="J18" s="10" t="s">
        <v>18</v>
      </c>
      <c r="K18" s="14" t="s">
        <v>21</v>
      </c>
      <c r="L18" s="20" t="s">
        <v>18</v>
      </c>
      <c r="M18" s="14" t="s">
        <v>18</v>
      </c>
      <c r="N18" s="21" t="s">
        <v>22</v>
      </c>
      <c r="O18" s="14" t="s">
        <v>21</v>
      </c>
      <c r="P18" s="2" t="s">
        <v>57</v>
      </c>
    </row>
    <row r="19" spans="1:16">
      <c r="A19" s="14">
        <v>18</v>
      </c>
      <c r="B19" s="14" t="s">
        <v>53</v>
      </c>
      <c r="C19" s="10" t="s">
        <v>65</v>
      </c>
      <c r="D19" s="11" t="str">
        <f>HYPERLINK("[导入模型(ODM层).xlsx]O_RE_ST_MMS_AREA_BUSI_D!A1","O_RE_ST_MMS_AREA_BUSI_D")</f>
        <v>O_RE_ST_MMS_AREA_BUSI_D</v>
      </c>
      <c r="E19" s="12" t="s">
        <v>18</v>
      </c>
      <c r="F19" s="13" t="s">
        <v>18</v>
      </c>
      <c r="G19" s="12" t="s">
        <v>66</v>
      </c>
      <c r="H19" s="15" t="s">
        <v>67</v>
      </c>
      <c r="I19" s="10" t="s">
        <v>18</v>
      </c>
      <c r="J19" s="10" t="s">
        <v>18</v>
      </c>
      <c r="K19" s="14" t="s">
        <v>21</v>
      </c>
      <c r="L19" s="20" t="s">
        <v>18</v>
      </c>
      <c r="M19" s="14" t="s">
        <v>18</v>
      </c>
      <c r="N19" s="21" t="s">
        <v>22</v>
      </c>
      <c r="O19" s="14" t="s">
        <v>21</v>
      </c>
      <c r="P19" s="2" t="s">
        <v>57</v>
      </c>
    </row>
    <row r="20" spans="1:16">
      <c r="A20" s="9">
        <v>19</v>
      </c>
      <c r="B20" s="14" t="s">
        <v>53</v>
      </c>
      <c r="C20" s="10" t="s">
        <v>68</v>
      </c>
      <c r="D20" s="11" t="str">
        <f>HYPERLINK("[导入模型(ODM层).xlsx]O_RE_ST_MMS_BUSI_SUCCRT_D!A1","O_RE_ST_MMS_BUSI_SUCCRT_D")</f>
        <v>O_RE_ST_MMS_BUSI_SUCCRT_D</v>
      </c>
      <c r="E20" s="13" t="s">
        <v>18</v>
      </c>
      <c r="F20" s="13" t="s">
        <v>18</v>
      </c>
      <c r="G20" s="12" t="s">
        <v>69</v>
      </c>
      <c r="H20" s="15" t="s">
        <v>70</v>
      </c>
      <c r="I20" s="10" t="s">
        <v>18</v>
      </c>
      <c r="J20" s="10" t="s">
        <v>18</v>
      </c>
      <c r="K20" s="14" t="s">
        <v>21</v>
      </c>
      <c r="L20" s="20" t="s">
        <v>18</v>
      </c>
      <c r="M20" s="14" t="s">
        <v>18</v>
      </c>
      <c r="N20" s="21" t="s">
        <v>22</v>
      </c>
      <c r="O20" s="14" t="s">
        <v>21</v>
      </c>
      <c r="P20" s="2" t="s">
        <v>57</v>
      </c>
    </row>
    <row r="21" spans="1:16">
      <c r="A21" s="14">
        <v>20</v>
      </c>
      <c r="B21" s="14" t="s">
        <v>53</v>
      </c>
      <c r="C21" s="10" t="s">
        <v>71</v>
      </c>
      <c r="D21" s="11" t="str">
        <f>HYPERLINK("[导入模型(ODM层).xlsx]O_RE_ST_MMS_BUSI_SUCCRT_M!A1","O_RE_ST_MMS_BUSI_SUCCRT_M")</f>
        <v>O_RE_ST_MMS_BUSI_SUCCRT_M</v>
      </c>
      <c r="E21" s="13" t="s">
        <v>18</v>
      </c>
      <c r="F21" s="13" t="s">
        <v>18</v>
      </c>
      <c r="G21" s="12" t="s">
        <v>69</v>
      </c>
      <c r="H21" s="15" t="s">
        <v>72</v>
      </c>
      <c r="I21" s="10" t="s">
        <v>18</v>
      </c>
      <c r="J21" s="10" t="s">
        <v>18</v>
      </c>
      <c r="K21" s="14" t="s">
        <v>21</v>
      </c>
      <c r="L21" s="20" t="s">
        <v>18</v>
      </c>
      <c r="M21" s="14" t="s">
        <v>18</v>
      </c>
      <c r="N21" s="21" t="s">
        <v>22</v>
      </c>
      <c r="O21" s="14" t="s">
        <v>21</v>
      </c>
      <c r="P21" s="2" t="s">
        <v>57</v>
      </c>
    </row>
    <row r="22" spans="1:16">
      <c r="A22" s="9">
        <v>21</v>
      </c>
      <c r="B22" s="14" t="s">
        <v>53</v>
      </c>
      <c r="C22" s="10" t="s">
        <v>73</v>
      </c>
      <c r="D22" s="11" t="str">
        <f>HYPERLINK("[导入模型(ODM层).xlsx]O_RE_ST_MMS_BUSI_SUCCT_H!A1","O_RE_ST_MMS_BUSI_SUCCT_H")</f>
        <v>O_RE_ST_MMS_BUSI_SUCCT_H</v>
      </c>
      <c r="E22" s="13" t="s">
        <v>18</v>
      </c>
      <c r="F22" s="13" t="s">
        <v>18</v>
      </c>
      <c r="G22" s="12" t="s">
        <v>69</v>
      </c>
      <c r="H22" s="15" t="s">
        <v>74</v>
      </c>
      <c r="I22" s="10" t="s">
        <v>18</v>
      </c>
      <c r="J22" s="10" t="s">
        <v>18</v>
      </c>
      <c r="K22" s="14" t="s">
        <v>21</v>
      </c>
      <c r="L22" s="20" t="s">
        <v>18</v>
      </c>
      <c r="M22" s="14" t="s">
        <v>18</v>
      </c>
      <c r="N22" s="21" t="s">
        <v>22</v>
      </c>
      <c r="O22" s="14" t="s">
        <v>21</v>
      </c>
      <c r="P22" s="2" t="s">
        <v>57</v>
      </c>
    </row>
    <row r="23" spans="1:16">
      <c r="A23" s="14">
        <v>22</v>
      </c>
      <c r="B23" s="14" t="s">
        <v>53</v>
      </c>
      <c r="C23" s="10" t="s">
        <v>75</v>
      </c>
      <c r="D23" s="11" t="str">
        <f>HYPERLINK("[导入模型(ODM层).xlsx]O_RE_ST_MMS_AREA_BUSI_SUCCRT_D!A1","O_RE_ST_MMS_AREA_BUSI_SUCCRT_D")</f>
        <v>O_RE_ST_MMS_AREA_BUSI_SUCCRT_D</v>
      </c>
      <c r="E23" s="13" t="s">
        <v>18</v>
      </c>
      <c r="F23" s="13" t="s">
        <v>18</v>
      </c>
      <c r="G23" s="12" t="s">
        <v>76</v>
      </c>
      <c r="H23" s="15" t="s">
        <v>77</v>
      </c>
      <c r="I23" s="10" t="s">
        <v>18</v>
      </c>
      <c r="J23" s="10" t="s">
        <v>18</v>
      </c>
      <c r="K23" s="14" t="s">
        <v>21</v>
      </c>
      <c r="L23" s="20" t="s">
        <v>18</v>
      </c>
      <c r="M23" s="14" t="s">
        <v>18</v>
      </c>
      <c r="N23" s="21" t="s">
        <v>22</v>
      </c>
      <c r="O23" s="14" t="s">
        <v>21</v>
      </c>
      <c r="P23" s="2" t="s">
        <v>57</v>
      </c>
    </row>
    <row r="24" spans="1:16">
      <c r="A24" s="9">
        <v>23</v>
      </c>
      <c r="B24" s="14" t="s">
        <v>53</v>
      </c>
      <c r="C24" s="10" t="s">
        <v>78</v>
      </c>
      <c r="D24" s="11" t="str">
        <f>HYPERLINK("[导入模型(ODM层).xlsx]O_RE_ST_MMS_AREA_BUSI_SUCCRT_M!A1","O_RE_ST_MMS_AREA_BUSI_SUCCRT_M")</f>
        <v>O_RE_ST_MMS_AREA_BUSI_SUCCRT_M</v>
      </c>
      <c r="E24" s="13" t="s">
        <v>18</v>
      </c>
      <c r="F24" s="13" t="s">
        <v>18</v>
      </c>
      <c r="G24" s="12" t="s">
        <v>76</v>
      </c>
      <c r="H24" s="15" t="s">
        <v>79</v>
      </c>
      <c r="I24" s="10" t="s">
        <v>18</v>
      </c>
      <c r="J24" s="10" t="s">
        <v>18</v>
      </c>
      <c r="K24" s="14" t="s">
        <v>21</v>
      </c>
      <c r="L24" s="20" t="s">
        <v>18</v>
      </c>
      <c r="M24" s="14" t="s">
        <v>18</v>
      </c>
      <c r="N24" s="21" t="s">
        <v>22</v>
      </c>
      <c r="O24" s="14" t="s">
        <v>21</v>
      </c>
      <c r="P24" s="2" t="s">
        <v>57</v>
      </c>
    </row>
    <row r="25" spans="1:16">
      <c r="A25" s="14">
        <v>24</v>
      </c>
      <c r="B25" s="14" t="s">
        <v>53</v>
      </c>
      <c r="C25" s="10" t="s">
        <v>80</v>
      </c>
      <c r="D25" s="11" t="str">
        <f>HYPERLINK("[导入模型(ODM层).xlsx]O_RE_ST_MMS_TRAFFIC_D!A1","O_RE_ST_MMS_TRAFFIC_D")</f>
        <v>O_RE_ST_MMS_TRAFFIC_D</v>
      </c>
      <c r="E25" s="13" t="s">
        <v>18</v>
      </c>
      <c r="F25" s="13" t="s">
        <v>18</v>
      </c>
      <c r="G25" s="12" t="s">
        <v>81</v>
      </c>
      <c r="H25" s="15" t="s">
        <v>82</v>
      </c>
      <c r="I25" s="10" t="s">
        <v>18</v>
      </c>
      <c r="J25" s="10" t="s">
        <v>18</v>
      </c>
      <c r="K25" s="14" t="s">
        <v>21</v>
      </c>
      <c r="L25" s="20" t="s">
        <v>18</v>
      </c>
      <c r="M25" s="14" t="s">
        <v>18</v>
      </c>
      <c r="N25" s="21" t="s">
        <v>22</v>
      </c>
      <c r="O25" s="14" t="s">
        <v>21</v>
      </c>
      <c r="P25" s="2" t="s">
        <v>57</v>
      </c>
    </row>
    <row r="26" spans="1:16">
      <c r="A26" s="9">
        <v>25</v>
      </c>
      <c r="B26" s="14" t="s">
        <v>53</v>
      </c>
      <c r="C26" s="10" t="s">
        <v>83</v>
      </c>
      <c r="D26" s="11" t="str">
        <f>HYPERLINK("[导入模型(ODM层).xlsx]O_RE_ST_MMS_SP_D!A1","O_RE_ST_MMS_SP_D")</f>
        <v>O_RE_ST_MMS_SP_D</v>
      </c>
      <c r="E26" s="13" t="s">
        <v>18</v>
      </c>
      <c r="F26" s="13" t="s">
        <v>18</v>
      </c>
      <c r="G26" s="12" t="s">
        <v>84</v>
      </c>
      <c r="H26" s="15" t="s">
        <v>85</v>
      </c>
      <c r="I26" s="10" t="s">
        <v>18</v>
      </c>
      <c r="J26" s="10" t="s">
        <v>18</v>
      </c>
      <c r="K26" s="14" t="s">
        <v>21</v>
      </c>
      <c r="L26" s="20" t="s">
        <v>18</v>
      </c>
      <c r="M26" s="14" t="s">
        <v>18</v>
      </c>
      <c r="N26" s="21" t="s">
        <v>22</v>
      </c>
      <c r="O26" s="14" t="s">
        <v>21</v>
      </c>
      <c r="P26" s="2" t="s">
        <v>57</v>
      </c>
    </row>
    <row r="27" spans="1:15">
      <c r="A27" s="14">
        <v>26</v>
      </c>
      <c r="B27" s="14" t="s">
        <v>86</v>
      </c>
      <c r="C27" s="10" t="s">
        <v>87</v>
      </c>
      <c r="D27" s="11" t="str">
        <f>HYPERLINK("[导入模型(ODM层).xlsx]O_RE_ST_SMS_CENT_01!A1","O_RE_ST_SMS_CENT_01")</f>
        <v>O_RE_ST_SMS_CENT_01</v>
      </c>
      <c r="E27" s="16"/>
      <c r="F27" s="16"/>
      <c r="G27" s="17"/>
      <c r="H27" s="15"/>
      <c r="I27" s="15"/>
      <c r="J27" s="15"/>
      <c r="K27" s="14"/>
      <c r="L27" s="14"/>
      <c r="M27" s="14"/>
      <c r="N27" s="21"/>
      <c r="O27" s="14" t="s">
        <v>21</v>
      </c>
    </row>
    <row r="28" spans="1:15">
      <c r="A28" s="9">
        <v>27</v>
      </c>
      <c r="B28" s="14" t="s">
        <v>86</v>
      </c>
      <c r="C28" s="10" t="s">
        <v>88</v>
      </c>
      <c r="D28" s="11" t="str">
        <f>HYPERLINK("[导入模型(ODM层).xlsx]O_RE_ST_SMS_CENT_02!A1","O_RE_ST_SMS_CENT_02")</f>
        <v>O_RE_ST_SMS_CENT_02</v>
      </c>
      <c r="E28" s="16"/>
      <c r="F28" s="16"/>
      <c r="G28" s="17"/>
      <c r="H28" s="15"/>
      <c r="I28" s="15"/>
      <c r="J28" s="15"/>
      <c r="K28" s="14"/>
      <c r="L28" s="14"/>
      <c r="M28" s="14"/>
      <c r="N28" s="21"/>
      <c r="O28" s="14" t="s">
        <v>21</v>
      </c>
    </row>
    <row r="29" spans="1:15">
      <c r="A29" s="14">
        <v>28</v>
      </c>
      <c r="B29" s="14" t="s">
        <v>86</v>
      </c>
      <c r="C29" s="10" t="s">
        <v>89</v>
      </c>
      <c r="D29" s="11" t="str">
        <f>HYPERLINK("[导入模型(ODM层).xlsx]O_RE_ST_SMS_CENT_03!A1","O_RE_ST_SMS_CENT_03")</f>
        <v>O_RE_ST_SMS_CENT_03</v>
      </c>
      <c r="E29" s="16"/>
      <c r="F29" s="16"/>
      <c r="G29" s="17"/>
      <c r="H29" s="15"/>
      <c r="I29" s="15"/>
      <c r="J29" s="15"/>
      <c r="K29" s="14"/>
      <c r="L29" s="14"/>
      <c r="M29" s="14"/>
      <c r="N29" s="21"/>
      <c r="O29" s="14" t="s">
        <v>21</v>
      </c>
    </row>
    <row r="30" spans="1:15">
      <c r="A30" s="9">
        <v>29</v>
      </c>
      <c r="B30" s="14" t="s">
        <v>86</v>
      </c>
      <c r="C30" s="10" t="s">
        <v>90</v>
      </c>
      <c r="D30" s="11" t="str">
        <f>HYPERLINK("[导入模型(ODM层).xlsx]O_RE_ST_SMS_CENT_04!A1","O_RE_ST_SMS_CENT_04")</f>
        <v>O_RE_ST_SMS_CENT_04</v>
      </c>
      <c r="E30" s="16"/>
      <c r="F30" s="16"/>
      <c r="G30" s="17"/>
      <c r="H30" s="15"/>
      <c r="I30" s="15"/>
      <c r="J30" s="15"/>
      <c r="K30" s="14"/>
      <c r="L30" s="14"/>
      <c r="M30" s="14"/>
      <c r="N30" s="21"/>
      <c r="O30" s="14" t="s">
        <v>21</v>
      </c>
    </row>
    <row r="31" spans="1:15">
      <c r="A31" s="14">
        <v>30</v>
      </c>
      <c r="B31" s="14" t="s">
        <v>86</v>
      </c>
      <c r="C31" s="10" t="s">
        <v>91</v>
      </c>
      <c r="D31" s="11" t="str">
        <f>HYPERLINK("[导入模型(ODM层).xlsx]O_RE_ST_SMS_CENT_05!A1","O_RE_ST_SMS_CENT_05")</f>
        <v>O_RE_ST_SMS_CENT_05</v>
      </c>
      <c r="E31" s="16"/>
      <c r="F31" s="16"/>
      <c r="G31" s="17"/>
      <c r="H31" s="15"/>
      <c r="I31" s="15"/>
      <c r="J31" s="15"/>
      <c r="K31" s="14"/>
      <c r="L31" s="14"/>
      <c r="M31" s="14"/>
      <c r="N31" s="21"/>
      <c r="O31" s="14" t="s">
        <v>21</v>
      </c>
    </row>
    <row r="32" spans="1:15">
      <c r="A32" s="9">
        <v>31</v>
      </c>
      <c r="B32" s="14" t="s">
        <v>86</v>
      </c>
      <c r="C32" s="10" t="s">
        <v>92</v>
      </c>
      <c r="D32" s="11" t="str">
        <f>HYPERLINK("[导入模型(ODM层).xlsx]O_RE_ST_SMS_CENT_06!A1","O_RE_ST_SMS_CENT_06")</f>
        <v>O_RE_ST_SMS_CENT_06</v>
      </c>
      <c r="E32" s="16"/>
      <c r="F32" s="16"/>
      <c r="G32" s="17"/>
      <c r="H32" s="15"/>
      <c r="I32" s="15"/>
      <c r="J32" s="15"/>
      <c r="K32" s="14"/>
      <c r="L32" s="14"/>
      <c r="M32" s="14"/>
      <c r="N32" s="21"/>
      <c r="O32" s="14" t="s">
        <v>21</v>
      </c>
    </row>
    <row r="33" spans="1:15">
      <c r="A33" s="14">
        <v>32</v>
      </c>
      <c r="B33" s="14" t="s">
        <v>86</v>
      </c>
      <c r="C33" s="10" t="s">
        <v>93</v>
      </c>
      <c r="D33" s="11" t="str">
        <f>HYPERLINK("[导入模型(ODM层).xlsx]O_RE_ST_SMS_CENT_07!A1","O_RE_ST_SMS_CENT_07")</f>
        <v>O_RE_ST_SMS_CENT_07</v>
      </c>
      <c r="E33" s="16"/>
      <c r="F33" s="16"/>
      <c r="G33" s="17"/>
      <c r="H33" s="15"/>
      <c r="I33" s="15"/>
      <c r="J33" s="15"/>
      <c r="K33" s="14"/>
      <c r="L33" s="14"/>
      <c r="M33" s="14"/>
      <c r="N33" s="21"/>
      <c r="O33" s="14" t="s">
        <v>21</v>
      </c>
    </row>
    <row r="34" spans="1:15">
      <c r="A34" s="9">
        <v>33</v>
      </c>
      <c r="B34" s="14" t="s">
        <v>86</v>
      </c>
      <c r="C34" s="10" t="s">
        <v>94</v>
      </c>
      <c r="D34" s="11" t="str">
        <f>HYPERLINK("[导入模型(ODM层).xlsx]O_RE_ST_SMS_CENT_08!A1","O_RE_ST_SMS_CENT_08")</f>
        <v>O_RE_ST_SMS_CENT_08</v>
      </c>
      <c r="E34" s="16"/>
      <c r="F34" s="16"/>
      <c r="G34" s="17"/>
      <c r="H34" s="15"/>
      <c r="I34" s="15"/>
      <c r="J34" s="15"/>
      <c r="K34" s="14"/>
      <c r="L34" s="14"/>
      <c r="M34" s="14"/>
      <c r="N34" s="21"/>
      <c r="O34" s="14" t="s">
        <v>21</v>
      </c>
    </row>
    <row r="35" spans="1:15">
      <c r="A35" s="14">
        <v>34</v>
      </c>
      <c r="B35" s="14" t="s">
        <v>86</v>
      </c>
      <c r="C35" s="10" t="s">
        <v>95</v>
      </c>
      <c r="D35" s="11" t="str">
        <f>HYPERLINK("[导入模型(ODM层).xlsx]O_RE_ST_SMS_CENT_09!A1","O_RE_ST_SMS_CENT_09")</f>
        <v>O_RE_ST_SMS_CENT_09</v>
      </c>
      <c r="E35" s="16"/>
      <c r="F35" s="16"/>
      <c r="G35" s="17"/>
      <c r="H35" s="15"/>
      <c r="I35" s="15"/>
      <c r="J35" s="15"/>
      <c r="K35" s="14"/>
      <c r="L35" s="14"/>
      <c r="M35" s="14"/>
      <c r="N35" s="21"/>
      <c r="O35" s="14" t="s">
        <v>21</v>
      </c>
    </row>
    <row r="36" spans="1:15">
      <c r="A36" s="9">
        <v>35</v>
      </c>
      <c r="B36" s="14" t="s">
        <v>86</v>
      </c>
      <c r="C36" s="10" t="s">
        <v>96</v>
      </c>
      <c r="D36" s="11" t="str">
        <f>HYPERLINK("[导入模型(ODM层).xlsx]O_RE_ST_SMS_CENT_10!A1","O_RE_ST_SMS_CENT_10")</f>
        <v>O_RE_ST_SMS_CENT_10</v>
      </c>
      <c r="E36" s="16"/>
      <c r="F36" s="16"/>
      <c r="G36" s="17"/>
      <c r="H36" s="15"/>
      <c r="I36" s="15"/>
      <c r="J36" s="15"/>
      <c r="K36" s="14"/>
      <c r="L36" s="14"/>
      <c r="M36" s="14"/>
      <c r="N36" s="21"/>
      <c r="O36" s="14" t="s">
        <v>21</v>
      </c>
    </row>
    <row r="37" spans="1:15">
      <c r="A37" s="14">
        <v>36</v>
      </c>
      <c r="B37" s="14" t="s">
        <v>86</v>
      </c>
      <c r="C37" s="10" t="s">
        <v>97</v>
      </c>
      <c r="D37" s="11" t="str">
        <f>HYPERLINK("[导入模型(ODM层).xlsx]O_RE_ST_SMS_CENT_11!A1","O_RE_ST_SMS_CENT_11")</f>
        <v>O_RE_ST_SMS_CENT_11</v>
      </c>
      <c r="E37" s="16"/>
      <c r="F37" s="16"/>
      <c r="G37" s="17"/>
      <c r="H37" s="15"/>
      <c r="I37" s="15"/>
      <c r="J37" s="15"/>
      <c r="K37" s="14"/>
      <c r="L37" s="14"/>
      <c r="M37" s="14"/>
      <c r="N37" s="21"/>
      <c r="O37" s="14" t="s">
        <v>21</v>
      </c>
    </row>
    <row r="38" spans="1:15">
      <c r="A38" s="9">
        <v>37</v>
      </c>
      <c r="B38" s="14" t="s">
        <v>86</v>
      </c>
      <c r="C38" s="10" t="s">
        <v>98</v>
      </c>
      <c r="D38" s="11" t="str">
        <f>HYPERLINK("[导入模型(ODM层).xlsx]O_RE_ST_SMS_CENT_12!A1","O_RE_ST_SMS_CENT_12")</f>
        <v>O_RE_ST_SMS_CENT_12</v>
      </c>
      <c r="E38" s="16"/>
      <c r="F38" s="16"/>
      <c r="G38" s="17"/>
      <c r="H38" s="15"/>
      <c r="I38" s="15"/>
      <c r="J38" s="15"/>
      <c r="K38" s="14"/>
      <c r="L38" s="14"/>
      <c r="M38" s="14"/>
      <c r="N38" s="21"/>
      <c r="O38" s="14" t="s">
        <v>21</v>
      </c>
    </row>
    <row r="39" spans="1:15">
      <c r="A39" s="14">
        <v>38</v>
      </c>
      <c r="B39" s="14" t="s">
        <v>86</v>
      </c>
      <c r="C39" s="10" t="s">
        <v>99</v>
      </c>
      <c r="D39" s="11" t="str">
        <f>HYPERLINK("[导入模型(ODM层).xlsx]O_RE_ST_SMS_CENT_13!A1","O_RE_ST_SMS_CENT_13")</f>
        <v>O_RE_ST_SMS_CENT_13</v>
      </c>
      <c r="E39" s="16"/>
      <c r="F39" s="16"/>
      <c r="G39" s="17"/>
      <c r="H39" s="15"/>
      <c r="I39" s="15"/>
      <c r="J39" s="15"/>
      <c r="K39" s="14"/>
      <c r="L39" s="14"/>
      <c r="M39" s="14"/>
      <c r="N39" s="21"/>
      <c r="O39" s="14" t="s">
        <v>21</v>
      </c>
    </row>
    <row r="40" spans="1:15">
      <c r="A40" s="9">
        <v>39</v>
      </c>
      <c r="B40" s="14" t="s">
        <v>86</v>
      </c>
      <c r="C40" s="10" t="s">
        <v>100</v>
      </c>
      <c r="D40" s="11" t="str">
        <f>HYPERLINK("[导入模型(ODM层).xlsx]O_RE_ST_SMS_CENT_14!A1","O_RE_ST_SMS_CENT_14")</f>
        <v>O_RE_ST_SMS_CENT_14</v>
      </c>
      <c r="E40" s="16"/>
      <c r="F40" s="16"/>
      <c r="G40" s="17"/>
      <c r="H40" s="15"/>
      <c r="I40" s="15"/>
      <c r="J40" s="15"/>
      <c r="K40" s="14"/>
      <c r="L40" s="14"/>
      <c r="M40" s="14"/>
      <c r="N40" s="21"/>
      <c r="O40" s="14" t="s">
        <v>21</v>
      </c>
    </row>
    <row r="41" spans="1:15">
      <c r="A41" s="14">
        <v>40</v>
      </c>
      <c r="B41" s="14" t="s">
        <v>86</v>
      </c>
      <c r="C41" s="10" t="s">
        <v>101</v>
      </c>
      <c r="D41" s="11" t="str">
        <f>HYPERLINK("[导入模型(ODM层).xlsx]O_RE_ST_SMS_CENT_15!A1","O_RE_ST_SMS_CENT_15")</f>
        <v>O_RE_ST_SMS_CENT_15</v>
      </c>
      <c r="E41" s="16"/>
      <c r="F41" s="16"/>
      <c r="G41" s="17"/>
      <c r="H41" s="15"/>
      <c r="I41" s="15"/>
      <c r="J41" s="15"/>
      <c r="K41" s="14"/>
      <c r="L41" s="14"/>
      <c r="M41" s="14"/>
      <c r="N41" s="21"/>
      <c r="O41" s="14" t="s">
        <v>21</v>
      </c>
    </row>
    <row r="42" spans="1:15">
      <c r="A42" s="9">
        <v>41</v>
      </c>
      <c r="B42" s="14" t="s">
        <v>86</v>
      </c>
      <c r="C42" s="10" t="s">
        <v>102</v>
      </c>
      <c r="D42" s="11" t="str">
        <f>HYPERLINK("[导入模型(ODM层).xlsx]O_RE_ST_SMS_CENT_16!A1","O_RE_ST_SMS_CENT_16")</f>
        <v>O_RE_ST_SMS_CENT_16</v>
      </c>
      <c r="E42" s="16"/>
      <c r="F42" s="16"/>
      <c r="G42" s="17"/>
      <c r="H42" s="15"/>
      <c r="I42" s="15"/>
      <c r="J42" s="15"/>
      <c r="K42" s="14"/>
      <c r="L42" s="14"/>
      <c r="M42" s="14"/>
      <c r="N42" s="21"/>
      <c r="O42" s="14" t="s">
        <v>21</v>
      </c>
    </row>
    <row r="43" spans="1:15">
      <c r="A43" s="14">
        <v>42</v>
      </c>
      <c r="B43" s="14" t="s">
        <v>86</v>
      </c>
      <c r="C43" s="10" t="s">
        <v>103</v>
      </c>
      <c r="D43" s="11" t="str">
        <f>HYPERLINK("[导入模型(ODM层).xlsx]O_RE_ST_SMS_CENT_17!A1","O_RE_ST_SMS_CENT_17")</f>
        <v>O_RE_ST_SMS_CENT_17</v>
      </c>
      <c r="E43" s="16"/>
      <c r="F43" s="16"/>
      <c r="G43" s="17"/>
      <c r="H43" s="15"/>
      <c r="I43" s="15"/>
      <c r="J43" s="15"/>
      <c r="K43" s="14"/>
      <c r="L43" s="14"/>
      <c r="M43" s="14"/>
      <c r="N43" s="21"/>
      <c r="O43" s="14" t="s">
        <v>21</v>
      </c>
    </row>
    <row r="44" spans="1:15">
      <c r="A44" s="9">
        <v>43</v>
      </c>
      <c r="B44" s="14" t="s">
        <v>86</v>
      </c>
      <c r="C44" s="10" t="s">
        <v>104</v>
      </c>
      <c r="D44" s="11" t="str">
        <f>HYPERLINK("[导入模型(ODM层).xlsx]O_RE_ST_SMS_CENT_18!A1","O_RE_ST_SMS_CENT_18")</f>
        <v>O_RE_ST_SMS_CENT_18</v>
      </c>
      <c r="E44" s="16"/>
      <c r="F44" s="16"/>
      <c r="G44" s="17"/>
      <c r="H44" s="15"/>
      <c r="I44" s="15"/>
      <c r="J44" s="15"/>
      <c r="K44" s="14"/>
      <c r="L44" s="14"/>
      <c r="M44" s="14"/>
      <c r="N44" s="21"/>
      <c r="O44" s="14" t="s">
        <v>21</v>
      </c>
    </row>
    <row r="45" spans="1:15">
      <c r="A45" s="14">
        <v>44</v>
      </c>
      <c r="B45" s="14" t="s">
        <v>86</v>
      </c>
      <c r="C45" s="10" t="s">
        <v>105</v>
      </c>
      <c r="D45" s="11" t="str">
        <f>HYPERLINK("[导入模型(ODM层).xlsx]O_RE_ST_SMS_CENT_19!A1","O_RE_ST_SMS_CENT_19")</f>
        <v>O_RE_ST_SMS_CENT_19</v>
      </c>
      <c r="E45" s="16"/>
      <c r="F45" s="16"/>
      <c r="G45" s="17"/>
      <c r="H45" s="15"/>
      <c r="I45" s="15"/>
      <c r="J45" s="15"/>
      <c r="K45" s="14"/>
      <c r="L45" s="14"/>
      <c r="M45" s="14"/>
      <c r="N45" s="21"/>
      <c r="O45" s="14" t="s">
        <v>21</v>
      </c>
    </row>
    <row r="46" spans="1:15">
      <c r="A46" s="9">
        <v>45</v>
      </c>
      <c r="B46" s="14" t="s">
        <v>86</v>
      </c>
      <c r="C46" s="10" t="s">
        <v>106</v>
      </c>
      <c r="D46" s="11" t="str">
        <f>HYPERLINK("[导入模型(ODM层).xlsx]O_RE_ST_SMS_CENT_20!A1","O_RE_ST_SMS_CENT_20")</f>
        <v>O_RE_ST_SMS_CENT_20</v>
      </c>
      <c r="E46" s="16"/>
      <c r="F46" s="16"/>
      <c r="G46" s="17"/>
      <c r="H46" s="15"/>
      <c r="I46" s="15"/>
      <c r="J46" s="15"/>
      <c r="K46" s="14"/>
      <c r="L46" s="14"/>
      <c r="M46" s="14"/>
      <c r="N46" s="21"/>
      <c r="O46" s="14" t="s">
        <v>21</v>
      </c>
    </row>
    <row r="47" spans="1:15">
      <c r="A47" s="14">
        <v>46</v>
      </c>
      <c r="B47" s="14" t="s">
        <v>86</v>
      </c>
      <c r="C47" s="10" t="s">
        <v>107</v>
      </c>
      <c r="D47" s="11" t="str">
        <f>HYPERLINK("[导入模型(ODM层).xlsx]O_RE_ST_SMS_CENT_21!A1","O_RE_ST_SMS_CENT_21")</f>
        <v>O_RE_ST_SMS_CENT_21</v>
      </c>
      <c r="E47" s="16"/>
      <c r="F47" s="16"/>
      <c r="G47" s="17"/>
      <c r="H47" s="15"/>
      <c r="I47" s="15"/>
      <c r="J47" s="15"/>
      <c r="K47" s="14"/>
      <c r="L47" s="14"/>
      <c r="M47" s="14"/>
      <c r="N47" s="21"/>
      <c r="O47" s="14" t="s">
        <v>21</v>
      </c>
    </row>
    <row r="48" spans="1:15">
      <c r="A48" s="9">
        <v>47</v>
      </c>
      <c r="B48" s="9" t="s">
        <v>108</v>
      </c>
      <c r="C48" s="10" t="s">
        <v>109</v>
      </c>
      <c r="D48" s="11" t="str">
        <f>HYPERLINK("[导入模型(ODM层).xlsx]O_RE_ST_FETION_MOOD_BUSINESS!A1","O_RE_ST_FETION_MOOD_BUSINESS")</f>
        <v>O_RE_ST_FETION_MOOD_BUSINESS</v>
      </c>
      <c r="E48" s="16"/>
      <c r="F48" s="16"/>
      <c r="G48" s="17"/>
      <c r="H48" s="15"/>
      <c r="I48" s="15"/>
      <c r="J48" s="15"/>
      <c r="K48" s="14"/>
      <c r="L48" s="14"/>
      <c r="M48" s="14"/>
      <c r="N48" s="21"/>
      <c r="O48" s="14"/>
    </row>
    <row r="49" spans="1:15">
      <c r="A49" s="14">
        <v>48</v>
      </c>
      <c r="B49" s="14" t="s">
        <v>108</v>
      </c>
      <c r="C49" s="10" t="s">
        <v>110</v>
      </c>
      <c r="D49" s="11" t="str">
        <f>HYPERLINK("[导入模型(ODM层).xlsx]O_RE_ST_FETION_MOOD_USER_CNT!A1","O_RE_ST_FETION_MOOD_USER_CNT")</f>
        <v>O_RE_ST_FETION_MOOD_USER_CNT</v>
      </c>
      <c r="E49" s="16"/>
      <c r="F49" s="16"/>
      <c r="G49" s="17"/>
      <c r="H49" s="15"/>
      <c r="I49" s="15"/>
      <c r="J49" s="15"/>
      <c r="K49" s="14"/>
      <c r="L49" s="14"/>
      <c r="M49" s="14"/>
      <c r="N49" s="21"/>
      <c r="O49" s="14"/>
    </row>
    <row r="50" spans="1:15">
      <c r="A50" s="9">
        <v>49</v>
      </c>
      <c r="B50" s="9" t="s">
        <v>108</v>
      </c>
      <c r="C50" s="10" t="s">
        <v>111</v>
      </c>
      <c r="D50" s="11" t="str">
        <f>HYPERLINK("[导入模型(ODM层).xlsx]O_RE_ST_FETION_MOOD_HOST!A1","O_RE_ST_FETION_MOOD_HOST")</f>
        <v>O_RE_ST_FETION_MOOD_HOST</v>
      </c>
      <c r="E50" s="16"/>
      <c r="F50" s="16"/>
      <c r="G50" s="17"/>
      <c r="H50" s="15"/>
      <c r="I50" s="15"/>
      <c r="J50" s="15"/>
      <c r="K50" s="14"/>
      <c r="L50" s="14"/>
      <c r="M50" s="14"/>
      <c r="N50" s="21"/>
      <c r="O50" s="14"/>
    </row>
    <row r="51" spans="1:15">
      <c r="A51" s="14">
        <v>50</v>
      </c>
      <c r="B51" s="14" t="s">
        <v>112</v>
      </c>
      <c r="C51" s="10" t="s">
        <v>113</v>
      </c>
      <c r="D51" s="11" t="str">
        <f>HYPERLINK("[导入模型(ODM层).xlsx]O_RE_ST_HYCX_KPI_H!A1","O_RE_ST_HYCX_KPI_H")</f>
        <v>O_RE_ST_HYCX_KPI_H</v>
      </c>
      <c r="E51" s="16" t="s">
        <v>114</v>
      </c>
      <c r="F51" s="16" t="s">
        <v>115</v>
      </c>
      <c r="G51" s="17" t="s">
        <v>116</v>
      </c>
      <c r="H51" s="15" t="s">
        <v>117</v>
      </c>
      <c r="I51" s="16" t="s">
        <v>118</v>
      </c>
      <c r="J51" s="16" t="s">
        <v>119</v>
      </c>
      <c r="K51" s="14" t="s">
        <v>21</v>
      </c>
      <c r="L51" s="14" t="s">
        <v>21</v>
      </c>
      <c r="M51" s="14" t="s">
        <v>21</v>
      </c>
      <c r="N51" s="21" t="s">
        <v>22</v>
      </c>
      <c r="O51" s="14"/>
    </row>
    <row r="52" spans="1:15">
      <c r="A52" s="9">
        <v>51</v>
      </c>
      <c r="B52" s="9" t="s">
        <v>112</v>
      </c>
      <c r="C52" s="10" t="s">
        <v>120</v>
      </c>
      <c r="D52" s="11" t="str">
        <f>HYPERLINK("[导入模型(ODM层).xlsx]O_RE_ST_HYCX_SP_SUCCRT_H!A1","O_RE_ST_HYCX_SP_SUCCRT_H")</f>
        <v>O_RE_ST_HYCX_SP_SUCCRT_H</v>
      </c>
      <c r="E52" s="16" t="s">
        <v>121</v>
      </c>
      <c r="F52" s="16" t="s">
        <v>122</v>
      </c>
      <c r="G52" s="17" t="s">
        <v>123</v>
      </c>
      <c r="H52" s="15" t="s">
        <v>124</v>
      </c>
      <c r="I52" s="16" t="s">
        <v>125</v>
      </c>
      <c r="J52" s="16" t="s">
        <v>126</v>
      </c>
      <c r="K52" s="14" t="s">
        <v>21</v>
      </c>
      <c r="L52" s="14" t="s">
        <v>21</v>
      </c>
      <c r="M52" s="14" t="s">
        <v>21</v>
      </c>
      <c r="N52" s="21" t="s">
        <v>22</v>
      </c>
      <c r="O52" s="14"/>
    </row>
    <row r="53" spans="1:15">
      <c r="A53" s="14">
        <v>52</v>
      </c>
      <c r="B53" s="9" t="s">
        <v>112</v>
      </c>
      <c r="C53" s="10" t="s">
        <v>127</v>
      </c>
      <c r="D53" s="11" t="str">
        <f>HYPERLINK("[导入模型(ODM层).xlsx]O_RE_ST_HYCX_MMSC_SUCCRT_H!A1","O_RE_ST_HYCX_MMSC_SUCCRT_H")</f>
        <v>O_RE_ST_HYCX_MMSC_SUCCRT_H</v>
      </c>
      <c r="E53" s="16" t="s">
        <v>128</v>
      </c>
      <c r="F53" s="16" t="s">
        <v>129</v>
      </c>
      <c r="G53" s="17" t="s">
        <v>130</v>
      </c>
      <c r="H53" s="15" t="s">
        <v>131</v>
      </c>
      <c r="I53" s="16" t="s">
        <v>132</v>
      </c>
      <c r="J53" s="16" t="s">
        <v>133</v>
      </c>
      <c r="K53" s="14" t="s">
        <v>21</v>
      </c>
      <c r="L53" s="14" t="s">
        <v>21</v>
      </c>
      <c r="M53" s="22" t="s">
        <v>21</v>
      </c>
      <c r="N53" s="23" t="s">
        <v>134</v>
      </c>
      <c r="O53" s="14"/>
    </row>
    <row r="54" spans="1:15">
      <c r="A54" s="9">
        <v>53</v>
      </c>
      <c r="B54" s="9" t="s">
        <v>112</v>
      </c>
      <c r="C54" s="10" t="s">
        <v>135</v>
      </c>
      <c r="D54" s="11" t="str">
        <f>HYPERLINK("[导入模型(ODM层).xlsx]O_RE_ST_HYCX_MSG_MMSC_SUCCRT_H!A1","O_RE_ST_HYCX_MSG_MMSC_SUCCRT_H")</f>
        <v>O_RE_ST_HYCX_MSG_MMSC_SUCCRT_H</v>
      </c>
      <c r="E54" s="16" t="s">
        <v>136</v>
      </c>
      <c r="F54" s="16" t="s">
        <v>137</v>
      </c>
      <c r="G54" s="17" t="s">
        <v>138</v>
      </c>
      <c r="H54" s="15" t="s">
        <v>139</v>
      </c>
      <c r="I54" s="16" t="s">
        <v>140</v>
      </c>
      <c r="J54" s="16" t="s">
        <v>141</v>
      </c>
      <c r="K54" s="14" t="s">
        <v>21</v>
      </c>
      <c r="L54" s="14" t="s">
        <v>21</v>
      </c>
      <c r="M54" s="14" t="s">
        <v>21</v>
      </c>
      <c r="N54" s="21" t="s">
        <v>22</v>
      </c>
      <c r="O54" s="14"/>
    </row>
    <row r="55" spans="1:15">
      <c r="A55" s="14">
        <v>54</v>
      </c>
      <c r="B55" s="9" t="s">
        <v>112</v>
      </c>
      <c r="C55" s="10" t="s">
        <v>142</v>
      </c>
      <c r="D55" s="11" t="str">
        <f>HYPERLINK("[导入模型(ODM层).xlsx]O_RE_ST_HYCX_MSG_SP_SUCCRT_H!A1","O_RE_ST_HYCX_MSG_SP_SUCCRT_H")</f>
        <v>O_RE_ST_HYCX_MSG_SP_SUCCRT_H</v>
      </c>
      <c r="E55" s="16" t="s">
        <v>143</v>
      </c>
      <c r="F55" s="16" t="s">
        <v>144</v>
      </c>
      <c r="G55" s="17" t="s">
        <v>145</v>
      </c>
      <c r="H55" s="15" t="s">
        <v>146</v>
      </c>
      <c r="I55" s="16" t="s">
        <v>147</v>
      </c>
      <c r="J55" s="16" t="s">
        <v>148</v>
      </c>
      <c r="K55" s="14" t="s">
        <v>21</v>
      </c>
      <c r="L55" s="14" t="s">
        <v>21</v>
      </c>
      <c r="M55" s="14" t="s">
        <v>21</v>
      </c>
      <c r="N55" s="21" t="s">
        <v>22</v>
      </c>
      <c r="O55" s="14"/>
    </row>
    <row r="56" spans="1:15">
      <c r="A56" s="9">
        <v>55</v>
      </c>
      <c r="B56" s="9" t="s">
        <v>112</v>
      </c>
      <c r="C56" s="10" t="s">
        <v>149</v>
      </c>
      <c r="D56" s="11" t="str">
        <f>HYPERLINK("[导入模型(ODM层).xlsx]O_RE_ST_HYCX_TOP_BUSINESS_5M!A1","O_RE_ST_HYCX_TOP_BUSINESS_5M")</f>
        <v>O_RE_ST_HYCX_TOP_BUSINESS_5M</v>
      </c>
      <c r="E56" s="16" t="s">
        <v>150</v>
      </c>
      <c r="F56" s="16" t="s">
        <v>151</v>
      </c>
      <c r="G56" s="17" t="s">
        <v>152</v>
      </c>
      <c r="H56" s="15" t="s">
        <v>153</v>
      </c>
      <c r="I56" s="16" t="s">
        <v>154</v>
      </c>
      <c r="J56" s="16" t="s">
        <v>155</v>
      </c>
      <c r="K56" s="14" t="s">
        <v>21</v>
      </c>
      <c r="L56" s="14" t="s">
        <v>21</v>
      </c>
      <c r="M56" s="14" t="s">
        <v>21</v>
      </c>
      <c r="N56" s="21" t="s">
        <v>22</v>
      </c>
      <c r="O56" s="14"/>
    </row>
    <row r="57" spans="1:15">
      <c r="A57" s="14">
        <v>56</v>
      </c>
      <c r="B57" s="9" t="s">
        <v>112</v>
      </c>
      <c r="C57" s="10" t="s">
        <v>156</v>
      </c>
      <c r="D57" s="11" t="str">
        <f>HYPERLINK("[导入模型(ODM层).xlsx]O_RE_ST_HYCX_BUSI_MMSC_H!A1","O_RE_ST_HYCX_BUSI_MMSC_H")</f>
        <v>O_RE_ST_HYCX_BUSI_MMSC_H</v>
      </c>
      <c r="E57" s="16" t="s">
        <v>157</v>
      </c>
      <c r="F57" s="16" t="s">
        <v>158</v>
      </c>
      <c r="G57" s="17" t="s">
        <v>159</v>
      </c>
      <c r="H57" s="15" t="s">
        <v>160</v>
      </c>
      <c r="I57" s="16" t="s">
        <v>161</v>
      </c>
      <c r="J57" s="16" t="s">
        <v>162</v>
      </c>
      <c r="K57" s="14" t="s">
        <v>21</v>
      </c>
      <c r="L57" s="14" t="s">
        <v>21</v>
      </c>
      <c r="M57" s="14" t="s">
        <v>21</v>
      </c>
      <c r="N57" s="21" t="s">
        <v>22</v>
      </c>
      <c r="O57" s="14"/>
    </row>
    <row r="58" spans="1:15">
      <c r="A58" s="9">
        <v>57</v>
      </c>
      <c r="B58" s="9" t="s">
        <v>112</v>
      </c>
      <c r="C58" s="10" t="s">
        <v>163</v>
      </c>
      <c r="D58" s="11" t="str">
        <f>HYPERLINK("[导入模型(ODM层).xlsx]O_RE_ST_HYCX_BUSI_SP_H!A1","O_RE_ST_HYCX_BUSI_SP_H")</f>
        <v>O_RE_ST_HYCX_BUSI_SP_H</v>
      </c>
      <c r="E58" s="16" t="s">
        <v>164</v>
      </c>
      <c r="F58" s="16" t="s">
        <v>165</v>
      </c>
      <c r="G58" s="17" t="s">
        <v>166</v>
      </c>
      <c r="H58" s="15" t="s">
        <v>167</v>
      </c>
      <c r="I58" s="16" t="s">
        <v>168</v>
      </c>
      <c r="J58" s="16" t="s">
        <v>169</v>
      </c>
      <c r="K58" s="14" t="s">
        <v>21</v>
      </c>
      <c r="L58" s="14" t="s">
        <v>21</v>
      </c>
      <c r="M58" s="14" t="s">
        <v>21</v>
      </c>
      <c r="N58" s="21" t="s">
        <v>22</v>
      </c>
      <c r="O58" s="14"/>
    </row>
    <row r="59" ht="19" customHeight="1" spans="1:15">
      <c r="A59" s="14">
        <v>58</v>
      </c>
      <c r="B59" s="9" t="s">
        <v>112</v>
      </c>
      <c r="C59" s="10" t="s">
        <v>170</v>
      </c>
      <c r="D59" s="11" t="str">
        <f>HYPERLINK("[导入模型(ODM层).xlsx]O_RE_ST_HYCX_MPORT_ERR_CODE_H!A1","O_RE_ST_HYCX_MPORT_ERR_CODE_H")</f>
        <v>O_RE_ST_HYCX_MPORT_ERR_CODE_H</v>
      </c>
      <c r="E59" s="16" t="s">
        <v>171</v>
      </c>
      <c r="F59" s="16" t="s">
        <v>172</v>
      </c>
      <c r="G59" s="17" t="s">
        <v>173</v>
      </c>
      <c r="H59" s="15" t="s">
        <v>174</v>
      </c>
      <c r="I59" s="16" t="s">
        <v>175</v>
      </c>
      <c r="J59" s="16" t="s">
        <v>176</v>
      </c>
      <c r="K59" s="14" t="s">
        <v>21</v>
      </c>
      <c r="L59" s="14" t="s">
        <v>21</v>
      </c>
      <c r="M59" s="14" t="s">
        <v>21</v>
      </c>
      <c r="N59" s="21" t="s">
        <v>22</v>
      </c>
      <c r="O59" s="14"/>
    </row>
    <row r="60" ht="24" spans="1:15">
      <c r="A60" s="9">
        <v>59</v>
      </c>
      <c r="B60" s="9" t="s">
        <v>177</v>
      </c>
      <c r="C60" s="10" t="s">
        <v>178</v>
      </c>
      <c r="D60" s="11" t="str">
        <f>HYPERLINK("[导入模型(ODM层).xlsx]O_RE_ST_HYLJDX_BW_LIST_5M!A1","O_RE_ST_HYLJDX_BW_LIST_5M")</f>
        <v>O_RE_ST_HYLJDX_BW_LIST_5M</v>
      </c>
      <c r="E60" s="16" t="s">
        <v>179</v>
      </c>
      <c r="F60" s="16" t="s">
        <v>180</v>
      </c>
      <c r="G60" s="17" t="s">
        <v>181</v>
      </c>
      <c r="H60" s="18" t="s">
        <v>182</v>
      </c>
      <c r="I60" s="16" t="s">
        <v>183</v>
      </c>
      <c r="J60" s="16" t="s">
        <v>184</v>
      </c>
      <c r="K60" s="14" t="s">
        <v>21</v>
      </c>
      <c r="L60" s="14"/>
      <c r="M60" s="14"/>
      <c r="N60" s="21"/>
      <c r="O60" s="14"/>
    </row>
    <row r="61" ht="24" spans="1:15">
      <c r="A61" s="14">
        <v>60</v>
      </c>
      <c r="B61" s="9" t="s">
        <v>177</v>
      </c>
      <c r="C61" s="10" t="s">
        <v>185</v>
      </c>
      <c r="D61" s="11" t="str">
        <f>HYPERLINK("[导入模型(ODM层).xlsx]O_RE_ST_HYLJDX_DATABASE_5M!A1","O_RE_ST_HYLJDX_DATABASE_5M")</f>
        <v>O_RE_ST_HYLJDX_DATABASE_5M</v>
      </c>
      <c r="E61" s="16" t="s">
        <v>186</v>
      </c>
      <c r="F61" s="16" t="s">
        <v>187</v>
      </c>
      <c r="G61" s="17" t="s">
        <v>188</v>
      </c>
      <c r="H61" s="18" t="s">
        <v>189</v>
      </c>
      <c r="I61" s="16" t="s">
        <v>190</v>
      </c>
      <c r="J61" s="16" t="s">
        <v>191</v>
      </c>
      <c r="K61" s="14" t="s">
        <v>21</v>
      </c>
      <c r="L61" s="14"/>
      <c r="M61" s="14"/>
      <c r="N61" s="21"/>
      <c r="O61" s="14"/>
    </row>
    <row r="62" ht="24" spans="1:15">
      <c r="A62" s="9">
        <v>61</v>
      </c>
      <c r="B62" s="9" t="s">
        <v>177</v>
      </c>
      <c r="C62" s="10" t="s">
        <v>192</v>
      </c>
      <c r="D62" s="11" t="str">
        <f>HYPERLINK("[导入模型(ODM层).xlsx]O_RE_ST_HYLJDX_IF_MACH_5m!A1","O_RE_ST_HYLJDX_IF_MACH_5M")</f>
        <v>O_RE_ST_HYLJDX_IF_MACH_5M</v>
      </c>
      <c r="E62" s="16" t="s">
        <v>193</v>
      </c>
      <c r="F62" s="16" t="s">
        <v>194</v>
      </c>
      <c r="G62" s="17" t="s">
        <v>195</v>
      </c>
      <c r="H62" s="18" t="s">
        <v>196</v>
      </c>
      <c r="I62" s="16" t="s">
        <v>197</v>
      </c>
      <c r="J62" s="16" t="s">
        <v>198</v>
      </c>
      <c r="K62" s="14" t="s">
        <v>21</v>
      </c>
      <c r="L62" s="14"/>
      <c r="M62" s="14"/>
      <c r="N62" s="21"/>
      <c r="O62" s="14"/>
    </row>
    <row r="63" ht="24" spans="1:15">
      <c r="A63" s="14">
        <v>62</v>
      </c>
      <c r="B63" s="9" t="s">
        <v>177</v>
      </c>
      <c r="C63" s="10" t="s">
        <v>199</v>
      </c>
      <c r="D63" s="11" t="str">
        <f>HYPERLINK("[导入模型(ODM层).xlsx]O_RE_ST_HYLJDX_MONITOR_5M!A1","O_RE_ST_HYLJDX_MONITOR_5M")</f>
        <v>O_RE_ST_HYLJDX_MONITOR_5M</v>
      </c>
      <c r="E63" s="16" t="s">
        <v>200</v>
      </c>
      <c r="F63" s="16" t="s">
        <v>201</v>
      </c>
      <c r="G63" s="17" t="s">
        <v>202</v>
      </c>
      <c r="H63" s="18" t="s">
        <v>203</v>
      </c>
      <c r="I63" s="16" t="s">
        <v>204</v>
      </c>
      <c r="J63" s="16" t="s">
        <v>205</v>
      </c>
      <c r="K63" s="14" t="s">
        <v>21</v>
      </c>
      <c r="L63" s="14"/>
      <c r="M63" s="14"/>
      <c r="N63" s="21"/>
      <c r="O63" s="14"/>
    </row>
    <row r="64" ht="24" spans="1:15">
      <c r="A64" s="9">
        <v>63</v>
      </c>
      <c r="B64" s="9" t="s">
        <v>206</v>
      </c>
      <c r="C64" s="10" t="s">
        <v>207</v>
      </c>
      <c r="D64" s="11" t="str">
        <f>HYPERLINK("[导入模型(ODM层).xlsx]O_RE_ST_HYWG_N31_01_5M!A1","O_RE_ST_HYWG_N31_01_5M")</f>
        <v>O_RE_ST_HYWG_N31_01_5M</v>
      </c>
      <c r="E64" s="16" t="s">
        <v>208</v>
      </c>
      <c r="F64" s="16" t="s">
        <v>209</v>
      </c>
      <c r="G64" s="17" t="s">
        <v>210</v>
      </c>
      <c r="H64" s="15" t="s">
        <v>211</v>
      </c>
      <c r="I64" s="16" t="s">
        <v>212</v>
      </c>
      <c r="J64" s="16" t="s">
        <v>213</v>
      </c>
      <c r="K64" s="14" t="s">
        <v>21</v>
      </c>
      <c r="L64" s="14" t="s">
        <v>21</v>
      </c>
      <c r="M64" s="14" t="s">
        <v>21</v>
      </c>
      <c r="N64" s="21" t="s">
        <v>22</v>
      </c>
      <c r="O64" s="14"/>
    </row>
    <row r="65" spans="1:15">
      <c r="A65" s="14">
        <v>64</v>
      </c>
      <c r="B65" s="9" t="s">
        <v>206</v>
      </c>
      <c r="C65" s="10" t="s">
        <v>214</v>
      </c>
      <c r="D65" s="11" t="str">
        <f>HYPERLINK("[导入模型(ODM层).xlsx]O_RE_ST_HYWG_N31_02_H!A1","O_RE_ST_HYWG_N31_02_H")</f>
        <v>O_RE_ST_HYWG_N31_02_H</v>
      </c>
      <c r="E65" s="16" t="s">
        <v>215</v>
      </c>
      <c r="F65" s="16" t="s">
        <v>216</v>
      </c>
      <c r="G65" s="17" t="s">
        <v>217</v>
      </c>
      <c r="H65" s="15" t="s">
        <v>218</v>
      </c>
      <c r="I65" s="16" t="s">
        <v>219</v>
      </c>
      <c r="J65" s="16" t="s">
        <v>220</v>
      </c>
      <c r="K65" s="14" t="s">
        <v>21</v>
      </c>
      <c r="L65" s="14" t="s">
        <v>21</v>
      </c>
      <c r="M65" s="14" t="s">
        <v>21</v>
      </c>
      <c r="N65" s="21" t="s">
        <v>22</v>
      </c>
      <c r="O65" s="14"/>
    </row>
    <row r="66" spans="1:15">
      <c r="A66" s="9">
        <v>65</v>
      </c>
      <c r="B66" s="9" t="s">
        <v>206</v>
      </c>
      <c r="C66" s="10" t="s">
        <v>221</v>
      </c>
      <c r="D66" s="11" t="str">
        <f>HYPERLINK("[导入模型(ODM层).xlsx]O_RE_ST_HYWG_N31_03_H!A1","O_RE_ST_HYWG_N31_03_H")</f>
        <v>O_RE_ST_HYWG_N31_03_H</v>
      </c>
      <c r="E66" s="16" t="s">
        <v>222</v>
      </c>
      <c r="F66" s="16" t="s">
        <v>223</v>
      </c>
      <c r="G66" s="17" t="s">
        <v>224</v>
      </c>
      <c r="H66" s="15" t="s">
        <v>225</v>
      </c>
      <c r="I66" s="16" t="s">
        <v>226</v>
      </c>
      <c r="J66" s="16" t="s">
        <v>227</v>
      </c>
      <c r="K66" s="14" t="s">
        <v>21</v>
      </c>
      <c r="L66" s="14" t="s">
        <v>21</v>
      </c>
      <c r="M66" s="14" t="s">
        <v>21</v>
      </c>
      <c r="N66" s="21" t="s">
        <v>22</v>
      </c>
      <c r="O66" s="14"/>
    </row>
    <row r="67" ht="25" customHeight="1" spans="1:15">
      <c r="A67" s="14">
        <v>66</v>
      </c>
      <c r="B67" s="9" t="s">
        <v>206</v>
      </c>
      <c r="C67" s="10" t="s">
        <v>228</v>
      </c>
      <c r="D67" s="11" t="str">
        <f>HYPERLINK("[导入模型(ODM层).xlsx]O_RE_ST_HYWG_N31_04_5M!A1","O_RE_ST_HYWG_N31_04_5M")</f>
        <v>O_RE_ST_HYWG_N31_04_5M</v>
      </c>
      <c r="E67" s="16" t="s">
        <v>229</v>
      </c>
      <c r="F67" s="16" t="s">
        <v>230</v>
      </c>
      <c r="G67" s="17" t="s">
        <v>231</v>
      </c>
      <c r="H67" s="15" t="s">
        <v>232</v>
      </c>
      <c r="I67" s="16" t="s">
        <v>233</v>
      </c>
      <c r="J67" s="16" t="s">
        <v>234</v>
      </c>
      <c r="K67" s="14" t="s">
        <v>21</v>
      </c>
      <c r="L67" s="14" t="s">
        <v>21</v>
      </c>
      <c r="M67" s="14" t="s">
        <v>21</v>
      </c>
      <c r="N67" s="21" t="s">
        <v>22</v>
      </c>
      <c r="O67" s="14"/>
    </row>
    <row r="68" spans="1:15">
      <c r="A68" s="9">
        <v>67</v>
      </c>
      <c r="B68" s="9" t="s">
        <v>206</v>
      </c>
      <c r="C68" s="10" t="s">
        <v>235</v>
      </c>
      <c r="D68" s="11" t="str">
        <f>HYPERLINK("[导入模型(ODM层).xlsx]O_RE_ST_HYWG_N31_05_H!A1","O_RE_ST_HYWG_N31_05_H")</f>
        <v>O_RE_ST_HYWG_N31_05_H</v>
      </c>
      <c r="E68" s="16" t="s">
        <v>236</v>
      </c>
      <c r="F68" s="16" t="s">
        <v>237</v>
      </c>
      <c r="G68" s="17" t="s">
        <v>238</v>
      </c>
      <c r="H68" s="15" t="s">
        <v>239</v>
      </c>
      <c r="I68" s="16" t="s">
        <v>240</v>
      </c>
      <c r="J68" s="16" t="s">
        <v>241</v>
      </c>
      <c r="K68" s="14" t="s">
        <v>21</v>
      </c>
      <c r="L68" s="14" t="s">
        <v>21</v>
      </c>
      <c r="M68" s="14" t="s">
        <v>21</v>
      </c>
      <c r="N68" s="21" t="s">
        <v>22</v>
      </c>
      <c r="O68" s="14"/>
    </row>
    <row r="69" spans="1:15">
      <c r="A69" s="14">
        <v>68</v>
      </c>
      <c r="B69" s="9" t="s">
        <v>206</v>
      </c>
      <c r="C69" s="10" t="s">
        <v>242</v>
      </c>
      <c r="D69" s="11" t="str">
        <f>HYPERLINK("[导入模型(ODM层).xlsx]O_RE_ST_HYWG_N31_06_H!A1","O_RE_ST_HYWG_N31_06_H")</f>
        <v>O_RE_ST_HYWG_N31_06_H</v>
      </c>
      <c r="E69" s="16" t="s">
        <v>243</v>
      </c>
      <c r="F69" s="16" t="s">
        <v>244</v>
      </c>
      <c r="G69" s="17" t="s">
        <v>245</v>
      </c>
      <c r="H69" s="15" t="s">
        <v>246</v>
      </c>
      <c r="I69" s="16" t="s">
        <v>247</v>
      </c>
      <c r="J69" s="16" t="s">
        <v>248</v>
      </c>
      <c r="K69" s="14" t="s">
        <v>21</v>
      </c>
      <c r="L69" s="14" t="s">
        <v>21</v>
      </c>
      <c r="M69" s="14" t="s">
        <v>21</v>
      </c>
      <c r="N69" s="21" t="s">
        <v>22</v>
      </c>
      <c r="O69" s="14"/>
    </row>
    <row r="70" spans="1:15">
      <c r="A70" s="9">
        <v>69</v>
      </c>
      <c r="B70" s="9" t="s">
        <v>206</v>
      </c>
      <c r="C70" s="10" t="s">
        <v>249</v>
      </c>
      <c r="D70" s="11" t="str">
        <f>HYPERLINK("[导入模型(ODM层).xlsx]O_RE_ST_HYWG_N31_07_H!A1","O_RE_ST_HYWG_N31_07_H")</f>
        <v>O_RE_ST_HYWG_N31_07_H</v>
      </c>
      <c r="E70" s="16" t="s">
        <v>250</v>
      </c>
      <c r="F70" s="16" t="s">
        <v>251</v>
      </c>
      <c r="G70" s="17" t="s">
        <v>252</v>
      </c>
      <c r="H70" s="15" t="s">
        <v>253</v>
      </c>
      <c r="I70" s="16" t="s">
        <v>254</v>
      </c>
      <c r="J70" s="16" t="s">
        <v>255</v>
      </c>
      <c r="K70" s="14" t="s">
        <v>21</v>
      </c>
      <c r="L70" s="14" t="s">
        <v>21</v>
      </c>
      <c r="M70" s="14" t="s">
        <v>21</v>
      </c>
      <c r="N70" s="21" t="s">
        <v>22</v>
      </c>
      <c r="O70" s="14"/>
    </row>
    <row r="71" spans="1:15">
      <c r="A71" s="14">
        <v>70</v>
      </c>
      <c r="B71" s="9" t="s">
        <v>206</v>
      </c>
      <c r="C71" s="10" t="s">
        <v>256</v>
      </c>
      <c r="D71" s="11" t="str">
        <f>HYPERLINK("[导入模型(ODM层).xlsx]O_RE_ST_HYWG_N31_08_H!A1","O_RE_ST_HYWG_N31_08_H")</f>
        <v>O_RE_ST_HYWG_N31_08_H</v>
      </c>
      <c r="E71" s="16" t="s">
        <v>257</v>
      </c>
      <c r="F71" s="16" t="s">
        <v>258</v>
      </c>
      <c r="G71" s="17" t="s">
        <v>259</v>
      </c>
      <c r="H71" s="15" t="s">
        <v>260</v>
      </c>
      <c r="I71" s="16" t="s">
        <v>261</v>
      </c>
      <c r="J71" s="16" t="s">
        <v>262</v>
      </c>
      <c r="K71" s="14" t="s">
        <v>21</v>
      </c>
      <c r="L71" s="14" t="s">
        <v>21</v>
      </c>
      <c r="M71" s="14" t="s">
        <v>21</v>
      </c>
      <c r="N71" s="21" t="s">
        <v>22</v>
      </c>
      <c r="O71" s="14"/>
    </row>
    <row r="72" spans="1:15">
      <c r="A72" s="9">
        <v>71</v>
      </c>
      <c r="B72" s="9" t="s">
        <v>206</v>
      </c>
      <c r="C72" s="10" t="s">
        <v>263</v>
      </c>
      <c r="D72" s="11" t="str">
        <f>HYPERLINK("[导入模型(ODM层).xlsx]O_RE_ST_HYWG_N31_09_H!A1","O_RE_ST_HYWG_N31_09_H")</f>
        <v>O_RE_ST_HYWG_N31_09_H</v>
      </c>
      <c r="E72" s="16" t="s">
        <v>264</v>
      </c>
      <c r="F72" s="16" t="s">
        <v>265</v>
      </c>
      <c r="G72" s="17" t="s">
        <v>266</v>
      </c>
      <c r="H72" s="15" t="s">
        <v>267</v>
      </c>
      <c r="I72" s="16" t="s">
        <v>268</v>
      </c>
      <c r="J72" s="16" t="s">
        <v>269</v>
      </c>
      <c r="K72" s="14" t="s">
        <v>21</v>
      </c>
      <c r="L72" s="14" t="s">
        <v>21</v>
      </c>
      <c r="M72" s="14" t="s">
        <v>21</v>
      </c>
      <c r="N72" s="21" t="s">
        <v>22</v>
      </c>
      <c r="O72" s="14"/>
    </row>
    <row r="73" spans="1:15">
      <c r="A73" s="14">
        <v>72</v>
      </c>
      <c r="B73" s="9" t="s">
        <v>206</v>
      </c>
      <c r="C73" s="10" t="s">
        <v>270</v>
      </c>
      <c r="D73" s="11" t="str">
        <f>HYPERLINK("[导入模型(ODM层).xlsx]O_RE_ST_HYWG_N31_10_H!A1","O_RE_ST_HYWG_N31_10_H")</f>
        <v>O_RE_ST_HYWG_N31_10_H</v>
      </c>
      <c r="E73" s="16" t="s">
        <v>271</v>
      </c>
      <c r="F73" s="16" t="s">
        <v>272</v>
      </c>
      <c r="G73" s="17" t="s">
        <v>273</v>
      </c>
      <c r="H73" s="15" t="s">
        <v>274</v>
      </c>
      <c r="I73" s="16" t="s">
        <v>275</v>
      </c>
      <c r="J73" s="16" t="s">
        <v>276</v>
      </c>
      <c r="K73" s="14" t="s">
        <v>21</v>
      </c>
      <c r="L73" s="14" t="s">
        <v>21</v>
      </c>
      <c r="M73" s="14" t="s">
        <v>21</v>
      </c>
      <c r="N73" s="21" t="s">
        <v>22</v>
      </c>
      <c r="O73" s="14"/>
    </row>
    <row r="74" ht="24" spans="1:15">
      <c r="A74" s="9">
        <v>73</v>
      </c>
      <c r="B74" s="9" t="s">
        <v>206</v>
      </c>
      <c r="C74" s="10" t="s">
        <v>277</v>
      </c>
      <c r="D74" s="11" t="str">
        <f>HYPERLINK("[导入模型(ODM层).xlsx]O_RE_ST_HYWG_N31_11_5M!A1","O_RE_ST_HYWG_N31_11_5M")</f>
        <v>O_RE_ST_HYWG_N31_11_5M</v>
      </c>
      <c r="E74" s="16" t="s">
        <v>278</v>
      </c>
      <c r="F74" s="16" t="s">
        <v>279</v>
      </c>
      <c r="G74" s="17" t="s">
        <v>280</v>
      </c>
      <c r="H74" s="15" t="s">
        <v>281</v>
      </c>
      <c r="I74" s="16" t="s">
        <v>282</v>
      </c>
      <c r="J74" s="16" t="s">
        <v>283</v>
      </c>
      <c r="K74" s="14" t="s">
        <v>21</v>
      </c>
      <c r="L74" s="14" t="s">
        <v>21</v>
      </c>
      <c r="M74" s="14" t="s">
        <v>21</v>
      </c>
      <c r="N74" s="21" t="s">
        <v>22</v>
      </c>
      <c r="O74" s="14"/>
    </row>
    <row r="75" ht="24" spans="1:15">
      <c r="A75" s="14">
        <v>74</v>
      </c>
      <c r="B75" s="9" t="s">
        <v>206</v>
      </c>
      <c r="C75" s="10" t="s">
        <v>284</v>
      </c>
      <c r="D75" s="11" t="str">
        <f>HYPERLINK("[导入模型(ODM层).xlsx]O_RE_ST_HYWG_N31_12_5M!A1","O_RE_ST_HYWG_N31_12_5M")</f>
        <v>O_RE_ST_HYWG_N31_12_5M</v>
      </c>
      <c r="E75" s="16" t="s">
        <v>285</v>
      </c>
      <c r="F75" s="16" t="s">
        <v>286</v>
      </c>
      <c r="G75" s="17" t="s">
        <v>287</v>
      </c>
      <c r="H75" s="15" t="s">
        <v>288</v>
      </c>
      <c r="I75" s="16" t="s">
        <v>289</v>
      </c>
      <c r="J75" s="16" t="s">
        <v>290</v>
      </c>
      <c r="K75" s="14" t="s">
        <v>21</v>
      </c>
      <c r="L75" s="14" t="s">
        <v>21</v>
      </c>
      <c r="M75" s="14" t="s">
        <v>21</v>
      </c>
      <c r="N75" s="21" t="s">
        <v>22</v>
      </c>
      <c r="O75" s="14"/>
    </row>
    <row r="76" ht="17" customHeight="1" spans="1:15">
      <c r="A76" s="9">
        <v>75</v>
      </c>
      <c r="B76" s="9" t="s">
        <v>206</v>
      </c>
      <c r="C76" s="10" t="s">
        <v>291</v>
      </c>
      <c r="D76" s="11" t="str">
        <f>HYPERLINK("[导入模型(ODM层).xlsx]O_RE_ST_HYWG_N31_13_D!A1","O_RE_ST_HYWG_N31_13_D")</f>
        <v>O_RE_ST_HYWG_N31_13_D</v>
      </c>
      <c r="E76" s="16" t="s">
        <v>18</v>
      </c>
      <c r="F76" s="16" t="s">
        <v>18</v>
      </c>
      <c r="G76" s="17" t="s">
        <v>292</v>
      </c>
      <c r="H76" s="15" t="s">
        <v>293</v>
      </c>
      <c r="I76" s="16" t="s">
        <v>18</v>
      </c>
      <c r="J76" s="16" t="s">
        <v>18</v>
      </c>
      <c r="K76" s="14" t="s">
        <v>21</v>
      </c>
      <c r="L76" s="14" t="s">
        <v>18</v>
      </c>
      <c r="M76" s="14" t="s">
        <v>18</v>
      </c>
      <c r="N76" s="21" t="s">
        <v>22</v>
      </c>
      <c r="O76" s="14"/>
    </row>
    <row r="77" ht="24" spans="1:15">
      <c r="A77" s="14">
        <v>76</v>
      </c>
      <c r="B77" s="9" t="s">
        <v>206</v>
      </c>
      <c r="C77" s="10" t="s">
        <v>294</v>
      </c>
      <c r="D77" s="11" t="str">
        <f>HYPERLINK("[导入模型(ODM层).xlsx]O_RE_ST_HYWG_N31_14_5M!A1","O_RE_ST_HYWG_N31_14_5M")</f>
        <v>O_RE_ST_HYWG_N31_14_5M</v>
      </c>
      <c r="E77" s="16" t="s">
        <v>295</v>
      </c>
      <c r="F77" s="16" t="s">
        <v>296</v>
      </c>
      <c r="G77" s="17" t="s">
        <v>297</v>
      </c>
      <c r="H77" s="15" t="s">
        <v>298</v>
      </c>
      <c r="I77" s="16" t="s">
        <v>299</v>
      </c>
      <c r="J77" s="16" t="s">
        <v>300</v>
      </c>
      <c r="K77" s="14" t="s">
        <v>21</v>
      </c>
      <c r="L77" s="14" t="s">
        <v>21</v>
      </c>
      <c r="M77" s="14" t="s">
        <v>21</v>
      </c>
      <c r="N77" s="21" t="s">
        <v>22</v>
      </c>
      <c r="O77" s="14"/>
    </row>
    <row r="78" ht="24" spans="1:15">
      <c r="A78" s="9">
        <v>77</v>
      </c>
      <c r="B78" s="9" t="s">
        <v>301</v>
      </c>
      <c r="C78" s="10" t="s">
        <v>302</v>
      </c>
      <c r="D78" s="11" t="str">
        <f>HYPERLINK("[导入模型(ODM层).xlsx]O_RE_ST_HLHTWG_01_5M!A1","O_RE_ST_HLHTWG_01_5M")</f>
        <v>O_RE_ST_HLHTWG_01_5M</v>
      </c>
      <c r="E78" s="16" t="s">
        <v>303</v>
      </c>
      <c r="F78" s="16" t="s">
        <v>304</v>
      </c>
      <c r="G78" s="17" t="s">
        <v>305</v>
      </c>
      <c r="H78" s="15" t="s">
        <v>306</v>
      </c>
      <c r="I78" s="16" t="s">
        <v>307</v>
      </c>
      <c r="J78" s="16" t="s">
        <v>308</v>
      </c>
      <c r="K78" s="14" t="s">
        <v>21</v>
      </c>
      <c r="L78" s="14"/>
      <c r="M78" s="14"/>
      <c r="N78" s="21"/>
      <c r="O78" s="14"/>
    </row>
    <row r="79" ht="24" spans="1:15">
      <c r="A79" s="14">
        <v>78</v>
      </c>
      <c r="B79" s="14" t="s">
        <v>301</v>
      </c>
      <c r="C79" s="10" t="s">
        <v>309</v>
      </c>
      <c r="D79" s="11" t="str">
        <f>HYPERLINK("[导入模型(ODM层).xlsx]O_RE_ST_HLHTWG_02_5M!A1","O_RE_ST_HLHTWG_02_5M")</f>
        <v>O_RE_ST_HLHTWG_02_5M</v>
      </c>
      <c r="E79" s="16" t="s">
        <v>310</v>
      </c>
      <c r="F79" s="16" t="s">
        <v>311</v>
      </c>
      <c r="G79" s="17" t="s">
        <v>312</v>
      </c>
      <c r="H79" s="15" t="s">
        <v>313</v>
      </c>
      <c r="I79" s="16" t="s">
        <v>314</v>
      </c>
      <c r="J79" s="16" t="s">
        <v>315</v>
      </c>
      <c r="K79" s="14" t="s">
        <v>21</v>
      </c>
      <c r="L79" s="14"/>
      <c r="M79" s="14"/>
      <c r="N79" s="21"/>
      <c r="O79" s="14"/>
    </row>
    <row r="80" ht="24" spans="1:15">
      <c r="A80" s="9">
        <v>79</v>
      </c>
      <c r="B80" s="9" t="s">
        <v>316</v>
      </c>
      <c r="C80" s="10" t="s">
        <v>317</v>
      </c>
      <c r="D80" s="11" t="str">
        <f>HYPERLINK("[导入模型(ODM层).xlsx]O_RE_ST_HUAWEI_LTE_MME_15M!A1","O_RE_ST_HUAWEI_LTE_MME_15M")</f>
        <v>O_RE_ST_HUAWEI_LTE_MME_15M</v>
      </c>
      <c r="E80" s="16" t="s">
        <v>318</v>
      </c>
      <c r="F80" s="16" t="s">
        <v>319</v>
      </c>
      <c r="G80" s="17" t="s">
        <v>320</v>
      </c>
      <c r="H80" s="15" t="s">
        <v>321</v>
      </c>
      <c r="I80" s="16" t="s">
        <v>322</v>
      </c>
      <c r="J80" s="16" t="s">
        <v>323</v>
      </c>
      <c r="K80" s="14" t="s">
        <v>21</v>
      </c>
      <c r="L80" s="14" t="s">
        <v>21</v>
      </c>
      <c r="M80" s="14" t="s">
        <v>21</v>
      </c>
      <c r="N80" s="21" t="s">
        <v>22</v>
      </c>
      <c r="O80" s="14"/>
    </row>
    <row r="81" ht="24" spans="1:15">
      <c r="A81" s="14">
        <v>80</v>
      </c>
      <c r="B81" s="14" t="s">
        <v>316</v>
      </c>
      <c r="C81" s="10" t="s">
        <v>324</v>
      </c>
      <c r="D81" s="11" t="str">
        <f>HYPERLINK("[导入模型(ODM层).xlsx]O_RE_ST_HUAWEI_LTE_PGW_15M!A1","O_RE_ST_HUAWEI_LTE_PGW_15M")</f>
        <v>O_RE_ST_HUAWEI_LTE_PGW_15M</v>
      </c>
      <c r="E81" s="16" t="s">
        <v>325</v>
      </c>
      <c r="F81" s="16" t="s">
        <v>326</v>
      </c>
      <c r="G81" s="17" t="s">
        <v>327</v>
      </c>
      <c r="H81" s="15" t="s">
        <v>328</v>
      </c>
      <c r="I81" s="16" t="s">
        <v>329</v>
      </c>
      <c r="J81" s="16" t="s">
        <v>330</v>
      </c>
      <c r="K81" s="14" t="s">
        <v>21</v>
      </c>
      <c r="L81" s="14" t="s">
        <v>21</v>
      </c>
      <c r="M81" s="14" t="s">
        <v>21</v>
      </c>
      <c r="N81" s="21" t="s">
        <v>22</v>
      </c>
      <c r="O81" s="14"/>
    </row>
    <row r="82" ht="24" spans="1:15">
      <c r="A82" s="9">
        <v>81</v>
      </c>
      <c r="B82" s="9" t="s">
        <v>316</v>
      </c>
      <c r="C82" s="10" t="s">
        <v>331</v>
      </c>
      <c r="D82" s="11" t="str">
        <f>HYPERLINK("[导入模型(ODM层).xlsx]O_RE_ST_HUAWEI_LTE_AVGLOAD_15M!A1","O_RE_ST_HUAWEI_LTE_AVGLOAD_15M")</f>
        <v>O_RE_ST_HUAWEI_LTE_AVGLOAD_15M</v>
      </c>
      <c r="E82" s="16" t="s">
        <v>332</v>
      </c>
      <c r="F82" s="16" t="s">
        <v>333</v>
      </c>
      <c r="G82" s="17" t="s">
        <v>334</v>
      </c>
      <c r="H82" s="15" t="s">
        <v>335</v>
      </c>
      <c r="I82" s="16" t="s">
        <v>336</v>
      </c>
      <c r="J82" s="16" t="s">
        <v>337</v>
      </c>
      <c r="K82" s="14" t="s">
        <v>21</v>
      </c>
      <c r="L82" s="14" t="s">
        <v>21</v>
      </c>
      <c r="M82" s="14" t="s">
        <v>21</v>
      </c>
      <c r="N82" s="21" t="s">
        <v>22</v>
      </c>
      <c r="O82" s="14"/>
    </row>
    <row r="83" spans="1:15">
      <c r="A83" s="14">
        <v>82</v>
      </c>
      <c r="B83" s="14" t="s">
        <v>338</v>
      </c>
      <c r="C83" s="10" t="s">
        <v>339</v>
      </c>
      <c r="D83" s="11" t="str">
        <f>HYPERLINK("[导入模型(ODM层).xlsx]O_RE_ST_HUAXIA_TESTSPEED_H!A1","O_RE_ST_HUAXIA_TESTSPEED_H")</f>
        <v>O_RE_ST_HUAXIA_TESTSPEED_H</v>
      </c>
      <c r="E83" s="16" t="s">
        <v>340</v>
      </c>
      <c r="F83" s="16" t="s">
        <v>341</v>
      </c>
      <c r="G83" s="17" t="s">
        <v>342</v>
      </c>
      <c r="H83" s="15" t="s">
        <v>343</v>
      </c>
      <c r="I83" s="16" t="s">
        <v>344</v>
      </c>
      <c r="J83" s="16" t="s">
        <v>345</v>
      </c>
      <c r="K83" s="14" t="s">
        <v>21</v>
      </c>
      <c r="L83" s="14" t="s">
        <v>21</v>
      </c>
      <c r="M83" s="14" t="s">
        <v>21</v>
      </c>
      <c r="N83" s="21" t="s">
        <v>22</v>
      </c>
      <c r="O83" s="14"/>
    </row>
    <row r="84" spans="1:15">
      <c r="A84" s="9">
        <v>83</v>
      </c>
      <c r="B84" s="9" t="s">
        <v>346</v>
      </c>
      <c r="C84" s="10" t="s">
        <v>347</v>
      </c>
      <c r="D84" s="11" t="str">
        <f>HYPERLINK("[导入模型(ODM层).xlsx]O_RE_ST_JRWG_N31_01_H!A1","O_RE_ST_JRWG_N31_01_H")</f>
        <v>O_RE_ST_JRWG_N31_01_H</v>
      </c>
      <c r="E84" s="16" t="s">
        <v>348</v>
      </c>
      <c r="F84" s="16" t="s">
        <v>349</v>
      </c>
      <c r="G84" s="17" t="s">
        <v>350</v>
      </c>
      <c r="H84" s="15" t="s">
        <v>351</v>
      </c>
      <c r="I84" s="15" t="s">
        <v>352</v>
      </c>
      <c r="J84" s="15" t="s">
        <v>353</v>
      </c>
      <c r="K84" s="14" t="s">
        <v>21</v>
      </c>
      <c r="L84" s="14"/>
      <c r="M84" s="14"/>
      <c r="N84" s="21"/>
      <c r="O84" s="14"/>
    </row>
    <row r="85" spans="1:15">
      <c r="A85" s="14">
        <v>84</v>
      </c>
      <c r="B85" s="9" t="s">
        <v>346</v>
      </c>
      <c r="C85" s="10" t="s">
        <v>354</v>
      </c>
      <c r="D85" s="11" t="str">
        <f>HYPERLINK("[导入模型(ODM层).xlsx]O_RE_ST_JRWG_N31_02_H!A1","O_RE_ST_JRWG_N31_02_H")</f>
        <v>O_RE_ST_JRWG_N31_02_H</v>
      </c>
      <c r="E85" s="16" t="s">
        <v>355</v>
      </c>
      <c r="F85" s="16" t="s">
        <v>356</v>
      </c>
      <c r="G85" s="17" t="s">
        <v>357</v>
      </c>
      <c r="H85" s="15" t="s">
        <v>358</v>
      </c>
      <c r="I85" s="15" t="s">
        <v>359</v>
      </c>
      <c r="J85" s="15" t="s">
        <v>360</v>
      </c>
      <c r="K85" s="14" t="s">
        <v>21</v>
      </c>
      <c r="L85" s="14"/>
      <c r="M85" s="14"/>
      <c r="N85" s="21"/>
      <c r="O85" s="14"/>
    </row>
    <row r="86" ht="24" spans="1:15">
      <c r="A86" s="9">
        <v>85</v>
      </c>
      <c r="B86" s="9" t="s">
        <v>346</v>
      </c>
      <c r="C86" s="10" t="s">
        <v>361</v>
      </c>
      <c r="D86" s="11" t="str">
        <f>HYPERLINK("[导入模型(ODM层).xlsx]O_RE_ST_JRWG_N31_03_5M!A1","O_RE_ST_JRWG_N31_03_5M")</f>
        <v>O_RE_ST_JRWG_N31_03_5M</v>
      </c>
      <c r="E86" s="16" t="s">
        <v>362</v>
      </c>
      <c r="F86" s="16" t="s">
        <v>363</v>
      </c>
      <c r="G86" s="17" t="s">
        <v>364</v>
      </c>
      <c r="H86" s="15" t="s">
        <v>365</v>
      </c>
      <c r="I86" s="16" t="s">
        <v>366</v>
      </c>
      <c r="J86" s="16" t="s">
        <v>367</v>
      </c>
      <c r="K86" s="14" t="s">
        <v>21</v>
      </c>
      <c r="L86" s="14"/>
      <c r="M86" s="14"/>
      <c r="N86" s="21"/>
      <c r="O86" s="14"/>
    </row>
    <row r="87" ht="24" spans="1:15">
      <c r="A87" s="14">
        <v>86</v>
      </c>
      <c r="B87" s="9" t="s">
        <v>346</v>
      </c>
      <c r="C87" s="10" t="s">
        <v>368</v>
      </c>
      <c r="D87" s="11" t="str">
        <f>HYPERLINK("[导入模型(ODM层).xlsx]O_RE_ST_JRWG_N31_04_5M!A1","O_RE_ST_JRWG_N31_04_5M")</f>
        <v>O_RE_ST_JRWG_N31_04_5M</v>
      </c>
      <c r="E87" s="16" t="s">
        <v>369</v>
      </c>
      <c r="F87" s="16" t="s">
        <v>370</v>
      </c>
      <c r="G87" s="17" t="s">
        <v>371</v>
      </c>
      <c r="H87" s="15" t="s">
        <v>372</v>
      </c>
      <c r="I87" s="16" t="s">
        <v>373</v>
      </c>
      <c r="J87" s="16" t="s">
        <v>374</v>
      </c>
      <c r="K87" s="14" t="s">
        <v>21</v>
      </c>
      <c r="L87" s="14"/>
      <c r="M87" s="14"/>
      <c r="N87" s="21"/>
      <c r="O87" s="14"/>
    </row>
    <row r="88" spans="1:15">
      <c r="A88" s="9">
        <v>87</v>
      </c>
      <c r="B88" s="9" t="s">
        <v>375</v>
      </c>
      <c r="C88" s="10" t="s">
        <v>376</v>
      </c>
      <c r="D88" s="11" t="str">
        <f>HYPERLINK("[导入模型(ODM层).xlsx]O_RE_ST_MWWG_N31_01_H!A1","O_RE_ST_MWWG_N31_01_H")</f>
        <v>O_RE_ST_MWWG_N31_01_H</v>
      </c>
      <c r="E88" s="16" t="s">
        <v>377</v>
      </c>
      <c r="F88" s="16" t="s">
        <v>378</v>
      </c>
      <c r="G88" s="17" t="s">
        <v>379</v>
      </c>
      <c r="H88" s="15" t="s">
        <v>380</v>
      </c>
      <c r="I88" s="15" t="s">
        <v>381</v>
      </c>
      <c r="J88" s="15" t="s">
        <v>382</v>
      </c>
      <c r="K88" s="14" t="s">
        <v>21</v>
      </c>
      <c r="L88" s="14"/>
      <c r="M88" s="14"/>
      <c r="N88" s="21"/>
      <c r="O88" s="14"/>
    </row>
    <row r="89" ht="24" spans="1:15">
      <c r="A89" s="14">
        <v>88</v>
      </c>
      <c r="B89" s="9" t="s">
        <v>375</v>
      </c>
      <c r="C89" s="10" t="s">
        <v>383</v>
      </c>
      <c r="D89" s="11" t="str">
        <f>HYPERLINK("[导入模型(ODM层).xlsx]O_RE_ST_MWWG_N31_02_5M!A1","O_RE_ST_MWWG_N31_02_5M")</f>
        <v>O_RE_ST_MWWG_N31_02_5M</v>
      </c>
      <c r="E89" s="16" t="s">
        <v>384</v>
      </c>
      <c r="F89" s="16" t="s">
        <v>385</v>
      </c>
      <c r="G89" s="17" t="s">
        <v>364</v>
      </c>
      <c r="H89" s="15" t="s">
        <v>386</v>
      </c>
      <c r="I89" s="16" t="s">
        <v>387</v>
      </c>
      <c r="J89" s="16" t="s">
        <v>388</v>
      </c>
      <c r="K89" s="14" t="s">
        <v>21</v>
      </c>
      <c r="L89" s="14"/>
      <c r="M89" s="14"/>
      <c r="N89" s="21"/>
      <c r="O89" s="14"/>
    </row>
    <row r="90" ht="24" spans="1:15">
      <c r="A90" s="9">
        <v>89</v>
      </c>
      <c r="B90" s="9" t="s">
        <v>375</v>
      </c>
      <c r="C90" s="10" t="s">
        <v>389</v>
      </c>
      <c r="D90" s="11" t="str">
        <f>HYPERLINK("[导入模型(ODM层).xlsx]O_RE_ST_MWWG_N31_03_5M!A1","O_RE_ST_MWWG_N31_03_5M")</f>
        <v>O_RE_ST_MWWG_N31_03_5M</v>
      </c>
      <c r="E90" s="16" t="s">
        <v>390</v>
      </c>
      <c r="F90" s="16" t="s">
        <v>391</v>
      </c>
      <c r="G90" s="17" t="s">
        <v>371</v>
      </c>
      <c r="H90" s="15" t="s">
        <v>392</v>
      </c>
      <c r="I90" s="16" t="s">
        <v>393</v>
      </c>
      <c r="J90" s="16" t="s">
        <v>394</v>
      </c>
      <c r="K90" s="14" t="s">
        <v>21</v>
      </c>
      <c r="L90" s="14"/>
      <c r="M90" s="14"/>
      <c r="N90" s="21"/>
      <c r="O90" s="14"/>
    </row>
    <row r="91" spans="1:15">
      <c r="A91" s="14">
        <v>90</v>
      </c>
      <c r="B91" s="9" t="s">
        <v>375</v>
      </c>
      <c r="C91" s="10" t="s">
        <v>395</v>
      </c>
      <c r="D91" s="11" t="str">
        <f>HYPERLINK("[导入模型(ODM层).xlsx]O_RE_ST_MWWG_N31_04_H!A1","O_RE_ST_MWWG_N31_04_H")</f>
        <v>O_RE_ST_MWWG_N31_04_H</v>
      </c>
      <c r="E91" s="16" t="s">
        <v>396</v>
      </c>
      <c r="F91" s="16" t="s">
        <v>397</v>
      </c>
      <c r="G91" s="17" t="s">
        <v>357</v>
      </c>
      <c r="H91" s="15" t="s">
        <v>398</v>
      </c>
      <c r="I91" s="15" t="s">
        <v>399</v>
      </c>
      <c r="J91" s="15" t="s">
        <v>400</v>
      </c>
      <c r="K91" s="14" t="s">
        <v>21</v>
      </c>
      <c r="L91" s="14"/>
      <c r="M91" s="14"/>
      <c r="N91" s="21"/>
      <c r="O91" s="14"/>
    </row>
    <row r="92" s="2" customFormat="1" ht="24" spans="1:15">
      <c r="A92" s="9">
        <v>91</v>
      </c>
      <c r="B92" s="9" t="s">
        <v>375</v>
      </c>
      <c r="C92" s="10" t="s">
        <v>401</v>
      </c>
      <c r="D92" s="11" t="str">
        <f>HYPERLINK("[导入模型(ODM层).xlsx]O_RE_ST_MWWG_N31_05_5M!A1","O_RE_ST_MWWG_N31_05_5M")</f>
        <v>O_RE_ST_MWWG_N31_05_5M</v>
      </c>
      <c r="E92" s="16" t="s">
        <v>402</v>
      </c>
      <c r="F92" s="16" t="s">
        <v>403</v>
      </c>
      <c r="G92" s="17" t="s">
        <v>404</v>
      </c>
      <c r="H92" s="15" t="s">
        <v>405</v>
      </c>
      <c r="I92" s="16" t="s">
        <v>406</v>
      </c>
      <c r="J92" s="16" t="s">
        <v>407</v>
      </c>
      <c r="K92" s="14" t="s">
        <v>21</v>
      </c>
      <c r="L92" s="14"/>
      <c r="M92" s="14"/>
      <c r="N92" s="21"/>
      <c r="O92" s="14"/>
    </row>
    <row r="93" spans="1:15">
      <c r="A93" s="14">
        <v>92</v>
      </c>
      <c r="B93" s="14"/>
      <c r="C93" s="10" t="s">
        <v>408</v>
      </c>
      <c r="D93" s="11" t="str">
        <f>HYPERLINK("[导入模型(ODM层).xlsx]O_RE_ST_SJSP_VIDEO_DOWNLOAD!A1","O_RE_ST_SJSP_VIDEO_DOWNLOAD")</f>
        <v>O_RE_ST_SJSP_VIDEO_DOWNLOAD</v>
      </c>
      <c r="E93" s="16"/>
      <c r="F93" s="16"/>
      <c r="G93" s="17"/>
      <c r="H93" s="15"/>
      <c r="I93" s="15"/>
      <c r="J93" s="15"/>
      <c r="K93" s="14"/>
      <c r="L93" s="14"/>
      <c r="M93" s="14"/>
      <c r="N93" s="21"/>
      <c r="O93" s="14"/>
    </row>
    <row r="94" spans="1:15">
      <c r="A94" s="9">
        <v>93</v>
      </c>
      <c r="B94" s="9"/>
      <c r="C94" s="10" t="s">
        <v>409</v>
      </c>
      <c r="D94" s="11" t="str">
        <f>HYPERLINK("[导入模型(ODM层).xlsx]O_RE_ST_SJSP_VIDEO_ON_DEMAND!A1","O_RE_ST_SJSP_VIDEO_ON_DEMAND")</f>
        <v>O_RE_ST_SJSP_VIDEO_ON_DEMAND</v>
      </c>
      <c r="E94" s="16"/>
      <c r="F94" s="16"/>
      <c r="G94" s="17"/>
      <c r="H94" s="15"/>
      <c r="I94" s="15"/>
      <c r="J94" s="15"/>
      <c r="K94" s="14"/>
      <c r="L94" s="14"/>
      <c r="M94" s="14"/>
      <c r="N94" s="21"/>
      <c r="O94" s="14"/>
    </row>
    <row r="95" spans="1:15">
      <c r="A95" s="14">
        <v>94</v>
      </c>
      <c r="B95" s="14"/>
      <c r="C95" s="10" t="s">
        <v>410</v>
      </c>
      <c r="D95" s="11" t="str">
        <f>HYPERLINK("[导入模型(ODM层).xlsx]O_RE_ST_SJSP_VIDEO_LIVE!A1","O_RE_ST_SJSP_VIDEO_LIVE")</f>
        <v>O_RE_ST_SJSP_VIDEO_LIVE</v>
      </c>
      <c r="E95" s="16"/>
      <c r="F95" s="16"/>
      <c r="G95" s="17"/>
      <c r="H95" s="15"/>
      <c r="I95" s="15"/>
      <c r="J95" s="15"/>
      <c r="K95" s="14"/>
      <c r="L95" s="14"/>
      <c r="M95" s="14"/>
      <c r="N95" s="21"/>
      <c r="O95" s="14"/>
    </row>
    <row r="96" spans="1:15">
      <c r="A96" s="9">
        <v>95</v>
      </c>
      <c r="B96" s="9"/>
      <c r="C96" s="10" t="s">
        <v>411</v>
      </c>
      <c r="D96" s="11" t="str">
        <f>HYPERLINK("[导入模型(ODM层).xlsx]O_RE_ST_SJSP_VIDEO_USER_CNT!A1","O_RE_ST_SJSP_VIDEO_USER_CNT")</f>
        <v>O_RE_ST_SJSP_VIDEO_USER_CNT</v>
      </c>
      <c r="E96" s="16"/>
      <c r="F96" s="16"/>
      <c r="G96" s="17"/>
      <c r="H96" s="15"/>
      <c r="I96" s="15"/>
      <c r="J96" s="15"/>
      <c r="K96" s="14"/>
      <c r="L96" s="14"/>
      <c r="M96" s="14"/>
      <c r="N96" s="21"/>
      <c r="O96" s="14"/>
    </row>
    <row r="97" spans="1:15">
      <c r="A97" s="14">
        <v>96</v>
      </c>
      <c r="B97" s="14"/>
      <c r="C97" s="10" t="s">
        <v>412</v>
      </c>
      <c r="D97" s="11" t="str">
        <f>HYPERLINK("[导入模型(ODM层).xlsx]O_RE_ST_BRAS_EQUIP_IP_USAGE!A1","O_RE_ST_BRAS_EQUIP_IP_USAGE")</f>
        <v>O_RE_ST_BRAS_EQUIP_IP_USAGE</v>
      </c>
      <c r="E97" s="16"/>
      <c r="F97" s="16"/>
      <c r="G97" s="17"/>
      <c r="H97" s="15"/>
      <c r="I97" s="15"/>
      <c r="J97" s="15"/>
      <c r="K97" s="14"/>
      <c r="L97" s="14"/>
      <c r="M97" s="14"/>
      <c r="N97" s="21"/>
      <c r="O97" s="14"/>
    </row>
    <row r="98" spans="1:15">
      <c r="A98" s="9">
        <v>97</v>
      </c>
      <c r="B98" s="9"/>
      <c r="C98" s="10" t="s">
        <v>413</v>
      </c>
      <c r="D98" s="11" t="str">
        <f>HYPERLINK("[导入模型(ODM层).xlsx]O_RE_ST_BRAS_ONLINE_USER!A1","O_RE_ST_BRAS_ONLINE_USER")</f>
        <v>O_RE_ST_BRAS_ONLINE_USER</v>
      </c>
      <c r="E98" s="16"/>
      <c r="F98" s="16"/>
      <c r="G98" s="17"/>
      <c r="H98" s="15"/>
      <c r="I98" s="15"/>
      <c r="J98" s="15"/>
      <c r="K98" s="14"/>
      <c r="L98" s="14"/>
      <c r="M98" s="14"/>
      <c r="N98" s="21"/>
      <c r="O98" s="14"/>
    </row>
    <row r="99" spans="1:15">
      <c r="A99" s="14">
        <v>98</v>
      </c>
      <c r="B99" s="14"/>
      <c r="C99" s="10" t="s">
        <v>414</v>
      </c>
      <c r="D99" s="11" t="str">
        <f>HYPERLINK("[导入模型(ODM层).xlsx]O_RE_ST_BRAS_VPDN_USER_CNT!A1","O_RE_ST_BRAS_VPDN_USER_CNT")</f>
        <v>O_RE_ST_BRAS_VPDN_USER_CNT</v>
      </c>
      <c r="E99" s="16"/>
      <c r="F99" s="16"/>
      <c r="G99" s="17"/>
      <c r="H99" s="15"/>
      <c r="I99" s="15"/>
      <c r="J99" s="15"/>
      <c r="K99" s="14"/>
      <c r="L99" s="14"/>
      <c r="M99" s="14"/>
      <c r="N99" s="21"/>
      <c r="O99" s="14"/>
    </row>
    <row r="100" spans="1:15">
      <c r="A100" s="9">
        <v>99</v>
      </c>
      <c r="B100" s="9"/>
      <c r="C100" s="10" t="s">
        <v>415</v>
      </c>
      <c r="D100" s="11" t="str">
        <f>HYPERLINK("[导入模型(ODM层).xlsx]O_RE_ST_BRAS_MBB_ONLI_USER_CNT!A1","O_RE_ST_BRAS_MBB_ONLI_USER_CNT")</f>
        <v>O_RE_ST_BRAS_MBB_ONLI_USER_CNT</v>
      </c>
      <c r="E100" s="16"/>
      <c r="F100" s="16"/>
      <c r="G100" s="17"/>
      <c r="H100" s="15"/>
      <c r="I100" s="15"/>
      <c r="J100" s="15"/>
      <c r="K100" s="14"/>
      <c r="L100" s="14"/>
      <c r="M100" s="14"/>
      <c r="N100" s="21"/>
      <c r="O100" s="14"/>
    </row>
    <row r="101" ht="24" spans="1:16">
      <c r="A101" s="14">
        <v>100</v>
      </c>
      <c r="B101" s="14" t="s">
        <v>416</v>
      </c>
      <c r="C101" s="10" t="s">
        <v>417</v>
      </c>
      <c r="D101" s="11" t="str">
        <f>HYPERLINK("[导入模型(ODM层).xlsx]O_RE_ST_DNS_DEVICE_INFO_5M!A1","O_RE_ST_DNS_DEVICE_INFO_5M")</f>
        <v>O_RE_ST_DNS_DEVICE_INFO_5M</v>
      </c>
      <c r="E101" s="24" t="s">
        <v>418</v>
      </c>
      <c r="F101" s="24" t="s">
        <v>419</v>
      </c>
      <c r="G101" s="17" t="s">
        <v>18</v>
      </c>
      <c r="H101" s="15" t="s">
        <v>420</v>
      </c>
      <c r="I101" s="24" t="s">
        <v>421</v>
      </c>
      <c r="J101" s="24" t="s">
        <v>422</v>
      </c>
      <c r="K101" s="14" t="s">
        <v>21</v>
      </c>
      <c r="L101" s="14" t="s">
        <v>21</v>
      </c>
      <c r="M101" s="14" t="s">
        <v>21</v>
      </c>
      <c r="N101" s="21" t="s">
        <v>423</v>
      </c>
      <c r="O101" s="14" t="s">
        <v>21</v>
      </c>
      <c r="P101" s="2" t="s">
        <v>424</v>
      </c>
    </row>
    <row r="102" ht="36" spans="1:16">
      <c r="A102" s="9">
        <v>101</v>
      </c>
      <c r="B102" s="14" t="s">
        <v>416</v>
      </c>
      <c r="C102" s="10" t="s">
        <v>425</v>
      </c>
      <c r="D102" s="11" t="str">
        <f>HYPERLINK("[导入模型(ODM层).xlsx]O_RE_ST_DNS_FOCUS_DNAME_5M!A1","O_RE_ST_DNS_FOCUS_DNAME_5M")</f>
        <v>O_RE_ST_DNS_FOCUS_DNAME_5M</v>
      </c>
      <c r="E102" s="16" t="s">
        <v>426</v>
      </c>
      <c r="F102" s="16" t="s">
        <v>427</v>
      </c>
      <c r="G102" s="17" t="s">
        <v>18</v>
      </c>
      <c r="H102" s="15" t="s">
        <v>428</v>
      </c>
      <c r="I102" s="16" t="s">
        <v>429</v>
      </c>
      <c r="J102" s="16" t="s">
        <v>430</v>
      </c>
      <c r="K102" s="14" t="s">
        <v>21</v>
      </c>
      <c r="L102" s="14" t="s">
        <v>21</v>
      </c>
      <c r="M102" s="14" t="s">
        <v>21</v>
      </c>
      <c r="N102" s="21" t="s">
        <v>431</v>
      </c>
      <c r="O102" s="14" t="s">
        <v>21</v>
      </c>
      <c r="P102" s="2" t="s">
        <v>424</v>
      </c>
    </row>
    <row r="103" ht="24" spans="1:16">
      <c r="A103" s="14">
        <v>102</v>
      </c>
      <c r="B103" s="14" t="s">
        <v>416</v>
      </c>
      <c r="C103" s="10" t="s">
        <v>432</v>
      </c>
      <c r="D103" s="11" t="str">
        <f>HYPERLINK("[导入模型(ODM层).xlsx]O_RE_ST_DNS_BUSINESS_5M!A1","O_RE_ST_DNS_BUSINESS_5M")</f>
        <v>O_RE_ST_DNS_BUSINESS_5M</v>
      </c>
      <c r="E103" s="16" t="s">
        <v>433</v>
      </c>
      <c r="F103" s="16" t="s">
        <v>434</v>
      </c>
      <c r="G103" s="17" t="s">
        <v>18</v>
      </c>
      <c r="H103" s="15" t="s">
        <v>435</v>
      </c>
      <c r="I103" s="16" t="s">
        <v>436</v>
      </c>
      <c r="J103" s="16" t="s">
        <v>437</v>
      </c>
      <c r="K103" s="14" t="s">
        <v>21</v>
      </c>
      <c r="L103" s="14" t="s">
        <v>21</v>
      </c>
      <c r="M103" s="14" t="s">
        <v>21</v>
      </c>
      <c r="N103" s="21" t="s">
        <v>22</v>
      </c>
      <c r="O103" s="14" t="s">
        <v>21</v>
      </c>
      <c r="P103" s="2" t="s">
        <v>424</v>
      </c>
    </row>
    <row r="104" ht="24" spans="1:16">
      <c r="A104" s="9">
        <v>103</v>
      </c>
      <c r="B104" s="14" t="s">
        <v>416</v>
      </c>
      <c r="C104" s="10" t="s">
        <v>438</v>
      </c>
      <c r="D104" s="11" t="str">
        <f>HYPERLINK("[导入模型(ODM层).xlsx]O_RE_ST_DNS_DNAME_ANAL_RANK_5M!A1","O_RE_ST_DNS_DNAME_ANAL_RANK_5M")</f>
        <v>O_RE_ST_DNS_DNAME_ANAL_RANK_5M</v>
      </c>
      <c r="E104" s="16" t="s">
        <v>439</v>
      </c>
      <c r="F104" s="16" t="s">
        <v>440</v>
      </c>
      <c r="G104" s="17" t="s">
        <v>18</v>
      </c>
      <c r="H104" s="15" t="s">
        <v>441</v>
      </c>
      <c r="I104" s="16" t="s">
        <v>442</v>
      </c>
      <c r="J104" s="16" t="s">
        <v>443</v>
      </c>
      <c r="K104" s="14" t="s">
        <v>21</v>
      </c>
      <c r="L104" s="14" t="s">
        <v>21</v>
      </c>
      <c r="M104" s="14" t="s">
        <v>21</v>
      </c>
      <c r="N104" s="32" t="s">
        <v>444</v>
      </c>
      <c r="O104" s="14" t="s">
        <v>21</v>
      </c>
      <c r="P104" s="2" t="s">
        <v>424</v>
      </c>
    </row>
    <row r="105" ht="24" spans="1:16">
      <c r="A105" s="14">
        <v>104</v>
      </c>
      <c r="B105" s="14" t="s">
        <v>445</v>
      </c>
      <c r="C105" s="10" t="s">
        <v>446</v>
      </c>
      <c r="D105" s="11" t="str">
        <f>HYPERLINK("[导入模型(ODM层).xlsx]O_RE_ST_ICACHE_01_5M!A1","O_RE_ST_ICACHE_01_5M")</f>
        <v>O_RE_ST_ICACHE_01_5M</v>
      </c>
      <c r="E105" s="16" t="s">
        <v>447</v>
      </c>
      <c r="F105" s="16" t="s">
        <v>448</v>
      </c>
      <c r="G105" s="17" t="s">
        <v>18</v>
      </c>
      <c r="H105" s="25" t="s">
        <v>449</v>
      </c>
      <c r="I105" s="33" t="s">
        <v>450</v>
      </c>
      <c r="J105" s="33" t="s">
        <v>451</v>
      </c>
      <c r="K105" s="14" t="s">
        <v>21</v>
      </c>
      <c r="L105" s="14" t="s">
        <v>21</v>
      </c>
      <c r="M105" s="14" t="s">
        <v>21</v>
      </c>
      <c r="N105" s="21" t="s">
        <v>22</v>
      </c>
      <c r="O105" s="14" t="s">
        <v>21</v>
      </c>
      <c r="P105" s="2" t="s">
        <v>424</v>
      </c>
    </row>
    <row r="106" ht="24" spans="1:16">
      <c r="A106" s="9">
        <v>105</v>
      </c>
      <c r="B106" s="14" t="s">
        <v>445</v>
      </c>
      <c r="C106" s="10" t="s">
        <v>452</v>
      </c>
      <c r="D106" s="11" t="str">
        <f>HYPERLINK("[导入模型(ODM层).xlsx]O_RE_ST_ICACHE_02_5M!A1","O_RE_ST_ICACHE_02_5M")</f>
        <v>O_RE_ST_ICACHE_02_5M</v>
      </c>
      <c r="E106" s="16" t="s">
        <v>453</v>
      </c>
      <c r="F106" s="16" t="s">
        <v>454</v>
      </c>
      <c r="G106" s="17" t="s">
        <v>18</v>
      </c>
      <c r="H106" s="25" t="s">
        <v>455</v>
      </c>
      <c r="I106" s="33" t="s">
        <v>456</v>
      </c>
      <c r="J106" s="33" t="s">
        <v>457</v>
      </c>
      <c r="K106" s="14" t="s">
        <v>21</v>
      </c>
      <c r="L106" s="14" t="s">
        <v>21</v>
      </c>
      <c r="M106" s="14" t="s">
        <v>21</v>
      </c>
      <c r="N106" s="32" t="s">
        <v>458</v>
      </c>
      <c r="O106" s="14" t="s">
        <v>21</v>
      </c>
      <c r="P106" s="2" t="s">
        <v>424</v>
      </c>
    </row>
    <row r="107" spans="1:15">
      <c r="A107" s="14">
        <v>106</v>
      </c>
      <c r="B107" s="14" t="s">
        <v>459</v>
      </c>
      <c r="C107" s="10" t="s">
        <v>460</v>
      </c>
      <c r="D107" s="11" t="str">
        <f>HYPERLINK("[导入模型(ODM层).xlsx]O_RE_ST_LBS_D!A1","O_RE_ST_LBS_D")</f>
        <v>O_RE_ST_LBS_D</v>
      </c>
      <c r="E107" s="16" t="s">
        <v>18</v>
      </c>
      <c r="F107" s="16" t="s">
        <v>18</v>
      </c>
      <c r="G107" s="17" t="s">
        <v>461</v>
      </c>
      <c r="H107" s="15" t="s">
        <v>462</v>
      </c>
      <c r="I107" s="15" t="s">
        <v>18</v>
      </c>
      <c r="J107" s="15" t="s">
        <v>18</v>
      </c>
      <c r="K107" s="14" t="s">
        <v>21</v>
      </c>
      <c r="L107" s="14" t="s">
        <v>18</v>
      </c>
      <c r="M107" s="14" t="s">
        <v>18</v>
      </c>
      <c r="N107" s="34"/>
      <c r="O107" s="14"/>
    </row>
    <row r="108" spans="1:15">
      <c r="A108" s="9">
        <v>107</v>
      </c>
      <c r="B108" s="9" t="s">
        <v>463</v>
      </c>
      <c r="C108" s="10" t="s">
        <v>464</v>
      </c>
      <c r="D108" s="11" t="str">
        <f>HYPERLINK("[导入模型(ODM层).xlsx]O_RE_ST_MISC_H!A1","O_RE_ST_MISC_H")</f>
        <v>O_RE_ST_MISC_H</v>
      </c>
      <c r="E108" s="16" t="s">
        <v>465</v>
      </c>
      <c r="F108" s="16" t="s">
        <v>466</v>
      </c>
      <c r="G108" s="17" t="s">
        <v>467</v>
      </c>
      <c r="H108" s="15" t="s">
        <v>468</v>
      </c>
      <c r="I108" s="15" t="s">
        <v>469</v>
      </c>
      <c r="J108" s="15" t="s">
        <v>470</v>
      </c>
      <c r="K108" s="14" t="s">
        <v>21</v>
      </c>
      <c r="L108" s="14" t="s">
        <v>21</v>
      </c>
      <c r="M108" s="22" t="s">
        <v>21</v>
      </c>
      <c r="N108" s="23" t="s">
        <v>471</v>
      </c>
      <c r="O108" s="14" t="s">
        <v>21</v>
      </c>
    </row>
    <row r="109" spans="1:15">
      <c r="A109" s="14">
        <v>108</v>
      </c>
      <c r="B109" s="14"/>
      <c r="C109" s="10" t="s">
        <v>472</v>
      </c>
      <c r="D109" s="11" t="str">
        <f>HYPERLINK("[导入模型(ODM层).xlsx]O_RE_ST_WLAN_AC_RES!A1","O_RE_ST_WLAN_AC_RES")</f>
        <v>O_RE_ST_WLAN_AC_RES</v>
      </c>
      <c r="E109" s="16"/>
      <c r="F109" s="16"/>
      <c r="G109" s="17"/>
      <c r="H109" s="15"/>
      <c r="I109" s="15"/>
      <c r="J109" s="15"/>
      <c r="K109" s="14"/>
      <c r="L109" s="14"/>
      <c r="M109" s="14"/>
      <c r="N109" s="21"/>
      <c r="O109" s="14"/>
    </row>
    <row r="110" spans="1:15">
      <c r="A110" s="9">
        <v>109</v>
      </c>
      <c r="B110" s="9"/>
      <c r="C110" s="10" t="s">
        <v>473</v>
      </c>
      <c r="D110" s="11" t="str">
        <f>HYPERLINK("[导入模型(ODM层).xlsx]O_RE_ST_WLAN_AP_RES!A1","O_RE_ST_WLAN_AP_RES")</f>
        <v>O_RE_ST_WLAN_AP_RES</v>
      </c>
      <c r="E110" s="16"/>
      <c r="F110" s="16"/>
      <c r="G110" s="17"/>
      <c r="H110" s="15"/>
      <c r="I110" s="15"/>
      <c r="J110" s="15"/>
      <c r="K110" s="14"/>
      <c r="L110" s="14"/>
      <c r="M110" s="14"/>
      <c r="N110" s="21"/>
      <c r="O110" s="14"/>
    </row>
    <row r="111" spans="1:15">
      <c r="A111" s="14">
        <v>110</v>
      </c>
      <c r="B111" s="14"/>
      <c r="C111" s="10" t="s">
        <v>474</v>
      </c>
      <c r="D111" s="11" t="str">
        <f>HYPERLINK("[导入模型(ODM层).xlsx]O_RE_ST_WLAN_HOTSPOTS_RES!A1","O_RE_ST_WLAN_HOTSPOTS_RES")</f>
        <v>O_RE_ST_WLAN_HOTSPOTS_RES</v>
      </c>
      <c r="E111" s="16"/>
      <c r="F111" s="16"/>
      <c r="G111" s="17"/>
      <c r="H111" s="15"/>
      <c r="I111" s="15"/>
      <c r="J111" s="15"/>
      <c r="K111" s="14"/>
      <c r="L111" s="14"/>
      <c r="M111" s="14"/>
      <c r="N111" s="21"/>
      <c r="O111" s="14"/>
    </row>
    <row r="112" spans="1:15">
      <c r="A112" s="9">
        <v>111</v>
      </c>
      <c r="B112" s="9"/>
      <c r="C112" s="10" t="s">
        <v>475</v>
      </c>
      <c r="D112" s="11" t="str">
        <f>HYPERLINK("[导入模型(ODM层).xlsx]O_RE_ST_WLAN_HOTSPOTS_SWITCHER!A1","O_RE_ST_WLAN_HOTSPOTS_SWITCHER")</f>
        <v>O_RE_ST_WLAN_HOTSPOTS_SWITCHER</v>
      </c>
      <c r="E112" s="16"/>
      <c r="F112" s="16"/>
      <c r="G112" s="17"/>
      <c r="H112" s="15"/>
      <c r="I112" s="15"/>
      <c r="J112" s="15"/>
      <c r="K112" s="14"/>
      <c r="L112" s="14"/>
      <c r="M112" s="14"/>
      <c r="N112" s="21"/>
      <c r="O112" s="14"/>
    </row>
    <row r="113" spans="1:15">
      <c r="A113" s="14">
        <v>112</v>
      </c>
      <c r="B113" s="14"/>
      <c r="C113" s="10" t="s">
        <v>476</v>
      </c>
      <c r="D113" s="11" t="str">
        <f>HYPERLINK("[导入模型(ODM层).xlsx]O_RE_ST_WLAN_DHCP!A1","O_RE_ST_WLAN_DHCP")</f>
        <v>O_RE_ST_WLAN_DHCP</v>
      </c>
      <c r="E113" s="16"/>
      <c r="F113" s="16"/>
      <c r="G113" s="17"/>
      <c r="H113" s="15"/>
      <c r="I113" s="15"/>
      <c r="J113" s="15"/>
      <c r="K113" s="14"/>
      <c r="L113" s="14"/>
      <c r="M113" s="14"/>
      <c r="N113" s="21"/>
      <c r="O113" s="14"/>
    </row>
    <row r="114" spans="1:15">
      <c r="A114" s="9">
        <v>113</v>
      </c>
      <c r="B114" s="9"/>
      <c r="C114" s="10" t="s">
        <v>477</v>
      </c>
      <c r="D114" s="11" t="str">
        <f>HYPERLINK("[导入模型(ODM层).xlsx]O_RE_ST_WLAN_AP_EQUIP!A1","O_RE_ST_WLAN_AP_EQUIP")</f>
        <v>O_RE_ST_WLAN_AP_EQUIP</v>
      </c>
      <c r="E114" s="16"/>
      <c r="F114" s="16"/>
      <c r="G114" s="17"/>
      <c r="H114" s="15"/>
      <c r="I114" s="15"/>
      <c r="J114" s="15"/>
      <c r="K114" s="14"/>
      <c r="L114" s="14"/>
      <c r="M114" s="14"/>
      <c r="N114" s="21"/>
      <c r="O114" s="14"/>
    </row>
    <row r="115" spans="1:15">
      <c r="A115" s="14">
        <v>114</v>
      </c>
      <c r="B115" s="14"/>
      <c r="C115" s="10" t="s">
        <v>478</v>
      </c>
      <c r="D115" s="11" t="str">
        <f>HYPERLINK("[导入模型(ODM层).xlsx]O_RE_ST_WLAN_AC_EQUIP!A1","O_RE_ST_WLAN_AC_EQUIP")</f>
        <v>O_RE_ST_WLAN_AC_EQUIP</v>
      </c>
      <c r="E115" s="16"/>
      <c r="F115" s="16"/>
      <c r="G115" s="17"/>
      <c r="H115" s="15"/>
      <c r="I115" s="15"/>
      <c r="J115" s="15"/>
      <c r="K115" s="14"/>
      <c r="L115" s="14"/>
      <c r="M115" s="14"/>
      <c r="N115" s="21"/>
      <c r="O115" s="14"/>
    </row>
    <row r="116" spans="1:15">
      <c r="A116" s="9">
        <v>115</v>
      </c>
      <c r="B116" s="9"/>
      <c r="C116" s="10" t="s">
        <v>479</v>
      </c>
      <c r="D116" s="11" t="str">
        <f>HYPERLINK("[导入模型(ODM层).xlsx]O_RE_ST_WLAN_AC_EQUIP_CONN_CNT!A1","O_RE_ST_WLAN_AC_EQUIP_CONN_CNT")</f>
        <v>O_RE_ST_WLAN_AC_EQUIP_CONN_CNT</v>
      </c>
      <c r="E116" s="16"/>
      <c r="F116" s="16"/>
      <c r="G116" s="17"/>
      <c r="H116" s="15"/>
      <c r="I116" s="15"/>
      <c r="J116" s="15"/>
      <c r="K116" s="14"/>
      <c r="L116" s="14"/>
      <c r="M116" s="14"/>
      <c r="N116" s="21"/>
      <c r="O116" s="14"/>
    </row>
    <row r="117" spans="1:15">
      <c r="A117" s="14">
        <v>116</v>
      </c>
      <c r="B117" s="14"/>
      <c r="C117" s="10" t="s">
        <v>480</v>
      </c>
      <c r="D117" s="11" t="str">
        <f>HYPERLINK("[导入模型(ODM层).xlsx]O_RE_ST_WLAN_AP_INTERFACE!A1","O_RE_ST_WLAN_AP_INTERFACE")</f>
        <v>O_RE_ST_WLAN_AP_INTERFACE</v>
      </c>
      <c r="E117" s="16"/>
      <c r="F117" s="16"/>
      <c r="G117" s="17"/>
      <c r="H117" s="15"/>
      <c r="I117" s="15"/>
      <c r="J117" s="15"/>
      <c r="K117" s="14"/>
      <c r="L117" s="14"/>
      <c r="M117" s="14"/>
      <c r="N117" s="21"/>
      <c r="O117" s="14"/>
    </row>
    <row r="118" spans="1:15">
      <c r="A118" s="9">
        <v>117</v>
      </c>
      <c r="B118" s="9"/>
      <c r="C118" s="10" t="s">
        <v>481</v>
      </c>
      <c r="D118" s="11" t="str">
        <f>HYPERLINK("[导入模型(ODM层).xlsx]O_RE_ST_WLAN_AC_INTERFACE!A1","O_RE_ST_WLAN_AC_INTERFACE")</f>
        <v>O_RE_ST_WLAN_AC_INTERFACE</v>
      </c>
      <c r="E118" s="16"/>
      <c r="F118" s="16"/>
      <c r="G118" s="17"/>
      <c r="H118" s="15"/>
      <c r="I118" s="15"/>
      <c r="J118" s="15"/>
      <c r="K118" s="14"/>
      <c r="L118" s="14"/>
      <c r="M118" s="14"/>
      <c r="N118" s="21"/>
      <c r="O118" s="14"/>
    </row>
    <row r="119" spans="1:15">
      <c r="A119" s="14">
        <v>118</v>
      </c>
      <c r="B119" s="14"/>
      <c r="C119" s="10" t="s">
        <v>482</v>
      </c>
      <c r="D119" s="11" t="str">
        <f>HYPERLINK("[导入模型(ODM层).xlsx]O_RE_ST_WLAN_HOT_SWITCHER_IF!A1","O_RE_ST_WLAN_HOT_SWITCHER_IF")</f>
        <v>O_RE_ST_WLAN_HOT_SWITCHER_IF</v>
      </c>
      <c r="E119" s="16"/>
      <c r="F119" s="16"/>
      <c r="G119" s="17"/>
      <c r="H119" s="15"/>
      <c r="I119" s="15"/>
      <c r="J119" s="15"/>
      <c r="K119" s="14"/>
      <c r="L119" s="14"/>
      <c r="M119" s="14"/>
      <c r="N119" s="21"/>
      <c r="O119" s="14"/>
    </row>
    <row r="120" spans="1:15">
      <c r="A120" s="9">
        <v>119</v>
      </c>
      <c r="B120" s="9"/>
      <c r="C120" s="10" t="s">
        <v>483</v>
      </c>
      <c r="D120" s="11" t="str">
        <f>HYPERLINK("[导入模型(ODM层).xlsx]O_RE_ST_WLAN_AP_CONN_INFO!A1","O_RE_ST_WLAN_AP_CONN_INFO")</f>
        <v>O_RE_ST_WLAN_AP_CONN_INFO</v>
      </c>
      <c r="E120" s="16"/>
      <c r="F120" s="16"/>
      <c r="G120" s="17"/>
      <c r="H120" s="15"/>
      <c r="I120" s="15"/>
      <c r="J120" s="15"/>
      <c r="K120" s="14"/>
      <c r="L120" s="14"/>
      <c r="M120" s="14"/>
      <c r="N120" s="21"/>
      <c r="O120" s="14"/>
    </row>
    <row r="121" spans="1:15">
      <c r="A121" s="14">
        <v>120</v>
      </c>
      <c r="B121" s="14"/>
      <c r="C121" s="10" t="s">
        <v>484</v>
      </c>
      <c r="D121" s="11" t="str">
        <f>HYPERLINK("[导入模型(ODM层).xlsx]O_RE_ST_WLAN_AP_WL_TRAFFIC!A1","O_RE_ST_WLAN_AP_WL_TRAFFIC")</f>
        <v>O_RE_ST_WLAN_AP_WL_TRAFFIC</v>
      </c>
      <c r="E121" s="16"/>
      <c r="F121" s="16"/>
      <c r="G121" s="17"/>
      <c r="H121" s="15"/>
      <c r="I121" s="15"/>
      <c r="J121" s="15"/>
      <c r="K121" s="14"/>
      <c r="L121" s="14"/>
      <c r="M121" s="14"/>
      <c r="N121" s="21"/>
      <c r="O121" s="14"/>
    </row>
    <row r="122" spans="1:16">
      <c r="A122" s="9">
        <v>121</v>
      </c>
      <c r="B122" s="9" t="s">
        <v>485</v>
      </c>
      <c r="C122" s="10" t="s">
        <v>486</v>
      </c>
      <c r="D122" s="11" t="str">
        <f>HYPERLINK("[导入模型(ODM层).xlsx]O_RE_ST_CLMH_D!A1","O_RE_ST_CLMH_D")</f>
        <v>O_RE_ST_CLMH_D</v>
      </c>
      <c r="E122" s="16" t="s">
        <v>18</v>
      </c>
      <c r="F122" s="16" t="s">
        <v>18</v>
      </c>
      <c r="G122" s="17" t="s">
        <v>487</v>
      </c>
      <c r="H122" s="15" t="s">
        <v>488</v>
      </c>
      <c r="I122" s="15" t="s">
        <v>18</v>
      </c>
      <c r="J122" s="15" t="s">
        <v>18</v>
      </c>
      <c r="K122" s="14" t="s">
        <v>21</v>
      </c>
      <c r="L122" s="15" t="s">
        <v>18</v>
      </c>
      <c r="M122" s="15" t="s">
        <v>18</v>
      </c>
      <c r="N122" s="35" t="s">
        <v>22</v>
      </c>
      <c r="O122" s="14" t="s">
        <v>21</v>
      </c>
      <c r="P122" s="2" t="s">
        <v>23</v>
      </c>
    </row>
    <row r="123" spans="1:16">
      <c r="A123" s="14">
        <v>122</v>
      </c>
      <c r="B123" s="14" t="s">
        <v>489</v>
      </c>
      <c r="C123" s="10" t="s">
        <v>490</v>
      </c>
      <c r="D123" s="11" t="str">
        <f>HYPERLINK("[导入模型(ODM层).xlsx]O_RE_ST_CGT_D!A1","O_RE_ST_CGT_D")</f>
        <v>O_RE_ST_CGT_D</v>
      </c>
      <c r="E123" s="16" t="s">
        <v>18</v>
      </c>
      <c r="F123" s="16" t="s">
        <v>18</v>
      </c>
      <c r="G123" s="17" t="s">
        <v>491</v>
      </c>
      <c r="H123" s="15" t="s">
        <v>492</v>
      </c>
      <c r="I123" s="15" t="s">
        <v>18</v>
      </c>
      <c r="J123" s="15" t="s">
        <v>18</v>
      </c>
      <c r="K123" s="14" t="s">
        <v>21</v>
      </c>
      <c r="L123" s="15" t="s">
        <v>18</v>
      </c>
      <c r="M123" s="15" t="s">
        <v>18</v>
      </c>
      <c r="N123" s="35" t="s">
        <v>22</v>
      </c>
      <c r="O123" s="14"/>
      <c r="P123" s="2" t="s">
        <v>23</v>
      </c>
    </row>
    <row r="124" spans="1:16">
      <c r="A124" s="9">
        <v>123</v>
      </c>
      <c r="B124" s="9" t="s">
        <v>493</v>
      </c>
      <c r="C124" s="10" t="s">
        <v>494</v>
      </c>
      <c r="D124" s="11" t="str">
        <f>HYPERLINK("[导入模型(ODM层).xlsx]O_RE_ST_JTZJ_D!A1","O_RE_ST_JTZJ_D")</f>
        <v>O_RE_ST_JTZJ_D</v>
      </c>
      <c r="E124" s="16" t="s">
        <v>18</v>
      </c>
      <c r="F124" s="16" t="s">
        <v>18</v>
      </c>
      <c r="G124" s="17" t="s">
        <v>495</v>
      </c>
      <c r="H124" s="15" t="s">
        <v>496</v>
      </c>
      <c r="I124" s="15" t="s">
        <v>18</v>
      </c>
      <c r="J124" s="15" t="s">
        <v>18</v>
      </c>
      <c r="K124" s="14" t="s">
        <v>21</v>
      </c>
      <c r="L124" s="15" t="s">
        <v>18</v>
      </c>
      <c r="M124" s="15" t="s">
        <v>18</v>
      </c>
      <c r="N124" s="21" t="s">
        <v>22</v>
      </c>
      <c r="O124" s="14" t="s">
        <v>21</v>
      </c>
      <c r="P124" s="2" t="s">
        <v>23</v>
      </c>
    </row>
    <row r="125" spans="1:16">
      <c r="A125" s="26">
        <v>124</v>
      </c>
      <c r="B125" s="26" t="s">
        <v>497</v>
      </c>
      <c r="C125" s="27" t="s">
        <v>498</v>
      </c>
      <c r="D125" s="28" t="str">
        <f>HYPERLINK("[导入模型(ODM层).xlsx]O_RE_ST_QXT_D!A1","O_RE_ST_QXT_D")</f>
        <v>O_RE_ST_QXT_D</v>
      </c>
      <c r="E125" s="16" t="s">
        <v>18</v>
      </c>
      <c r="F125" s="16" t="s">
        <v>18</v>
      </c>
      <c r="G125" s="29" t="s">
        <v>499</v>
      </c>
      <c r="H125" s="30" t="s">
        <v>500</v>
      </c>
      <c r="I125" s="15" t="s">
        <v>18</v>
      </c>
      <c r="J125" s="15" t="s">
        <v>18</v>
      </c>
      <c r="K125" s="14" t="s">
        <v>21</v>
      </c>
      <c r="L125" s="15" t="s">
        <v>18</v>
      </c>
      <c r="M125" s="15" t="s">
        <v>18</v>
      </c>
      <c r="N125" s="21" t="s">
        <v>22</v>
      </c>
      <c r="O125" s="14" t="s">
        <v>21</v>
      </c>
      <c r="P125" s="2" t="s">
        <v>23</v>
      </c>
    </row>
    <row r="126" ht="24" spans="1:15">
      <c r="A126" s="14">
        <v>125</v>
      </c>
      <c r="B126" s="14" t="s">
        <v>501</v>
      </c>
      <c r="C126" s="10" t="s">
        <v>502</v>
      </c>
      <c r="D126" s="31" t="str">
        <f>HYPERLINK("[导入模型(ODM层).xlsx]O_RE_ST_CMNET_5M!A1","O_RE_ST_CMNET_5M")</f>
        <v>O_RE_ST_CMNET_5M</v>
      </c>
      <c r="E126" s="16" t="s">
        <v>503</v>
      </c>
      <c r="F126" s="16" t="s">
        <v>504</v>
      </c>
      <c r="G126" s="15"/>
      <c r="H126" s="15" t="s">
        <v>505</v>
      </c>
      <c r="I126" s="16" t="s">
        <v>506</v>
      </c>
      <c r="J126" s="16" t="s">
        <v>507</v>
      </c>
      <c r="K126" s="14"/>
      <c r="L126" s="14"/>
      <c r="M126" s="14"/>
      <c r="N126" s="21"/>
      <c r="O126" s="14" t="s"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清单和进度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HuangHH</dc:creator>
  <dcterms:created xsi:type="dcterms:W3CDTF">2016-07-26T08:24:00Z</dcterms:created>
  <dcterms:modified xsi:type="dcterms:W3CDTF">2016-08-18T07:46:02Z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