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ub_States" sheetId="1" state="visible" r:id="rId2"/>
    <sheet name="Sub_States_Copy" sheetId="2" state="visible" r:id="rId3"/>
    <sheet name="Summary" sheetId="3" state="visible" r:id="rId4"/>
    <sheet name="Core_Scenarios" sheetId="4" state="visible" r:id="rId5"/>
    <sheet name="Multi" sheetId="5" state="visible" r:id="rId6"/>
    <sheet name="Main" sheetId="6" state="visible" r:id="rId7"/>
    <sheet name="Params" sheetId="7" state="visible" r:id="rId8"/>
    <sheet name="CLVS" sheetId="8" state="visible" r:id="rId9"/>
    <sheet name="CLVSRiskScenarios" sheetId="9" state="visible" r:id="rId10"/>
    <sheet name="Classifications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<sst xmlns="http://schemas.openxmlformats.org/spreadsheetml/2006/main" count="252" uniqueCount="96">
  <si>
    <t xml:space="preserve">Core_Scenario</t>
  </si>
  <si>
    <t xml:space="preserve">State</t>
  </si>
  <si>
    <t xml:space="preserve">Relative_Prob</t>
  </si>
  <si>
    <t xml:space="preserve">Pct_Move</t>
  </si>
  <si>
    <t xml:space="preserve">Relative_Price</t>
  </si>
  <si>
    <t xml:space="preserve">Prob</t>
  </si>
  <si>
    <t xml:space="preserve">Scenario</t>
  </si>
  <si>
    <t xml:space="preserve">Up</t>
  </si>
  <si>
    <t xml:space="preserve">Down</t>
  </si>
  <si>
    <t xml:space="preserve">Kelly Criterion</t>
  </si>
  <si>
    <t xml:space="preserve">b</t>
  </si>
  <si>
    <t xml:space="preserve">p</t>
  </si>
  <si>
    <t xml:space="preserve">q</t>
  </si>
  <si>
    <t xml:space="preserve">Kelly</t>
  </si>
  <si>
    <t xml:space="preserve">Capital</t>
  </si>
  <si>
    <t xml:space="preserve">Core Scenario</t>
  </si>
  <si>
    <t xml:space="preserve">Stock</t>
  </si>
  <si>
    <t xml:space="preserve">NBIX</t>
  </si>
  <si>
    <t xml:space="preserve">This is a “Relative Valuation Event”</t>
  </si>
  <si>
    <t xml:space="preserve">Event</t>
  </si>
  <si>
    <t xml:space="preserve">Elagolix FDA Approval Decision</t>
  </si>
  <si>
    <t xml:space="preserve">Current Price</t>
  </si>
  <si>
    <t xml:space="preserve">Event Band</t>
  </si>
  <si>
    <t xml:space="preserve">Risk Scenario</t>
  </si>
  <si>
    <t xml:space="preserve">What if the market is attributing a higher probability of success?</t>
  </si>
  <si>
    <t xml:space="preserve">Blended Core Scenarios</t>
  </si>
  <si>
    <t xml:space="preserve">Pct Move</t>
  </si>
  <si>
    <t xml:space="preserve">Price</t>
  </si>
  <si>
    <t xml:space="preserve">Dollar Move</t>
  </si>
  <si>
    <t xml:space="preserve">Positive</t>
  </si>
  <si>
    <t xml:space="preserve">Approved</t>
  </si>
  <si>
    <t xml:space="preserve">Negative</t>
  </si>
  <si>
    <t xml:space="preserve">CRL</t>
  </si>
  <si>
    <t xml:space="preserve">Positive Scenarios</t>
  </si>
  <si>
    <t xml:space="preserve">Worst Case</t>
  </si>
  <si>
    <t xml:space="preserve">Best Case</t>
  </si>
  <si>
    <t xml:space="preserve">Kurtosis</t>
  </si>
  <si>
    <t xml:space="preserve">Relative Prob</t>
  </si>
  <si>
    <t xml:space="preserve">Stock Price</t>
  </si>
  <si>
    <t xml:space="preserve">Clean Approval</t>
  </si>
  <si>
    <t xml:space="preserve">Negative Scenarios</t>
  </si>
  <si>
    <t xml:space="preserve">CRL - Minor Delay</t>
  </si>
  <si>
    <t xml:space="preserve">CRL - Major Delay</t>
  </si>
  <si>
    <t xml:space="preserve">CRL - No Hope</t>
  </si>
  <si>
    <t xml:space="preserve">Parameters</t>
  </si>
  <si>
    <t xml:space="preserve">Parameter Values</t>
  </si>
  <si>
    <t xml:space="preserve">Center Price</t>
  </si>
  <si>
    <t xml:space="preserve">Sub-State Pointers</t>
  </si>
  <si>
    <t xml:space="preserve">State Kurtosis</t>
  </si>
  <si>
    <t xml:space="preserve">Center Prob</t>
  </si>
  <si>
    <t xml:space="preserve">Sub-State Dist.</t>
  </si>
  <si>
    <t xml:space="preserve">Prob.</t>
  </si>
  <si>
    <t xml:space="preserve">Relative_Move</t>
  </si>
  <si>
    <t xml:space="preserve">Classification</t>
  </si>
  <si>
    <t xml:space="preserve">Core</t>
  </si>
  <si>
    <t xml:space="preserve">Max_Magnitude Event</t>
  </si>
  <si>
    <t xml:space="preserve">Min_Magnitude Event</t>
  </si>
  <si>
    <t xml:space="preserve">Description</t>
  </si>
  <si>
    <t xml:space="preserve">What if the market is pricing in a higher probability of success than anticipated?</t>
  </si>
  <si>
    <t xml:space="preserve">What if the market is pricing in a lower probability of success than anticipated?</t>
  </si>
  <si>
    <t xml:space="preserve">What if upside is limited (downside is greater)?</t>
  </si>
  <si>
    <t xml:space="preserve">What if upside is limited (downside is limited)?</t>
  </si>
  <si>
    <t xml:space="preserve">Max</t>
  </si>
  <si>
    <t xml:space="preserve">Min</t>
  </si>
  <si>
    <t xml:space="preserve">Current Stock</t>
  </si>
  <si>
    <t xml:space="preserve">Parameter</t>
  </si>
  <si>
    <t xml:space="preserve">Worst_Case</t>
  </si>
  <si>
    <t xml:space="preserve">Best_Case</t>
  </si>
  <si>
    <t xml:space="preserve">Prob Success</t>
  </si>
  <si>
    <t xml:space="preserve">Valuation Band</t>
  </si>
  <si>
    <t xml:space="preserve">The impact of an event is a function of market expectations for the outcome, and difference in results to the company valuation.</t>
  </si>
  <si>
    <t xml:space="preserve">Market expectations: probability of success</t>
  </si>
  <si>
    <t xml:space="preserve">Difference in results to company valuation: relative price targets</t>
  </si>
  <si>
    <t xml:space="preserve">Band</t>
  </si>
  <si>
    <t xml:space="preserve">Prob. Success</t>
  </si>
  <si>
    <t xml:space="preserve">Core Band</t>
  </si>
  <si>
    <t xml:space="preserve">Elagolix PDUDA Decision</t>
  </si>
  <si>
    <t xml:space="preserve">Current</t>
  </si>
  <si>
    <t xml:space="preserve">Prices</t>
  </si>
  <si>
    <t xml:space="preserve">Pct. Moves</t>
  </si>
  <si>
    <t xml:space="preserve">Delayed</t>
  </si>
  <si>
    <t xml:space="preserve">Risk Scenarios</t>
  </si>
  <si>
    <t xml:space="preserve">Market is pricing in higher probability of success than anticipated.</t>
  </si>
  <si>
    <t xml:space="preserve">Market is pricing in lower probability of success than anticipated.</t>
  </si>
  <si>
    <t xml:space="preserve">For a larger market cap company, an event can have a valuation band!</t>
  </si>
  <si>
    <t xml:space="preserve">The width of the value band determines the impact to valuation.</t>
  </si>
  <si>
    <t xml:space="preserve">NBIX Valuation – 100.0% POS for all Products</t>
  </si>
  <si>
    <t xml:space="preserve">100% POS</t>
  </si>
  <si>
    <t xml:space="preserve">POS</t>
  </si>
  <si>
    <t xml:space="preserve">Valuation</t>
  </si>
  <si>
    <t xml:space="preserve">Ingrezza</t>
  </si>
  <si>
    <t xml:space="preserve">Elagolix</t>
  </si>
  <si>
    <t xml:space="preserve">Total</t>
  </si>
  <si>
    <t xml:space="preserve">Total Stock Price</t>
  </si>
  <si>
    <t xml:space="preserve">Pct Moves</t>
  </si>
  <si>
    <t xml:space="preserve">Classifications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</si>
</sst>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"/>
    <numFmt numFmtId="166" formatCode="0.00"/>
    <numFmt numFmtId="167" formatCode="0.0%"/>
    <numFmt numFmtId="168" formatCode="[$$-409]#,##0.00;[RED]\-[$$-409]#,##0.00"/>
    <numFmt numFmtId="169" formatCode="0.00%"/>
    <numFmt numFmtId="170" formatCode="#,##0.00000"/>
    <numFmt numFmtId="171" formatCode="#,##0.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6600"/>
      <name val="Arial"/>
      <family val="2"/>
      <charset val="1"/>
    </font>
    <font>
      <sz val="10"/>
      <color rgb="FF007826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1C1C1C"/>
      <name val="Arial"/>
      <family val="2"/>
      <charset val="1"/>
    </font>
    <font>
      <sz val="10"/>
      <color rgb="FF009900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009933"/>
      <name val="Arial"/>
      <family val="2"/>
      <charset val="1"/>
    </font>
    <font>
      <sz val="10"/>
      <color rgb="FFFFFFFF"/>
      <name val="Arial"/>
      <family val="2"/>
      <charset val="1"/>
    </font>
    <font>
      <u val="single"/>
      <sz val="10"/>
      <color rgb="FF009933"/>
      <name val="Arial"/>
      <family val="2"/>
      <charset val="1"/>
    </font>
    <font>
      <sz val="10"/>
      <color rgb="FF000099"/>
      <name val="Arial"/>
      <family val="2"/>
      <charset val="1"/>
    </font>
    <font>
      <u val="single"/>
      <sz val="10"/>
      <color rgb="FFCC0000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0"/>
      <color rgb="FF336633"/>
      <name val="Arial"/>
      <family val="2"/>
      <charset val="1"/>
    </font>
    <font>
      <sz val="10"/>
      <color rgb="FF33663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EEEE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7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7826"/>
      <rgbColor rgb="FF000099"/>
      <rgbColor rgb="FF808000"/>
      <rgbColor rgb="FF800080"/>
      <rgbColor rgb="FF009933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990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6633"/>
      <rgbColor rgb="FF0066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/>
  <cols>
    <col collapsed="false" hidden="false" max="1" min="1" style="0" width="12.8265306122449"/>
    <col collapsed="false" hidden="false" max="2" min="2" style="0" width="15.6581632653061"/>
    <col collapsed="false" hidden="false" max="3" min="3" style="0" width="12.2857142857143"/>
    <col collapsed="false" hidden="false" max="4" min="4" style="0" width="9.17857142857143"/>
    <col collapsed="false" hidden="false" max="5" min="5" style="0" width="12.6887755102041"/>
    <col collapsed="false" hidden="false" max="6" min="6" style="0" width="6.47959183673469"/>
    <col collapsed="false" hidden="false" max="7" min="7" style="0" width="6.20918367346939"/>
    <col collapsed="false" hidden="false" max="1025" min="8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tr">
        <f aca="false">Multi!A8</f>
        <v>Positive</v>
      </c>
      <c r="B2" s="0" t="str">
        <f aca="false">Multi!A15</f>
        <v>Clean Approval</v>
      </c>
      <c r="C2" s="1" t="n">
        <v>0.7</v>
      </c>
      <c r="D2" s="1" t="n">
        <v>0.1</v>
      </c>
      <c r="E2" s="1" t="n">
        <f aca="false">1+D2</f>
        <v>1.1</v>
      </c>
      <c r="F2" s="1" t="n">
        <v>0.55</v>
      </c>
      <c r="G2" s="1"/>
    </row>
    <row r="3" customFormat="false" ht="12.8" hidden="false" customHeight="false" outlineLevel="0" collapsed="false">
      <c r="B3" s="0" t="str">
        <f aca="false">Multi!A16</f>
        <v>Approved</v>
      </c>
      <c r="C3" s="1" t="n">
        <f aca="false">F3/SUM($F$2:$F$3)</f>
        <v>0.45</v>
      </c>
      <c r="D3" s="1" t="n">
        <v>-0.1</v>
      </c>
      <c r="E3" s="1" t="n">
        <f aca="false">1+D3</f>
        <v>0.9</v>
      </c>
      <c r="F3" s="1" t="n">
        <f aca="false">1-F2</f>
        <v>0.45</v>
      </c>
      <c r="G3" s="1"/>
    </row>
    <row r="4" customFormat="false" ht="12.8" hidden="false" customHeight="false" outlineLevel="0" collapsed="false">
      <c r="A4" s="0" t="str">
        <f aca="false">Multi!A9</f>
        <v>Negative</v>
      </c>
      <c r="B4" s="0" t="str">
        <f aca="false">Multi!A20</f>
        <v>CRL - Minor Delay</v>
      </c>
      <c r="C4" s="1" t="e">
        <f aca="false">F4/SUM($F$4:$F$6)</f>
        <v>#DIV/0!</v>
      </c>
      <c r="D4" s="1" t="n">
        <f aca="false">$D$3</f>
        <v>-0.1</v>
      </c>
      <c r="E4" s="1" t="n">
        <f aca="false">1+D4</f>
        <v>0.9</v>
      </c>
      <c r="F4" s="1" t="n">
        <v>0</v>
      </c>
      <c r="G4" s="1"/>
    </row>
    <row r="5" customFormat="false" ht="12.8" hidden="false" customHeight="false" outlineLevel="0" collapsed="false">
      <c r="B5" s="0" t="str">
        <f aca="false">Multi!A21</f>
        <v>CRL - Major Delay</v>
      </c>
      <c r="C5" s="1" t="n">
        <f aca="false">Multi!J21</f>
        <v>0.25</v>
      </c>
      <c r="D5" s="1" t="n">
        <f aca="false">$D$3</f>
        <v>-0.1</v>
      </c>
      <c r="E5" s="1" t="n">
        <f aca="false">1+D5</f>
        <v>0.9</v>
      </c>
      <c r="F5" s="1" t="n">
        <v>0</v>
      </c>
      <c r="G5" s="1"/>
    </row>
    <row r="6" customFormat="false" ht="12.8" hidden="false" customHeight="false" outlineLevel="0" collapsed="false">
      <c r="B6" s="0" t="str">
        <f aca="false">Multi!A22</f>
        <v>CRL - No Hope</v>
      </c>
      <c r="C6" s="1" t="n">
        <f aca="false">Multi!J22</f>
        <v>0.15</v>
      </c>
      <c r="D6" s="1" t="n">
        <f aca="false">$D$3</f>
        <v>-0.1</v>
      </c>
      <c r="E6" s="1" t="n">
        <f aca="false">1+D6</f>
        <v>0.9</v>
      </c>
      <c r="F6" s="1" t="n">
        <v>0</v>
      </c>
      <c r="G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8.36734693877551"/>
  </cols>
  <sheetData>
    <row r="1" customFormat="false" ht="12.8" hidden="false" customHeight="false" outlineLevel="0" collapsed="false">
      <c r="A1" s="0" t="s">
        <v>95</v>
      </c>
    </row>
    <row r="2" customFormat="false" ht="12.8" hidden="false" customHeight="false" outlineLevel="0" collapsed="false">
      <c r="A2" s="0" t="s">
        <v>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12.8265306122449"/>
    <col collapsed="false" hidden="false" max="2" min="2" style="0" width="15.6581632653061"/>
    <col collapsed="false" hidden="false" max="3" min="3" style="0" width="12.2857142857143"/>
    <col collapsed="false" hidden="false" max="4" min="4" style="0" width="9.17857142857143"/>
    <col collapsed="false" hidden="false" max="5" min="5" style="0" width="12.6887755102041"/>
    <col collapsed="false" hidden="false" max="6" min="6" style="0" width="6.47959183673469"/>
    <col collapsed="false" hidden="false" max="7" min="7" style="0" width="6.20918367346939"/>
    <col collapsed="false" hidden="false" max="1025" min="8" style="0" width="8.3673469387755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tr">
        <f aca="false">Multi!A8</f>
        <v>Positive</v>
      </c>
      <c r="B2" s="0" t="str">
        <f aca="false">Multi!A15</f>
        <v>Clean Approval</v>
      </c>
      <c r="C2" s="1" t="n">
        <f aca="false">F2/SUM($F$2:$F$3)</f>
        <v>0.767441860465116</v>
      </c>
      <c r="D2" s="1" t="n">
        <v>0.15</v>
      </c>
      <c r="E2" s="1" t="n">
        <f aca="false">1+D2</f>
        <v>1.15</v>
      </c>
      <c r="F2" s="1" t="n">
        <v>0.66</v>
      </c>
      <c r="G2" s="1"/>
    </row>
    <row r="3" customFormat="false" ht="12.8" hidden="false" customHeight="false" outlineLevel="0" collapsed="false">
      <c r="B3" s="0" t="str">
        <f aca="false">Multi!A16</f>
        <v>Approved</v>
      </c>
      <c r="C3" s="1" t="n">
        <f aca="false">F3/SUM($F$2:$F$3)</f>
        <v>0.232558139534884</v>
      </c>
      <c r="D3" s="1" t="n">
        <v>0.05</v>
      </c>
      <c r="E3" s="1" t="n">
        <f aca="false">1+D3</f>
        <v>1.05</v>
      </c>
      <c r="F3" s="1" t="n">
        <v>0.2</v>
      </c>
      <c r="G3" s="1"/>
    </row>
    <row r="4" customFormat="false" ht="12.8" hidden="false" customHeight="false" outlineLevel="0" collapsed="false">
      <c r="A4" s="0" t="str">
        <f aca="false">Multi!A9</f>
        <v>Negative</v>
      </c>
      <c r="B4" s="0" t="str">
        <f aca="false">Multi!A20</f>
        <v>CRL - Minor Delay</v>
      </c>
      <c r="C4" s="1" t="n">
        <f aca="false">F4/SUM($F$4:$F$6)</f>
        <v>0.620689655172414</v>
      </c>
      <c r="D4" s="1" t="n">
        <v>-0.15</v>
      </c>
      <c r="E4" s="1" t="n">
        <f aca="false">1+D4</f>
        <v>0.85</v>
      </c>
      <c r="F4" s="1" t="n">
        <v>0.09</v>
      </c>
      <c r="G4" s="1"/>
    </row>
    <row r="5" customFormat="false" ht="12.8" hidden="false" customHeight="false" outlineLevel="0" collapsed="false">
      <c r="B5" s="0" t="str">
        <f aca="false">Multi!A21</f>
        <v>CRL - Major Delay</v>
      </c>
      <c r="C5" s="1" t="n">
        <f aca="false">Multi!J21</f>
        <v>0.25</v>
      </c>
      <c r="D5" s="1" t="n">
        <v>-0.25</v>
      </c>
      <c r="E5" s="1" t="n">
        <f aca="false">1+D5</f>
        <v>0.75</v>
      </c>
      <c r="F5" s="1" t="n">
        <v>0.05</v>
      </c>
      <c r="G5" s="1"/>
    </row>
    <row r="6" customFormat="false" ht="12.8" hidden="false" customHeight="false" outlineLevel="0" collapsed="false">
      <c r="B6" s="0" t="str">
        <f aca="false">Multi!A22</f>
        <v>CRL - No Hope</v>
      </c>
      <c r="C6" s="1" t="n">
        <f aca="false">Multi!J22</f>
        <v>0.15</v>
      </c>
      <c r="D6" s="1" t="n">
        <v>-0.4</v>
      </c>
      <c r="E6" s="1" t="n">
        <f aca="false">1+D6</f>
        <v>0.6</v>
      </c>
      <c r="F6" s="1" t="n">
        <v>0.005</v>
      </c>
      <c r="G6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2" activeCellId="0" sqref="B52"/>
    </sheetView>
  </sheetViews>
  <sheetFormatPr defaultRowHeight="12.8"/>
  <cols>
    <col collapsed="false" hidden="false" max="2" min="1" style="0" width="11.3418367346939"/>
    <col collapsed="false" hidden="false" max="3" min="3" style="0" width="9.31632653061224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6</v>
      </c>
      <c r="B1" s="0" t="s">
        <v>5</v>
      </c>
      <c r="C1" s="0" t="s">
        <v>3</v>
      </c>
    </row>
    <row r="2" customFormat="false" ht="12.8" hidden="false" customHeight="false" outlineLevel="0" collapsed="false">
      <c r="A2" s="0" t="s">
        <v>7</v>
      </c>
      <c r="B2" s="0" t="n">
        <f aca="false">Sub_States!F2+Sub_States!F3</f>
        <v>1</v>
      </c>
      <c r="C2" s="2" t="n">
        <f aca="false">SUMPRODUCT(Sub_States!C2:C3,Sub_States!D2:D3)</f>
        <v>0.025</v>
      </c>
    </row>
    <row r="3" customFormat="false" ht="12.8" hidden="false" customHeight="false" outlineLevel="0" collapsed="false">
      <c r="A3" s="0" t="s">
        <v>8</v>
      </c>
      <c r="B3" s="0" t="n">
        <f aca="false">Sub_States!F4+Sub_States!F5+Sub_States!F6</f>
        <v>0</v>
      </c>
      <c r="C3" s="2" t="e">
        <f aca="false">SUMPRODUCT(Sub_States!C4:C6,Sub_States!D4:D6)</f>
        <v>#DIV/0!</v>
      </c>
    </row>
    <row r="4" customFormat="false" ht="12.8" hidden="false" customHeight="false" outlineLevel="0" collapsed="false">
      <c r="B4" s="0" t="n">
        <f aca="false">SUM(B2:B3)</f>
        <v>1</v>
      </c>
      <c r="C4" s="0" t="e">
        <f aca="false">SUMPRODUCT(B2:B3,C2:C3)</f>
        <v>#DIV/0!</v>
      </c>
    </row>
    <row r="5" customFormat="false" ht="12.8" hidden="false" customHeight="false" outlineLevel="0" collapsed="false">
      <c r="A5" s="0" t="s">
        <v>9</v>
      </c>
    </row>
    <row r="6" customFormat="false" ht="12.8" hidden="false" customHeight="false" outlineLevel="0" collapsed="false">
      <c r="A6" s="0" t="s">
        <v>10</v>
      </c>
      <c r="B6" s="0" t="e">
        <f aca="false">-C2/C3</f>
        <v>#DIV/0!</v>
      </c>
    </row>
    <row r="7" customFormat="false" ht="12.8" hidden="false" customHeight="false" outlineLevel="0" collapsed="false">
      <c r="A7" s="0" t="s">
        <v>11</v>
      </c>
      <c r="B7" s="0" t="n">
        <f aca="false">B2</f>
        <v>1</v>
      </c>
    </row>
    <row r="8" customFormat="false" ht="12.8" hidden="false" customHeight="false" outlineLevel="0" collapsed="false">
      <c r="A8" s="0" t="s">
        <v>12</v>
      </c>
      <c r="B8" s="0" t="n">
        <f aca="false">B3</f>
        <v>0</v>
      </c>
    </row>
    <row r="9" customFormat="false" ht="12.8" hidden="false" customHeight="false" outlineLevel="0" collapsed="false">
      <c r="A9" s="0" t="s">
        <v>13</v>
      </c>
      <c r="B9" s="0" t="e">
        <f aca="false">(B6*B7-B8)/B6</f>
        <v>#DIV/0!</v>
      </c>
    </row>
    <row r="11" customFormat="false" ht="12.8" hidden="false" customHeight="false" outlineLevel="0" collapsed="false">
      <c r="A11" s="0" t="s">
        <v>14</v>
      </c>
      <c r="B11" s="2" t="e">
        <f aca="false">B9*(1/-C3)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/>
  <cols>
    <col collapsed="false" hidden="false" max="1" min="1" style="0" width="12.9591836734694"/>
    <col collapsed="false" hidden="false" max="1025" min="2" style="0" width="8.36734693877551"/>
  </cols>
  <sheetData>
    <row r="1" customFormat="false" ht="12.8" hidden="false" customHeight="false" outlineLevel="0" collapsed="false">
      <c r="A1" s="0" t="s">
        <v>15</v>
      </c>
      <c r="B1" s="0" t="s">
        <v>5</v>
      </c>
      <c r="C1" s="0" t="s">
        <v>3</v>
      </c>
    </row>
    <row r="2" customFormat="false" ht="12.8" hidden="false" customHeight="false" outlineLevel="0" collapsed="false">
      <c r="A2" s="0" t="str">
        <f aca="false">Multi!A8</f>
        <v>Positive</v>
      </c>
      <c r="B2" s="3" t="n">
        <f aca="false">Multi!B8</f>
        <v>0.777777777777778</v>
      </c>
      <c r="C2" s="3" t="n">
        <f aca="false">Multi!C8</f>
        <v>0.0562499999999999</v>
      </c>
    </row>
    <row r="3" customFormat="false" ht="12.8" hidden="false" customHeight="false" outlineLevel="0" collapsed="false">
      <c r="A3" s="0" t="str">
        <f aca="false">Multi!A9</f>
        <v>Negative</v>
      </c>
      <c r="B3" s="3" t="n">
        <f aca="false">Multi!B9</f>
        <v>0.222222222222222</v>
      </c>
      <c r="C3" s="3" t="n">
        <f aca="false">Multi!C9</f>
        <v>-0.196875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8"/>
  <cols>
    <col collapsed="false" hidden="false" max="1" min="1" style="0" width="15.6581632653061"/>
    <col collapsed="false" hidden="false" max="2" min="2" style="0" width="8.36734693877551"/>
    <col collapsed="false" hidden="false" max="3" min="3" style="0" width="8.50510204081633"/>
    <col collapsed="false" hidden="false" max="4" min="4" style="0" width="10.2602040816327"/>
    <col collapsed="false" hidden="false" max="5" min="5" style="0" width="8.36734693877551"/>
    <col collapsed="false" hidden="false" max="6" min="6" style="0" width="14.0408163265306"/>
    <col collapsed="false" hidden="false" max="9" min="7" style="0" width="8.36734693877551"/>
    <col collapsed="false" hidden="false" max="10" min="10" style="0" width="12.5561224489796"/>
    <col collapsed="false" hidden="false" max="1025" min="11" style="0" width="8.36734693877551"/>
  </cols>
  <sheetData>
    <row r="1" customFormat="false" ht="12.8" hidden="false" customHeight="false" outlineLevel="0" collapsed="false">
      <c r="A1" s="0" t="s">
        <v>16</v>
      </c>
      <c r="B1" s="0" t="s">
        <v>17</v>
      </c>
      <c r="F1" s="0" t="s">
        <v>18</v>
      </c>
    </row>
    <row r="2" customFormat="false" ht="12.8" hidden="false" customHeight="false" outlineLevel="0" collapsed="false">
      <c r="A2" s="0" t="s">
        <v>19</v>
      </c>
      <c r="B2" s="0" t="s">
        <v>20</v>
      </c>
    </row>
    <row r="3" customFormat="false" ht="12.8" hidden="false" customHeight="false" outlineLevel="0" collapsed="false">
      <c r="A3" s="0" t="s">
        <v>21</v>
      </c>
      <c r="B3" s="4" t="n">
        <v>80</v>
      </c>
    </row>
    <row r="4" customFormat="false" ht="12.8" hidden="false" customHeight="false" outlineLevel="0" collapsed="false">
      <c r="A4" s="0" t="s">
        <v>22</v>
      </c>
      <c r="B4" s="4" t="n">
        <f aca="false">D8-D9</f>
        <v>20.25</v>
      </c>
      <c r="O4" s="0" t="s">
        <v>23</v>
      </c>
      <c r="P4" s="0" t="s">
        <v>24</v>
      </c>
    </row>
    <row r="5" customFormat="false" ht="12.8" hidden="false" customHeight="false" outlineLevel="0" collapsed="false">
      <c r="I5" s="0" t="s">
        <v>23</v>
      </c>
    </row>
    <row r="6" customFormat="false" ht="12.8" hidden="false" customHeight="false" outlineLevel="0" collapsed="false">
      <c r="A6" s="0" t="s">
        <v>25</v>
      </c>
      <c r="I6" s="0" t="s">
        <v>24</v>
      </c>
    </row>
    <row r="7" customFormat="false" ht="12.8" hidden="false" customHeight="false" outlineLevel="0" collapsed="false">
      <c r="A7" s="0" t="s">
        <v>1</v>
      </c>
      <c r="B7" s="0" t="s">
        <v>5</v>
      </c>
      <c r="C7" s="0" t="s">
        <v>26</v>
      </c>
      <c r="D7" s="0" t="s">
        <v>27</v>
      </c>
      <c r="E7" s="0" t="s">
        <v>28</v>
      </c>
      <c r="I7" s="0" t="s">
        <v>1</v>
      </c>
      <c r="J7" s="0" t="s">
        <v>5</v>
      </c>
      <c r="K7" s="0" t="s">
        <v>26</v>
      </c>
      <c r="L7" s="0" t="s">
        <v>27</v>
      </c>
      <c r="M7" s="0" t="s">
        <v>27</v>
      </c>
    </row>
    <row r="8" customFormat="false" ht="12.8" hidden="false" customHeight="false" outlineLevel="0" collapsed="false">
      <c r="A8" s="0" t="s">
        <v>29</v>
      </c>
      <c r="B8" s="3" t="n">
        <f aca="false">(B3-D9)/(D8-D9)</f>
        <v>0.777777777777778</v>
      </c>
      <c r="C8" s="3" t="n">
        <f aca="false">D8/$B$3-1</f>
        <v>0.0562499999999999</v>
      </c>
      <c r="D8" s="4" t="n">
        <f aca="false">SUMPRODUCT(J15:J16,K15:K16)</f>
        <v>84.5</v>
      </c>
      <c r="E8" s="4" t="n">
        <f aca="false">D8-$B$3</f>
        <v>4.5</v>
      </c>
      <c r="I8" s="0" t="s">
        <v>30</v>
      </c>
      <c r="J8" s="3" t="n">
        <v>0.7</v>
      </c>
      <c r="K8" s="5" t="n">
        <f aca="false">(C8-C9)*(1-J8)</f>
        <v>0.0759375</v>
      </c>
      <c r="L8" s="4" t="n">
        <f aca="false">$B$3+M8</f>
        <v>86.075</v>
      </c>
      <c r="M8" s="4" t="n">
        <f aca="false">K8*$B$3</f>
        <v>6.075</v>
      </c>
    </row>
    <row r="9" customFormat="false" ht="12.8" hidden="false" customHeight="false" outlineLevel="0" collapsed="false">
      <c r="A9" s="0" t="s">
        <v>31</v>
      </c>
      <c r="B9" s="3" t="n">
        <f aca="false">1-B8</f>
        <v>0.222222222222222</v>
      </c>
      <c r="C9" s="3" t="n">
        <f aca="false">D9/$B$3-1</f>
        <v>-0.196875</v>
      </c>
      <c r="D9" s="4" t="n">
        <f aca="false">SUMPRODUCT(J20:J22,K20:K22)</f>
        <v>64.25</v>
      </c>
      <c r="E9" s="4" t="n">
        <f aca="false">D9-$B$3</f>
        <v>-15.75</v>
      </c>
      <c r="I9" s="0" t="s">
        <v>32</v>
      </c>
      <c r="J9" s="3" t="n">
        <f aca="false">1-J8</f>
        <v>0.3</v>
      </c>
      <c r="K9" s="5" t="n">
        <f aca="false">K8-(C8-C9)</f>
        <v>-0.1771875</v>
      </c>
      <c r="L9" s="4" t="n">
        <f aca="false">$B$3+M9</f>
        <v>65.825</v>
      </c>
      <c r="M9" s="4" t="n">
        <f aca="false">K9*$B$3</f>
        <v>-14.175</v>
      </c>
    </row>
    <row r="13" customFormat="false" ht="12.8" hidden="false" customHeight="false" outlineLevel="0" collapsed="false">
      <c r="A13" s="0" t="s">
        <v>33</v>
      </c>
    </row>
    <row r="14" customFormat="false" ht="12.8" hidden="false" customHeight="false" outlineLevel="0" collapsed="false">
      <c r="A14" s="6" t="s">
        <v>29</v>
      </c>
      <c r="B14" s="6" t="s">
        <v>5</v>
      </c>
      <c r="C14" s="6" t="s">
        <v>26</v>
      </c>
      <c r="D14" s="6" t="s">
        <v>34</v>
      </c>
      <c r="E14" s="6" t="s">
        <v>35</v>
      </c>
      <c r="F14" s="0" t="s">
        <v>36</v>
      </c>
      <c r="J14" s="0" t="s">
        <v>37</v>
      </c>
      <c r="K14" s="0" t="s">
        <v>38</v>
      </c>
      <c r="L14" s="0" t="s">
        <v>34</v>
      </c>
      <c r="M14" s="0" t="s">
        <v>35</v>
      </c>
    </row>
    <row r="15" customFormat="false" ht="12.8" hidden="false" customHeight="false" outlineLevel="0" collapsed="false">
      <c r="A15" s="0" t="s">
        <v>39</v>
      </c>
      <c r="B15" s="3" t="n">
        <f aca="false">$B$8*J15</f>
        <v>0.622222222222222</v>
      </c>
      <c r="C15" s="3" t="n">
        <f aca="false">K15/$B$3-1</f>
        <v>0.0625</v>
      </c>
      <c r="D15" s="3" t="n">
        <f aca="false">L15/$B$3-1</f>
        <v>0.03125</v>
      </c>
      <c r="E15" s="3" t="n">
        <f aca="false">M15/$B$3-1</f>
        <v>0.25</v>
      </c>
      <c r="F15" s="0" t="n">
        <v>0.025</v>
      </c>
      <c r="J15" s="3" t="n">
        <v>0.8</v>
      </c>
      <c r="K15" s="4" t="n">
        <v>85</v>
      </c>
      <c r="L15" s="4" t="n">
        <v>82.5</v>
      </c>
      <c r="M15" s="4" t="n">
        <v>100</v>
      </c>
      <c r="O15" s="4" t="n">
        <f aca="false">M28</f>
        <v>86.575</v>
      </c>
    </row>
    <row r="16" customFormat="false" ht="12.8" hidden="false" customHeight="false" outlineLevel="0" collapsed="false">
      <c r="A16" s="0" t="s">
        <v>30</v>
      </c>
      <c r="B16" s="3" t="n">
        <f aca="false">$B$8*J16</f>
        <v>0.155555555555556</v>
      </c>
      <c r="C16" s="3" t="n">
        <f aca="false">K16/$B$3-1</f>
        <v>0.03125</v>
      </c>
      <c r="D16" s="3" t="n">
        <f aca="false">L16/$B$3-1</f>
        <v>0.0125</v>
      </c>
      <c r="E16" s="3" t="n">
        <f aca="false">M16/$B$3-1</f>
        <v>0.09375</v>
      </c>
      <c r="F16" s="0" t="n">
        <f aca="false">$F$15</f>
        <v>0.025</v>
      </c>
      <c r="J16" s="3" t="n">
        <f aca="false">1-J15</f>
        <v>0.2</v>
      </c>
      <c r="K16" s="4" t="n">
        <v>82.5</v>
      </c>
      <c r="L16" s="4" t="n">
        <v>81</v>
      </c>
      <c r="M16" s="4" t="n">
        <v>87.5</v>
      </c>
      <c r="O16" s="4" t="n">
        <f aca="false">M33</f>
        <v>84.075</v>
      </c>
    </row>
    <row r="18" customFormat="false" ht="12.8" hidden="false" customHeight="false" outlineLevel="0" collapsed="false">
      <c r="A18" s="0" t="s">
        <v>40</v>
      </c>
    </row>
    <row r="19" customFormat="false" ht="12.8" hidden="false" customHeight="false" outlineLevel="0" collapsed="false">
      <c r="A19" s="6" t="s">
        <v>31</v>
      </c>
      <c r="B19" s="6" t="s">
        <v>5</v>
      </c>
      <c r="C19" s="6" t="s">
        <v>26</v>
      </c>
      <c r="D19" s="6" t="s">
        <v>34</v>
      </c>
      <c r="E19" s="6" t="s">
        <v>35</v>
      </c>
      <c r="F19" s="6"/>
      <c r="G19" s="6"/>
      <c r="H19" s="6"/>
      <c r="J19" s="0" t="s">
        <v>37</v>
      </c>
      <c r="K19" s="0" t="s">
        <v>38</v>
      </c>
    </row>
    <row r="20" customFormat="false" ht="12.8" hidden="false" customHeight="false" outlineLevel="0" collapsed="false">
      <c r="A20" s="0" t="s">
        <v>41</v>
      </c>
      <c r="B20" s="3" t="n">
        <f aca="false">J20*$B$9</f>
        <v>0.133333333333333</v>
      </c>
      <c r="C20" s="3" t="n">
        <f aca="false">K20/$B$3-1</f>
        <v>-0.125</v>
      </c>
      <c r="D20" s="3" t="n">
        <f aca="false">L20/$B$3-1</f>
        <v>-0.1875</v>
      </c>
      <c r="E20" s="3" t="n">
        <f aca="false">M20/$B$3-1</f>
        <v>-0.0625</v>
      </c>
      <c r="F20" s="0" t="n">
        <f aca="false">$F$15</f>
        <v>0.025</v>
      </c>
      <c r="J20" s="3" t="n">
        <v>0.6</v>
      </c>
      <c r="K20" s="4" t="n">
        <v>70</v>
      </c>
      <c r="L20" s="4" t="n">
        <v>65</v>
      </c>
      <c r="M20" s="4" t="n">
        <v>75</v>
      </c>
      <c r="O20" s="4" t="n">
        <f aca="false">M38</f>
        <v>71.575</v>
      </c>
    </row>
    <row r="21" customFormat="false" ht="12.8" hidden="false" customHeight="false" outlineLevel="0" collapsed="false">
      <c r="A21" s="0" t="s">
        <v>42</v>
      </c>
      <c r="B21" s="3" t="n">
        <f aca="false">J21*$B$9</f>
        <v>0.0555555555555556</v>
      </c>
      <c r="C21" s="3" t="n">
        <f aca="false">K21/$B$3-1</f>
        <v>-0.1875</v>
      </c>
      <c r="D21" s="3" t="n">
        <f aca="false">L21/$B$3-1</f>
        <v>-0.25</v>
      </c>
      <c r="E21" s="3" t="n">
        <f aca="false">M21/$B$3-1</f>
        <v>-0.125</v>
      </c>
      <c r="F21" s="0" t="n">
        <f aca="false">$F$15</f>
        <v>0.025</v>
      </c>
      <c r="J21" s="3" t="n">
        <v>0.25</v>
      </c>
      <c r="K21" s="4" t="n">
        <v>65</v>
      </c>
      <c r="L21" s="4" t="n">
        <v>60</v>
      </c>
      <c r="M21" s="4" t="n">
        <v>70</v>
      </c>
      <c r="O21" s="4" t="n">
        <f aca="false">M43</f>
        <v>66.575</v>
      </c>
    </row>
    <row r="22" customFormat="false" ht="12.8" hidden="false" customHeight="false" outlineLevel="0" collapsed="false">
      <c r="A22" s="0" t="s">
        <v>43</v>
      </c>
      <c r="B22" s="3" t="n">
        <f aca="false">J22*$B$9</f>
        <v>0.0333333333333333</v>
      </c>
      <c r="C22" s="3" t="n">
        <f aca="false">K22/$B$3-1</f>
        <v>-0.5</v>
      </c>
      <c r="D22" s="3" t="n">
        <f aca="false">L22/$B$3-1</f>
        <v>-0.5625</v>
      </c>
      <c r="E22" s="3" t="n">
        <f aca="false">M22/$B$3-1</f>
        <v>-0.375</v>
      </c>
      <c r="F22" s="0" t="n">
        <f aca="false">$F$15</f>
        <v>0.025</v>
      </c>
      <c r="J22" s="3" t="n">
        <f aca="false">1-J20-J21</f>
        <v>0.15</v>
      </c>
      <c r="K22" s="4" t="n">
        <v>40</v>
      </c>
      <c r="L22" s="4" t="n">
        <v>35</v>
      </c>
      <c r="M22" s="4" t="n">
        <v>50</v>
      </c>
      <c r="O22" s="4" t="n">
        <f aca="false">M48</f>
        <v>41.575</v>
      </c>
    </row>
    <row r="23" customFormat="false" ht="12.8" hidden="false" customHeight="false" outlineLevel="0" collapsed="false">
      <c r="O23" s="0" t="s">
        <v>24</v>
      </c>
    </row>
    <row r="24" customFormat="false" ht="12.8" hidden="false" customHeight="false" outlineLevel="0" collapsed="false">
      <c r="D24" s="3" t="n">
        <f aca="false">SQRT(SUMPRODUCT(D26:D50*E26:E50^2))</f>
        <v>0.125353385024708</v>
      </c>
      <c r="O24" s="3" t="n">
        <f aca="false">SQRT(SUMPRODUCT(N26:N50*O26:O50^2))</f>
        <v>0.13917821730384</v>
      </c>
    </row>
    <row r="25" customFormat="false" ht="12.8" hidden="false" customHeight="false" outlineLevel="0" collapsed="false">
      <c r="A25" s="0" t="s">
        <v>44</v>
      </c>
      <c r="B25" s="0" t="s">
        <v>45</v>
      </c>
      <c r="C25" s="0" t="s">
        <v>27</v>
      </c>
      <c r="D25" s="0" t="s">
        <v>5</v>
      </c>
      <c r="E25" s="7" t="s">
        <v>3</v>
      </c>
      <c r="F25" s="0" t="s">
        <v>46</v>
      </c>
      <c r="G25" s="0" t="s">
        <v>47</v>
      </c>
      <c r="H25" s="7" t="s">
        <v>48</v>
      </c>
      <c r="I25" s="0" t="s">
        <v>49</v>
      </c>
      <c r="J25" s="0" t="s">
        <v>50</v>
      </c>
      <c r="K25" s="0" t="s">
        <v>37</v>
      </c>
      <c r="M25" s="6" t="s">
        <v>27</v>
      </c>
      <c r="N25" s="6" t="s">
        <v>5</v>
      </c>
      <c r="O25" s="6" t="s">
        <v>3</v>
      </c>
    </row>
    <row r="26" customFormat="false" ht="12.8" hidden="false" customHeight="false" outlineLevel="0" collapsed="false">
      <c r="A26" s="8" t="str">
        <f aca="false">A15</f>
        <v>Clean Approval</v>
      </c>
      <c r="B26" s="9" t="n">
        <f aca="false">F26</f>
        <v>85</v>
      </c>
      <c r="C26" s="9" t="n">
        <f aca="false">F26*(1+G26*H26)</f>
        <v>89.25</v>
      </c>
      <c r="D26" s="10" t="n">
        <f aca="false">J26*I26</f>
        <v>0.0622222222222222</v>
      </c>
      <c r="E26" s="11" t="n">
        <f aca="false">C26/$B$3-1</f>
        <v>0.115625</v>
      </c>
      <c r="F26" s="12" t="n">
        <f aca="false">$K$15</f>
        <v>85</v>
      </c>
      <c r="G26" s="13" t="n">
        <v>2</v>
      </c>
      <c r="H26" s="14" t="n">
        <f aca="false">$F$15</f>
        <v>0.025</v>
      </c>
      <c r="I26" s="15" t="n">
        <f aca="false">$B$15</f>
        <v>0.622222222222222</v>
      </c>
      <c r="J26" s="13" t="n">
        <v>0.1</v>
      </c>
      <c r="K26" s="3" t="n">
        <f aca="false">$J$15</f>
        <v>0.8</v>
      </c>
      <c r="M26" s="4" t="n">
        <f aca="false">C26+($M$8-$E$8)</f>
        <v>90.825</v>
      </c>
      <c r="N26" s="3" t="n">
        <f aca="false">K26*$J$8*J26</f>
        <v>0.056</v>
      </c>
      <c r="O26" s="5" t="n">
        <f aca="false">M26/$B$3-1</f>
        <v>0.1353125</v>
      </c>
    </row>
    <row r="27" customFormat="false" ht="12.8" hidden="false" customHeight="false" outlineLevel="0" collapsed="false">
      <c r="A27" s="0" t="s">
        <v>51</v>
      </c>
      <c r="B27" s="16" t="n">
        <f aca="false">I26</f>
        <v>0.622222222222222</v>
      </c>
      <c r="C27" s="17" t="n">
        <f aca="false">F27*(1+G27*H27)</f>
        <v>87.125</v>
      </c>
      <c r="D27" s="18" t="n">
        <f aca="false">J27*I27</f>
        <v>0.124444444444444</v>
      </c>
      <c r="E27" s="19" t="n">
        <f aca="false">C27/$B$3-1</f>
        <v>0.0890624999999998</v>
      </c>
      <c r="F27" s="4" t="n">
        <f aca="false">$K$15</f>
        <v>85</v>
      </c>
      <c r="G27" s="0" t="n">
        <v>1</v>
      </c>
      <c r="H27" s="7" t="n">
        <f aca="false">$F$15</f>
        <v>0.025</v>
      </c>
      <c r="I27" s="3" t="n">
        <f aca="false">$B$15</f>
        <v>0.622222222222222</v>
      </c>
      <c r="J27" s="0" t="n">
        <v>0.2</v>
      </c>
      <c r="K27" s="3" t="n">
        <f aca="false">$J$15</f>
        <v>0.8</v>
      </c>
      <c r="M27" s="4" t="n">
        <f aca="false">C27+($M$8-$E$8)</f>
        <v>88.7</v>
      </c>
      <c r="N27" s="3" t="n">
        <f aca="false">K27*$J$8*J27</f>
        <v>0.112</v>
      </c>
      <c r="O27" s="5" t="n">
        <f aca="false">M27/$B$3-1</f>
        <v>0.10875</v>
      </c>
    </row>
    <row r="28" customFormat="false" ht="12.8" hidden="false" customHeight="false" outlineLevel="0" collapsed="false">
      <c r="B28" s="20"/>
      <c r="C28" s="17" t="n">
        <f aca="false">F28*(1+G28*H28)</f>
        <v>85</v>
      </c>
      <c r="D28" s="18" t="n">
        <f aca="false">J28*I28</f>
        <v>0.248888888888889</v>
      </c>
      <c r="E28" s="19" t="n">
        <f aca="false">C28/$B$3-1</f>
        <v>0.0625</v>
      </c>
      <c r="F28" s="4" t="n">
        <f aca="false">$K$15</f>
        <v>85</v>
      </c>
      <c r="G28" s="0" t="n">
        <v>0</v>
      </c>
      <c r="H28" s="7" t="n">
        <f aca="false">$F$15</f>
        <v>0.025</v>
      </c>
      <c r="I28" s="3" t="n">
        <f aca="false">$B$15</f>
        <v>0.622222222222222</v>
      </c>
      <c r="J28" s="0" t="n">
        <v>0.4</v>
      </c>
      <c r="K28" s="3" t="n">
        <f aca="false">$J$15</f>
        <v>0.8</v>
      </c>
      <c r="M28" s="4" t="n">
        <f aca="false">C28+($M$8-$E$8)</f>
        <v>86.575</v>
      </c>
      <c r="N28" s="3" t="n">
        <f aca="false">K28*$J$8*J28</f>
        <v>0.224</v>
      </c>
      <c r="O28" s="5" t="n">
        <f aca="false">M28/$B$3-1</f>
        <v>0.0821875000000001</v>
      </c>
    </row>
    <row r="29" customFormat="false" ht="12.8" hidden="false" customHeight="false" outlineLevel="0" collapsed="false">
      <c r="B29" s="20"/>
      <c r="C29" s="17" t="n">
        <f aca="false">F29*(1+G29*H29)</f>
        <v>82.875</v>
      </c>
      <c r="D29" s="18" t="n">
        <f aca="false">J29*I29</f>
        <v>0.124444444444444</v>
      </c>
      <c r="E29" s="19" t="n">
        <f aca="false">C29/$B$3-1</f>
        <v>0.0359375</v>
      </c>
      <c r="F29" s="4" t="n">
        <f aca="false">$K$15</f>
        <v>85</v>
      </c>
      <c r="G29" s="0" t="n">
        <v>-1</v>
      </c>
      <c r="H29" s="7" t="n">
        <f aca="false">$F$15</f>
        <v>0.025</v>
      </c>
      <c r="I29" s="3" t="n">
        <f aca="false">$B$15</f>
        <v>0.622222222222222</v>
      </c>
      <c r="J29" s="0" t="n">
        <v>0.2</v>
      </c>
      <c r="K29" s="3" t="n">
        <f aca="false">$J$15</f>
        <v>0.8</v>
      </c>
      <c r="M29" s="4" t="n">
        <f aca="false">C29+($M$8-$E$8)</f>
        <v>84.45</v>
      </c>
      <c r="N29" s="3" t="n">
        <f aca="false">K29*$J$8*J29</f>
        <v>0.112</v>
      </c>
      <c r="O29" s="5" t="n">
        <f aca="false">M29/$B$3-1</f>
        <v>0.055625</v>
      </c>
    </row>
    <row r="30" customFormat="false" ht="12.8" hidden="false" customHeight="false" outlineLevel="0" collapsed="false">
      <c r="B30" s="20"/>
      <c r="C30" s="17" t="n">
        <f aca="false">F30*(1+G30*H30)</f>
        <v>80.75</v>
      </c>
      <c r="D30" s="18" t="n">
        <f aca="false">J30*I30</f>
        <v>0.0622222222222222</v>
      </c>
      <c r="E30" s="19" t="n">
        <f aca="false">C30/$B$3-1</f>
        <v>0.00937499999999991</v>
      </c>
      <c r="F30" s="4" t="n">
        <f aca="false">$K$15</f>
        <v>85</v>
      </c>
      <c r="G30" s="0" t="n">
        <v>-2</v>
      </c>
      <c r="H30" s="7" t="n">
        <f aca="false">$F$15</f>
        <v>0.025</v>
      </c>
      <c r="I30" s="3" t="n">
        <f aca="false">$B$15</f>
        <v>0.622222222222222</v>
      </c>
      <c r="J30" s="0" t="n">
        <v>0.1</v>
      </c>
      <c r="K30" s="3" t="n">
        <f aca="false">$J$15</f>
        <v>0.8</v>
      </c>
      <c r="M30" s="4" t="n">
        <f aca="false">C30+($M$8-$E$8)</f>
        <v>82.325</v>
      </c>
      <c r="N30" s="3" t="n">
        <f aca="false">K30*$J$8*J30</f>
        <v>0.056</v>
      </c>
      <c r="O30" s="5" t="n">
        <f aca="false">M30/$B$3-1</f>
        <v>0.0290625</v>
      </c>
    </row>
    <row r="31" customFormat="false" ht="12.8" hidden="false" customHeight="false" outlineLevel="0" collapsed="false">
      <c r="A31" s="8" t="str">
        <f aca="false">A16</f>
        <v>Approved</v>
      </c>
      <c r="B31" s="9" t="n">
        <f aca="false">F31</f>
        <v>82.5</v>
      </c>
      <c r="C31" s="9" t="n">
        <f aca="false">F31*(1+G31*H31)</f>
        <v>86.625</v>
      </c>
      <c r="D31" s="10" t="n">
        <f aca="false">J31*I31</f>
        <v>0.0155555555555556</v>
      </c>
      <c r="E31" s="11" t="n">
        <f aca="false">C31/$B$3-1</f>
        <v>0.0828125</v>
      </c>
      <c r="F31" s="12" t="n">
        <f aca="false">$K$16</f>
        <v>82.5</v>
      </c>
      <c r="G31" s="13" t="n">
        <v>2</v>
      </c>
      <c r="H31" s="14" t="n">
        <f aca="false">$F$16</f>
        <v>0.025</v>
      </c>
      <c r="I31" s="15" t="n">
        <f aca="false">$B$16</f>
        <v>0.155555555555556</v>
      </c>
      <c r="J31" s="13" t="n">
        <v>0.1</v>
      </c>
      <c r="K31" s="3" t="n">
        <f aca="false">$J$16</f>
        <v>0.2</v>
      </c>
      <c r="M31" s="4" t="n">
        <f aca="false">C31+($M$8-$E$8)</f>
        <v>88.2</v>
      </c>
      <c r="N31" s="3" t="n">
        <f aca="false">K31*$J$8*J31</f>
        <v>0.014</v>
      </c>
      <c r="O31" s="5" t="n">
        <f aca="false">M31/$B$3-1</f>
        <v>0.1025</v>
      </c>
    </row>
    <row r="32" customFormat="false" ht="12.8" hidden="false" customHeight="false" outlineLevel="0" collapsed="false">
      <c r="A32" s="0" t="s">
        <v>51</v>
      </c>
      <c r="B32" s="16" t="n">
        <f aca="false">I31</f>
        <v>0.155555555555556</v>
      </c>
      <c r="C32" s="17" t="n">
        <f aca="false">F32*(1+G32*H32)</f>
        <v>84.5625</v>
      </c>
      <c r="D32" s="18" t="n">
        <f aca="false">J32*I32</f>
        <v>0.0311111111111111</v>
      </c>
      <c r="E32" s="19" t="n">
        <f aca="false">C32/$B$3-1</f>
        <v>0.0570312499999999</v>
      </c>
      <c r="F32" s="4" t="n">
        <f aca="false">$K$16</f>
        <v>82.5</v>
      </c>
      <c r="G32" s="0" t="n">
        <v>1</v>
      </c>
      <c r="H32" s="7" t="n">
        <f aca="false">$F$16</f>
        <v>0.025</v>
      </c>
      <c r="I32" s="3" t="n">
        <f aca="false">$B$16</f>
        <v>0.155555555555556</v>
      </c>
      <c r="J32" s="0" t="n">
        <v>0.2</v>
      </c>
      <c r="K32" s="3" t="n">
        <f aca="false">$J$16</f>
        <v>0.2</v>
      </c>
      <c r="M32" s="4" t="n">
        <f aca="false">C32+($M$8-$E$8)</f>
        <v>86.1375</v>
      </c>
      <c r="N32" s="3" t="n">
        <f aca="false">K32*$J$8*J32</f>
        <v>0.028</v>
      </c>
      <c r="O32" s="5" t="n">
        <f aca="false">M32/$B$3-1</f>
        <v>0.07671875</v>
      </c>
    </row>
    <row r="33" customFormat="false" ht="12.8" hidden="false" customHeight="false" outlineLevel="0" collapsed="false">
      <c r="B33" s="20"/>
      <c r="C33" s="17" t="n">
        <f aca="false">F33*(1+G33*H33)</f>
        <v>82.5</v>
      </c>
      <c r="D33" s="18" t="n">
        <f aca="false">J33*I33</f>
        <v>0.0622222222222222</v>
      </c>
      <c r="E33" s="19" t="n">
        <f aca="false">C33/$B$3-1</f>
        <v>0.03125</v>
      </c>
      <c r="F33" s="4" t="n">
        <f aca="false">$K$16</f>
        <v>82.5</v>
      </c>
      <c r="G33" s="0" t="n">
        <v>0</v>
      </c>
      <c r="H33" s="7" t="n">
        <f aca="false">$F$16</f>
        <v>0.025</v>
      </c>
      <c r="I33" s="3" t="n">
        <f aca="false">$B$16</f>
        <v>0.155555555555556</v>
      </c>
      <c r="J33" s="0" t="n">
        <v>0.4</v>
      </c>
      <c r="K33" s="3" t="n">
        <f aca="false">$J$16</f>
        <v>0.2</v>
      </c>
      <c r="M33" s="4" t="n">
        <f aca="false">C33+($M$8-$E$8)</f>
        <v>84.075</v>
      </c>
      <c r="N33" s="3" t="n">
        <f aca="false">K33*$J$8*J33</f>
        <v>0.056</v>
      </c>
      <c r="O33" s="5" t="n">
        <f aca="false">M33/$B$3-1</f>
        <v>0.0509375000000001</v>
      </c>
    </row>
    <row r="34" customFormat="false" ht="12.8" hidden="false" customHeight="false" outlineLevel="0" collapsed="false">
      <c r="B34" s="20"/>
      <c r="C34" s="17" t="n">
        <f aca="false">F34*(1+G34*H34)</f>
        <v>80.4375</v>
      </c>
      <c r="D34" s="18" t="n">
        <f aca="false">J34*I34</f>
        <v>0.0311111111111111</v>
      </c>
      <c r="E34" s="19" t="n">
        <f aca="false">C34/$B$3-1</f>
        <v>0.00546874999999991</v>
      </c>
      <c r="F34" s="4" t="n">
        <f aca="false">$K$16</f>
        <v>82.5</v>
      </c>
      <c r="G34" s="0" t="n">
        <v>-1</v>
      </c>
      <c r="H34" s="7" t="n">
        <f aca="false">$F$16</f>
        <v>0.025</v>
      </c>
      <c r="I34" s="3" t="n">
        <f aca="false">$B$16</f>
        <v>0.155555555555556</v>
      </c>
      <c r="J34" s="0" t="n">
        <v>0.2</v>
      </c>
      <c r="K34" s="3" t="n">
        <f aca="false">$J$16</f>
        <v>0.2</v>
      </c>
      <c r="M34" s="4" t="n">
        <f aca="false">C34+($M$8-$E$8)</f>
        <v>82.0125</v>
      </c>
      <c r="N34" s="3" t="n">
        <f aca="false">K34*$J$8*J34</f>
        <v>0.028</v>
      </c>
      <c r="O34" s="5" t="n">
        <f aca="false">M34/$B$3-1</f>
        <v>0.02515625</v>
      </c>
    </row>
    <row r="35" customFormat="false" ht="12.8" hidden="false" customHeight="false" outlineLevel="0" collapsed="false">
      <c r="B35" s="20"/>
      <c r="C35" s="17" t="n">
        <f aca="false">F35*(1+G35*H35)</f>
        <v>78.375</v>
      </c>
      <c r="D35" s="18" t="n">
        <f aca="false">J35*I35</f>
        <v>0.0155555555555556</v>
      </c>
      <c r="E35" s="19" t="n">
        <f aca="false">C35/$B$3-1</f>
        <v>-0.0203125</v>
      </c>
      <c r="F35" s="4" t="n">
        <f aca="false">$K$16</f>
        <v>82.5</v>
      </c>
      <c r="G35" s="0" t="n">
        <v>-2</v>
      </c>
      <c r="H35" s="7" t="n">
        <f aca="false">$F$16</f>
        <v>0.025</v>
      </c>
      <c r="I35" s="3" t="n">
        <f aca="false">$B$16</f>
        <v>0.155555555555556</v>
      </c>
      <c r="J35" s="0" t="n">
        <v>0.1</v>
      </c>
      <c r="K35" s="3" t="n">
        <f aca="false">$J$16</f>
        <v>0.2</v>
      </c>
      <c r="M35" s="4" t="n">
        <f aca="false">C35+($M$8-$E$8)</f>
        <v>79.95</v>
      </c>
      <c r="N35" s="3" t="n">
        <f aca="false">K35*$J$8*J35</f>
        <v>0.014</v>
      </c>
      <c r="O35" s="5" t="n">
        <f aca="false">M35/$B$3-1</f>
        <v>-0.000624999999999987</v>
      </c>
    </row>
    <row r="36" customFormat="false" ht="12.8" hidden="false" customHeight="false" outlineLevel="0" collapsed="false">
      <c r="A36" s="21" t="str">
        <f aca="false">A20</f>
        <v>CRL - Minor Delay</v>
      </c>
      <c r="B36" s="22" t="n">
        <f aca="false">F36</f>
        <v>70</v>
      </c>
      <c r="C36" s="22" t="n">
        <f aca="false">F36*(1+G36*H36)</f>
        <v>73.5</v>
      </c>
      <c r="D36" s="23" t="n">
        <f aca="false">J36*I36</f>
        <v>0.0133333333333333</v>
      </c>
      <c r="E36" s="24" t="n">
        <f aca="false">C36/$B$3-1</f>
        <v>-0.08125</v>
      </c>
      <c r="F36" s="12" t="n">
        <f aca="false">$K$20</f>
        <v>70</v>
      </c>
      <c r="G36" s="13" t="n">
        <v>2</v>
      </c>
      <c r="H36" s="14" t="n">
        <f aca="false">$F$20</f>
        <v>0.025</v>
      </c>
      <c r="I36" s="15" t="n">
        <f aca="false">$B$20</f>
        <v>0.133333333333333</v>
      </c>
      <c r="J36" s="13" t="n">
        <v>0.1</v>
      </c>
      <c r="K36" s="3" t="n">
        <f aca="false">$J$20</f>
        <v>0.6</v>
      </c>
      <c r="M36" s="4" t="n">
        <f aca="false">C36+($M$9-$E$9)</f>
        <v>75.075</v>
      </c>
      <c r="N36" s="3" t="n">
        <f aca="false">K36*$J$9*J36</f>
        <v>0.018</v>
      </c>
      <c r="O36" s="5" t="n">
        <f aca="false">M36/$B$3-1</f>
        <v>-0.0615625</v>
      </c>
    </row>
    <row r="37" customFormat="false" ht="12.8" hidden="false" customHeight="false" outlineLevel="0" collapsed="false">
      <c r="A37" s="0" t="s">
        <v>51</v>
      </c>
      <c r="B37" s="16" t="n">
        <f aca="false">I36</f>
        <v>0.133333333333333</v>
      </c>
      <c r="C37" s="25" t="n">
        <f aca="false">F37*(1+G37*H37)</f>
        <v>71.75</v>
      </c>
      <c r="D37" s="26" t="n">
        <f aca="false">J37*I37</f>
        <v>0.0266666666666667</v>
      </c>
      <c r="E37" s="27" t="n">
        <f aca="false">C37/$B$3-1</f>
        <v>-0.103125</v>
      </c>
      <c r="F37" s="4" t="n">
        <f aca="false">$K$20</f>
        <v>70</v>
      </c>
      <c r="G37" s="0" t="n">
        <v>1</v>
      </c>
      <c r="H37" s="7" t="n">
        <f aca="false">$F$20</f>
        <v>0.025</v>
      </c>
      <c r="I37" s="3" t="n">
        <f aca="false">$B$20</f>
        <v>0.133333333333333</v>
      </c>
      <c r="J37" s="0" t="n">
        <v>0.2</v>
      </c>
      <c r="K37" s="3" t="n">
        <f aca="false">$J$20</f>
        <v>0.6</v>
      </c>
      <c r="M37" s="4" t="n">
        <f aca="false">C37+($M$9-$E$9)</f>
        <v>73.325</v>
      </c>
      <c r="N37" s="3" t="n">
        <f aca="false">K37*$J$9*J37</f>
        <v>0.036</v>
      </c>
      <c r="O37" s="5" t="n">
        <f aca="false">M37/$B$3-1</f>
        <v>-0.0834375</v>
      </c>
    </row>
    <row r="38" customFormat="false" ht="12.8" hidden="false" customHeight="false" outlineLevel="0" collapsed="false">
      <c r="B38" s="28"/>
      <c r="C38" s="25" t="n">
        <f aca="false">F38*(1+G38*H38)</f>
        <v>70</v>
      </c>
      <c r="D38" s="26" t="n">
        <f aca="false">J38*I38</f>
        <v>0.0533333333333333</v>
      </c>
      <c r="E38" s="27" t="n">
        <f aca="false">C38/$B$3-1</f>
        <v>-0.125</v>
      </c>
      <c r="F38" s="4" t="n">
        <f aca="false">$K$20</f>
        <v>70</v>
      </c>
      <c r="G38" s="0" t="n">
        <v>0</v>
      </c>
      <c r="H38" s="7" t="n">
        <f aca="false">$F$20</f>
        <v>0.025</v>
      </c>
      <c r="I38" s="3" t="n">
        <f aca="false">$B$20</f>
        <v>0.133333333333333</v>
      </c>
      <c r="J38" s="0" t="n">
        <v>0.4</v>
      </c>
      <c r="K38" s="3" t="n">
        <f aca="false">$J$20</f>
        <v>0.6</v>
      </c>
      <c r="M38" s="4" t="n">
        <f aca="false">C38+($M$9-$E$9)</f>
        <v>71.575</v>
      </c>
      <c r="N38" s="3" t="n">
        <f aca="false">K38*$J$9*J38</f>
        <v>0.072</v>
      </c>
      <c r="O38" s="5" t="n">
        <f aca="false">M38/$B$3-1</f>
        <v>-0.1053125</v>
      </c>
    </row>
    <row r="39" customFormat="false" ht="12.8" hidden="false" customHeight="false" outlineLevel="0" collapsed="false">
      <c r="B39" s="28"/>
      <c r="C39" s="25" t="n">
        <f aca="false">F39*(1+G39*H39)</f>
        <v>68.25</v>
      </c>
      <c r="D39" s="26" t="n">
        <f aca="false">J39*I39</f>
        <v>0.0266666666666667</v>
      </c>
      <c r="E39" s="27" t="n">
        <f aca="false">C39/$B$3-1</f>
        <v>-0.146875</v>
      </c>
      <c r="F39" s="4" t="n">
        <f aca="false">$K$20</f>
        <v>70</v>
      </c>
      <c r="G39" s="0" t="n">
        <v>-1</v>
      </c>
      <c r="H39" s="7" t="n">
        <f aca="false">$F$20</f>
        <v>0.025</v>
      </c>
      <c r="I39" s="3" t="n">
        <f aca="false">$B$20</f>
        <v>0.133333333333333</v>
      </c>
      <c r="J39" s="0" t="n">
        <v>0.2</v>
      </c>
      <c r="K39" s="3" t="n">
        <f aca="false">$J$20</f>
        <v>0.6</v>
      </c>
      <c r="M39" s="4" t="n">
        <f aca="false">C39+($M$9-$E$9)</f>
        <v>69.825</v>
      </c>
      <c r="N39" s="3" t="n">
        <f aca="false">K39*$J$9*J39</f>
        <v>0.036</v>
      </c>
      <c r="O39" s="5" t="n">
        <f aca="false">M39/$B$3-1</f>
        <v>-0.1271875</v>
      </c>
    </row>
    <row r="40" customFormat="false" ht="12.8" hidden="false" customHeight="false" outlineLevel="0" collapsed="false">
      <c r="B40" s="28"/>
      <c r="C40" s="25" t="n">
        <f aca="false">F40*(1+G40*H40)</f>
        <v>66.5</v>
      </c>
      <c r="D40" s="26" t="n">
        <f aca="false">J40*I40</f>
        <v>0.0133333333333333</v>
      </c>
      <c r="E40" s="27" t="n">
        <f aca="false">C40/$B$3-1</f>
        <v>-0.16875</v>
      </c>
      <c r="F40" s="4" t="n">
        <f aca="false">$K$20</f>
        <v>70</v>
      </c>
      <c r="G40" s="0" t="n">
        <v>-2</v>
      </c>
      <c r="H40" s="7" t="n">
        <f aca="false">$F$20</f>
        <v>0.025</v>
      </c>
      <c r="I40" s="3" t="n">
        <f aca="false">$B$20</f>
        <v>0.133333333333333</v>
      </c>
      <c r="J40" s="0" t="n">
        <v>0.1</v>
      </c>
      <c r="K40" s="3" t="n">
        <f aca="false">$J$20</f>
        <v>0.6</v>
      </c>
      <c r="M40" s="4" t="n">
        <f aca="false">C40+($M$9-$E$9)</f>
        <v>68.075</v>
      </c>
      <c r="N40" s="3" t="n">
        <f aca="false">K40*$J$9*J40</f>
        <v>0.018</v>
      </c>
      <c r="O40" s="5" t="n">
        <f aca="false">M40/$B$3-1</f>
        <v>-0.1490625</v>
      </c>
    </row>
    <row r="41" customFormat="false" ht="12.8" hidden="false" customHeight="false" outlineLevel="0" collapsed="false">
      <c r="A41" s="21" t="str">
        <f aca="false">A21</f>
        <v>CRL - Major Delay</v>
      </c>
      <c r="B41" s="22" t="n">
        <f aca="false">F41</f>
        <v>65</v>
      </c>
      <c r="C41" s="22" t="n">
        <f aca="false">F41*(1+G41*H41)</f>
        <v>68.25</v>
      </c>
      <c r="D41" s="23" t="n">
        <f aca="false">J41*I41</f>
        <v>0.00555555555555556</v>
      </c>
      <c r="E41" s="24" t="n">
        <f aca="false">C41/$B$3-1</f>
        <v>-0.146875</v>
      </c>
      <c r="F41" s="12" t="n">
        <f aca="false">$K$21</f>
        <v>65</v>
      </c>
      <c r="G41" s="13" t="n">
        <v>2</v>
      </c>
      <c r="H41" s="14" t="n">
        <f aca="false">$F$21</f>
        <v>0.025</v>
      </c>
      <c r="I41" s="15" t="n">
        <f aca="false">$B$21</f>
        <v>0.0555555555555556</v>
      </c>
      <c r="J41" s="13" t="n">
        <v>0.1</v>
      </c>
      <c r="K41" s="3" t="n">
        <f aca="false">$J$21</f>
        <v>0.25</v>
      </c>
      <c r="M41" s="4" t="n">
        <f aca="false">C41+($M$9-$E$9)</f>
        <v>69.825</v>
      </c>
      <c r="N41" s="3" t="n">
        <f aca="false">K41*$J$9*J41</f>
        <v>0.0075</v>
      </c>
      <c r="O41" s="5" t="n">
        <f aca="false">M41/$B$3-1</f>
        <v>-0.1271875</v>
      </c>
    </row>
    <row r="42" customFormat="false" ht="12.8" hidden="false" customHeight="false" outlineLevel="0" collapsed="false">
      <c r="A42" s="0" t="s">
        <v>51</v>
      </c>
      <c r="B42" s="16" t="n">
        <f aca="false">I41</f>
        <v>0.0555555555555556</v>
      </c>
      <c r="C42" s="25" t="n">
        <f aca="false">F42*(1+G42*H42)</f>
        <v>66.625</v>
      </c>
      <c r="D42" s="26" t="n">
        <f aca="false">J42*I42</f>
        <v>0.0111111111111111</v>
      </c>
      <c r="E42" s="27" t="n">
        <f aca="false">C42/$B$3-1</f>
        <v>-0.1671875</v>
      </c>
      <c r="F42" s="4" t="n">
        <f aca="false">$K$21</f>
        <v>65</v>
      </c>
      <c r="G42" s="0" t="n">
        <v>1</v>
      </c>
      <c r="H42" s="7" t="n">
        <f aca="false">$F$21</f>
        <v>0.025</v>
      </c>
      <c r="I42" s="3" t="n">
        <f aca="false">$B$21</f>
        <v>0.0555555555555556</v>
      </c>
      <c r="J42" s="0" t="n">
        <v>0.2</v>
      </c>
      <c r="K42" s="3" t="n">
        <f aca="false">$J$21</f>
        <v>0.25</v>
      </c>
      <c r="M42" s="4" t="n">
        <f aca="false">C42+($M$9-$E$9)</f>
        <v>68.2</v>
      </c>
      <c r="N42" s="3" t="n">
        <f aca="false">K42*$J$9*J42</f>
        <v>0.015</v>
      </c>
      <c r="O42" s="5" t="n">
        <f aca="false">M42/$B$3-1</f>
        <v>-0.1475</v>
      </c>
    </row>
    <row r="43" customFormat="false" ht="12.8" hidden="false" customHeight="false" outlineLevel="0" collapsed="false">
      <c r="B43" s="28"/>
      <c r="C43" s="25" t="n">
        <f aca="false">F43*(1+G43*H43)</f>
        <v>65</v>
      </c>
      <c r="D43" s="26" t="n">
        <f aca="false">J43*I43</f>
        <v>0.0222222222222222</v>
      </c>
      <c r="E43" s="27" t="n">
        <f aca="false">C43/$B$3-1</f>
        <v>-0.1875</v>
      </c>
      <c r="F43" s="4" t="n">
        <f aca="false">$K$21</f>
        <v>65</v>
      </c>
      <c r="G43" s="0" t="n">
        <v>0</v>
      </c>
      <c r="H43" s="7" t="n">
        <f aca="false">$F$21</f>
        <v>0.025</v>
      </c>
      <c r="I43" s="3" t="n">
        <f aca="false">$B$21</f>
        <v>0.0555555555555556</v>
      </c>
      <c r="J43" s="0" t="n">
        <v>0.4</v>
      </c>
      <c r="K43" s="3" t="n">
        <f aca="false">$J$21</f>
        <v>0.25</v>
      </c>
      <c r="M43" s="4" t="n">
        <f aca="false">C43+($M$9-$E$9)</f>
        <v>66.575</v>
      </c>
      <c r="N43" s="3" t="n">
        <f aca="false">K43*$J$9*J43</f>
        <v>0.03</v>
      </c>
      <c r="O43" s="5" t="n">
        <f aca="false">M43/$B$3-1</f>
        <v>-0.1678125</v>
      </c>
    </row>
    <row r="44" customFormat="false" ht="12.8" hidden="false" customHeight="false" outlineLevel="0" collapsed="false">
      <c r="B44" s="28"/>
      <c r="C44" s="25" t="n">
        <f aca="false">F44*(1+G44*H44)</f>
        <v>63.375</v>
      </c>
      <c r="D44" s="26" t="n">
        <f aca="false">J44*I44</f>
        <v>0.0111111111111111</v>
      </c>
      <c r="E44" s="27" t="n">
        <f aca="false">C44/$B$3-1</f>
        <v>-0.2078125</v>
      </c>
      <c r="F44" s="4" t="n">
        <f aca="false">$K$21</f>
        <v>65</v>
      </c>
      <c r="G44" s="0" t="n">
        <v>-1</v>
      </c>
      <c r="H44" s="7" t="n">
        <f aca="false">$F$21</f>
        <v>0.025</v>
      </c>
      <c r="I44" s="3" t="n">
        <f aca="false">$B$21</f>
        <v>0.0555555555555556</v>
      </c>
      <c r="J44" s="0" t="n">
        <v>0.2</v>
      </c>
      <c r="K44" s="3" t="n">
        <f aca="false">$J$21</f>
        <v>0.25</v>
      </c>
      <c r="M44" s="4" t="n">
        <f aca="false">C44+($M$9-$E$9)</f>
        <v>64.95</v>
      </c>
      <c r="N44" s="3" t="n">
        <f aca="false">K44*$J$9*J44</f>
        <v>0.015</v>
      </c>
      <c r="O44" s="5" t="n">
        <f aca="false">M44/$B$3-1</f>
        <v>-0.188125</v>
      </c>
    </row>
    <row r="45" customFormat="false" ht="12.8" hidden="false" customHeight="false" outlineLevel="0" collapsed="false">
      <c r="B45" s="28"/>
      <c r="C45" s="25" t="n">
        <f aca="false">F45*(1+G45*H45)</f>
        <v>61.75</v>
      </c>
      <c r="D45" s="26" t="n">
        <f aca="false">J45*I45</f>
        <v>0.00555555555555556</v>
      </c>
      <c r="E45" s="27" t="n">
        <f aca="false">C45/$B$3-1</f>
        <v>-0.228125</v>
      </c>
      <c r="F45" s="4" t="n">
        <f aca="false">$K$21</f>
        <v>65</v>
      </c>
      <c r="G45" s="0" t="n">
        <v>-2</v>
      </c>
      <c r="H45" s="7" t="n">
        <f aca="false">$F$21</f>
        <v>0.025</v>
      </c>
      <c r="I45" s="3" t="n">
        <f aca="false">$B$21</f>
        <v>0.0555555555555556</v>
      </c>
      <c r="J45" s="0" t="n">
        <v>0.1</v>
      </c>
      <c r="K45" s="3" t="n">
        <f aca="false">$J$21</f>
        <v>0.25</v>
      </c>
      <c r="M45" s="4" t="n">
        <f aca="false">C45+($M$9-$E$9)</f>
        <v>63.325</v>
      </c>
      <c r="N45" s="3" t="n">
        <f aca="false">K45*$J$9*J45</f>
        <v>0.0075</v>
      </c>
      <c r="O45" s="5" t="n">
        <f aca="false">M45/$B$3-1</f>
        <v>-0.2084375</v>
      </c>
    </row>
    <row r="46" customFormat="false" ht="12.8" hidden="false" customHeight="false" outlineLevel="0" collapsed="false">
      <c r="A46" s="21" t="str">
        <f aca="false">A22</f>
        <v>CRL - No Hope</v>
      </c>
      <c r="B46" s="22" t="n">
        <f aca="false">F46</f>
        <v>40</v>
      </c>
      <c r="C46" s="22" t="n">
        <f aca="false">F46*(1+G46*H46)</f>
        <v>42</v>
      </c>
      <c r="D46" s="23" t="n">
        <f aca="false">J46*I46</f>
        <v>0.00333333333333333</v>
      </c>
      <c r="E46" s="24" t="n">
        <f aca="false">C46/$B$3-1</f>
        <v>-0.475</v>
      </c>
      <c r="F46" s="12" t="n">
        <f aca="false">$K$22</f>
        <v>40</v>
      </c>
      <c r="G46" s="13" t="n">
        <v>2</v>
      </c>
      <c r="H46" s="14" t="n">
        <f aca="false">$F$22</f>
        <v>0.025</v>
      </c>
      <c r="I46" s="15" t="n">
        <f aca="false">$B$22</f>
        <v>0.0333333333333333</v>
      </c>
      <c r="J46" s="13" t="n">
        <v>0.1</v>
      </c>
      <c r="K46" s="3" t="n">
        <f aca="false">$J$22</f>
        <v>0.15</v>
      </c>
      <c r="M46" s="4" t="n">
        <f aca="false">C46+($M$9-$E$9)</f>
        <v>43.575</v>
      </c>
      <c r="N46" s="3" t="n">
        <f aca="false">K46*$J$9*J46</f>
        <v>0.0045</v>
      </c>
      <c r="O46" s="5" t="n">
        <f aca="false">M46/$B$3-1</f>
        <v>-0.4553125</v>
      </c>
    </row>
    <row r="47" customFormat="false" ht="12.8" hidden="false" customHeight="false" outlineLevel="0" collapsed="false">
      <c r="A47" s="0" t="s">
        <v>51</v>
      </c>
      <c r="B47" s="16" t="n">
        <f aca="false">I46</f>
        <v>0.0333333333333333</v>
      </c>
      <c r="C47" s="25" t="n">
        <f aca="false">F47*(1+G47*H47)</f>
        <v>41</v>
      </c>
      <c r="D47" s="26" t="n">
        <f aca="false">J47*I47</f>
        <v>0.00666666666666666</v>
      </c>
      <c r="E47" s="27" t="n">
        <f aca="false">C47/$B$3-1</f>
        <v>-0.4875</v>
      </c>
      <c r="F47" s="4" t="n">
        <f aca="false">$K$22</f>
        <v>40</v>
      </c>
      <c r="G47" s="0" t="n">
        <v>1</v>
      </c>
      <c r="H47" s="7" t="n">
        <f aca="false">$F$22</f>
        <v>0.025</v>
      </c>
      <c r="I47" s="3" t="n">
        <f aca="false">$B$22</f>
        <v>0.0333333333333333</v>
      </c>
      <c r="J47" s="0" t="n">
        <v>0.2</v>
      </c>
      <c r="K47" s="3" t="n">
        <f aca="false">$J$22</f>
        <v>0.15</v>
      </c>
      <c r="M47" s="4" t="n">
        <f aca="false">C47+($M$9-$E$9)</f>
        <v>42.575</v>
      </c>
      <c r="N47" s="3" t="n">
        <f aca="false">K47*$J$9*J47</f>
        <v>0.009</v>
      </c>
      <c r="O47" s="5" t="n">
        <f aca="false">M47/$B$3-1</f>
        <v>-0.4678125</v>
      </c>
    </row>
    <row r="48" customFormat="false" ht="12.8" hidden="false" customHeight="false" outlineLevel="0" collapsed="false">
      <c r="B48" s="28"/>
      <c r="C48" s="25" t="n">
        <f aca="false">F48*(1+G48*H48)</f>
        <v>40</v>
      </c>
      <c r="D48" s="26" t="n">
        <f aca="false">J48*I48</f>
        <v>0.0133333333333333</v>
      </c>
      <c r="E48" s="27" t="n">
        <f aca="false">C48/$B$3-1</f>
        <v>-0.5</v>
      </c>
      <c r="F48" s="4" t="n">
        <f aca="false">$K$22</f>
        <v>40</v>
      </c>
      <c r="G48" s="0" t="n">
        <v>0</v>
      </c>
      <c r="H48" s="7" t="n">
        <f aca="false">$F$22</f>
        <v>0.025</v>
      </c>
      <c r="I48" s="3" t="n">
        <f aca="false">$B$22</f>
        <v>0.0333333333333333</v>
      </c>
      <c r="J48" s="0" t="n">
        <v>0.4</v>
      </c>
      <c r="K48" s="3" t="n">
        <f aca="false">$J$22</f>
        <v>0.15</v>
      </c>
      <c r="M48" s="4" t="n">
        <f aca="false">C48+($M$9-$E$9)</f>
        <v>41.575</v>
      </c>
      <c r="N48" s="3" t="n">
        <f aca="false">K48*$J$9*J48</f>
        <v>0.018</v>
      </c>
      <c r="O48" s="5" t="n">
        <f aca="false">M48/$B$3-1</f>
        <v>-0.4803125</v>
      </c>
    </row>
    <row r="49" customFormat="false" ht="12.8" hidden="false" customHeight="false" outlineLevel="0" collapsed="false">
      <c r="B49" s="28"/>
      <c r="C49" s="25" t="n">
        <f aca="false">F49*(1+G49*H49)</f>
        <v>39</v>
      </c>
      <c r="D49" s="26" t="n">
        <f aca="false">J49*I49</f>
        <v>0.00666666666666666</v>
      </c>
      <c r="E49" s="27" t="n">
        <f aca="false">C49/$B$3-1</f>
        <v>-0.5125</v>
      </c>
      <c r="F49" s="4" t="n">
        <f aca="false">$K$22</f>
        <v>40</v>
      </c>
      <c r="G49" s="0" t="n">
        <v>-1</v>
      </c>
      <c r="H49" s="7" t="n">
        <f aca="false">$F$22</f>
        <v>0.025</v>
      </c>
      <c r="I49" s="3" t="n">
        <f aca="false">$B$22</f>
        <v>0.0333333333333333</v>
      </c>
      <c r="J49" s="0" t="n">
        <v>0.2</v>
      </c>
      <c r="K49" s="3" t="n">
        <f aca="false">$J$22</f>
        <v>0.15</v>
      </c>
      <c r="M49" s="4" t="n">
        <f aca="false">C49+($M$9-$E$9)</f>
        <v>40.575</v>
      </c>
      <c r="N49" s="3" t="n">
        <f aca="false">K49*$J$9*J49</f>
        <v>0.009</v>
      </c>
      <c r="O49" s="5" t="n">
        <f aca="false">M49/$B$3-1</f>
        <v>-0.4928125</v>
      </c>
    </row>
    <row r="50" customFormat="false" ht="12.8" hidden="false" customHeight="false" outlineLevel="0" collapsed="false">
      <c r="B50" s="28"/>
      <c r="C50" s="25" t="n">
        <f aca="false">F50*(1+G50*H50)</f>
        <v>38</v>
      </c>
      <c r="D50" s="26" t="n">
        <f aca="false">J50*I50</f>
        <v>0.00333333333333333</v>
      </c>
      <c r="E50" s="27" t="n">
        <f aca="false">C50/$B$3-1</f>
        <v>-0.525</v>
      </c>
      <c r="F50" s="4" t="n">
        <f aca="false">$K$22</f>
        <v>40</v>
      </c>
      <c r="G50" s="0" t="n">
        <v>-2</v>
      </c>
      <c r="H50" s="7" t="n">
        <f aca="false">$F$22</f>
        <v>0.025</v>
      </c>
      <c r="I50" s="3" t="n">
        <f aca="false">$B$22</f>
        <v>0.0333333333333333</v>
      </c>
      <c r="J50" s="0" t="n">
        <v>0.1</v>
      </c>
      <c r="K50" s="3" t="n">
        <f aca="false">$J$22</f>
        <v>0.15</v>
      </c>
      <c r="M50" s="4" t="n">
        <f aca="false">C50+($M$9-$E$9)</f>
        <v>39.575</v>
      </c>
      <c r="N50" s="3" t="n">
        <f aca="false">K50*$J$9*J50</f>
        <v>0.0045</v>
      </c>
      <c r="O50" s="5" t="n">
        <f aca="false">M50/$B$3-1</f>
        <v>-0.5053125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5.26530612244898"/>
    <col collapsed="false" hidden="false" max="2" min="2" style="0" width="7.4234693877551"/>
    <col collapsed="false" hidden="false" max="3" min="3" style="0" width="9.17857142857143"/>
    <col collapsed="false" hidden="false" max="4" min="4" style="0" width="12.9591836734694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1</v>
      </c>
      <c r="B1" s="0" t="s">
        <v>5</v>
      </c>
      <c r="C1" s="0" t="s">
        <v>3</v>
      </c>
      <c r="D1" s="0" t="s">
        <v>52</v>
      </c>
    </row>
    <row r="2" customFormat="false" ht="12.8" hidden="false" customHeight="false" outlineLevel="0" collapsed="false">
      <c r="A2" s="0" t="n">
        <v>0</v>
      </c>
      <c r="B2" s="29" t="n">
        <f aca="false">Multi!D26</f>
        <v>0.0622222222222222</v>
      </c>
      <c r="C2" s="29" t="n">
        <f aca="false">Multi!E26</f>
        <v>0.115625</v>
      </c>
      <c r="D2" s="29" t="n">
        <f aca="false">1+B2</f>
        <v>1.06222222222222</v>
      </c>
    </row>
    <row r="3" customFormat="false" ht="12.8" hidden="false" customHeight="false" outlineLevel="0" collapsed="false">
      <c r="A3" s="0" t="n">
        <f aca="false">A2+1</f>
        <v>1</v>
      </c>
      <c r="B3" s="29" t="n">
        <f aca="false">Multi!D27</f>
        <v>0.124444444444444</v>
      </c>
      <c r="C3" s="29" t="n">
        <f aca="false">Multi!E27</f>
        <v>0.0890624999999998</v>
      </c>
      <c r="D3" s="29" t="n">
        <f aca="false">1+B3</f>
        <v>1.12444444444444</v>
      </c>
    </row>
    <row r="4" customFormat="false" ht="12.8" hidden="false" customHeight="false" outlineLevel="0" collapsed="false">
      <c r="A4" s="0" t="n">
        <f aca="false">A3+1</f>
        <v>2</v>
      </c>
      <c r="B4" s="29" t="n">
        <f aca="false">Multi!D28</f>
        <v>0.248888888888889</v>
      </c>
      <c r="C4" s="29" t="n">
        <f aca="false">Multi!E28</f>
        <v>0.0625</v>
      </c>
      <c r="D4" s="29" t="n">
        <f aca="false">1+B4</f>
        <v>1.24888888888889</v>
      </c>
    </row>
    <row r="5" customFormat="false" ht="12.8" hidden="false" customHeight="false" outlineLevel="0" collapsed="false">
      <c r="A5" s="0" t="n">
        <f aca="false">A4+1</f>
        <v>3</v>
      </c>
      <c r="B5" s="29" t="n">
        <f aca="false">Multi!D29</f>
        <v>0.124444444444444</v>
      </c>
      <c r="C5" s="29" t="n">
        <f aca="false">Multi!E29</f>
        <v>0.0359375</v>
      </c>
      <c r="D5" s="29" t="n">
        <f aca="false">1+B5</f>
        <v>1.12444444444444</v>
      </c>
    </row>
    <row r="6" customFormat="false" ht="12.8" hidden="false" customHeight="false" outlineLevel="0" collapsed="false">
      <c r="A6" s="0" t="n">
        <f aca="false">A5+1</f>
        <v>4</v>
      </c>
      <c r="B6" s="29" t="n">
        <f aca="false">Multi!D30</f>
        <v>0.0622222222222222</v>
      </c>
      <c r="C6" s="29" t="n">
        <f aca="false">Multi!E30</f>
        <v>0.00937499999999991</v>
      </c>
      <c r="D6" s="29" t="n">
        <f aca="false">1+B6</f>
        <v>1.06222222222222</v>
      </c>
    </row>
    <row r="7" customFormat="false" ht="12.8" hidden="false" customHeight="false" outlineLevel="0" collapsed="false">
      <c r="A7" s="0" t="n">
        <f aca="false">A6+1</f>
        <v>5</v>
      </c>
      <c r="B7" s="29" t="n">
        <f aca="false">Multi!D31</f>
        <v>0.0155555555555556</v>
      </c>
      <c r="C7" s="29" t="n">
        <f aca="false">Multi!E31</f>
        <v>0.0828125</v>
      </c>
      <c r="D7" s="29" t="n">
        <f aca="false">1+B7</f>
        <v>1.01555555555556</v>
      </c>
    </row>
    <row r="8" customFormat="false" ht="12.8" hidden="false" customHeight="false" outlineLevel="0" collapsed="false">
      <c r="A8" s="0" t="n">
        <f aca="false">A7+1</f>
        <v>6</v>
      </c>
      <c r="B8" s="29" t="n">
        <f aca="false">Multi!D32</f>
        <v>0.0311111111111111</v>
      </c>
      <c r="C8" s="29" t="n">
        <f aca="false">Multi!E32</f>
        <v>0.0570312499999999</v>
      </c>
      <c r="D8" s="29" t="n">
        <f aca="false">1+B8</f>
        <v>1.03111111111111</v>
      </c>
    </row>
    <row r="9" customFormat="false" ht="12.8" hidden="false" customHeight="false" outlineLevel="0" collapsed="false">
      <c r="A9" s="0" t="n">
        <f aca="false">A8+1</f>
        <v>7</v>
      </c>
      <c r="B9" s="29" t="n">
        <f aca="false">Multi!D33</f>
        <v>0.0622222222222222</v>
      </c>
      <c r="C9" s="29" t="n">
        <f aca="false">Multi!E33</f>
        <v>0.03125</v>
      </c>
      <c r="D9" s="29" t="n">
        <f aca="false">1+B9</f>
        <v>1.06222222222222</v>
      </c>
    </row>
    <row r="10" customFormat="false" ht="12.8" hidden="false" customHeight="false" outlineLevel="0" collapsed="false">
      <c r="A10" s="0" t="n">
        <f aca="false">A9+1</f>
        <v>8</v>
      </c>
      <c r="B10" s="29" t="n">
        <f aca="false">Multi!D34</f>
        <v>0.0311111111111111</v>
      </c>
      <c r="C10" s="29" t="n">
        <f aca="false">Multi!E34</f>
        <v>0.00546874999999991</v>
      </c>
      <c r="D10" s="29" t="n">
        <f aca="false">1+B10</f>
        <v>1.03111111111111</v>
      </c>
    </row>
    <row r="11" customFormat="false" ht="12.8" hidden="false" customHeight="false" outlineLevel="0" collapsed="false">
      <c r="A11" s="0" t="n">
        <f aca="false">A10+1</f>
        <v>9</v>
      </c>
      <c r="B11" s="29" t="n">
        <f aca="false">Multi!D35</f>
        <v>0.0155555555555556</v>
      </c>
      <c r="C11" s="29" t="n">
        <f aca="false">Multi!E35</f>
        <v>-0.0203125</v>
      </c>
      <c r="D11" s="29" t="n">
        <f aca="false">1+B11</f>
        <v>1.01555555555556</v>
      </c>
    </row>
    <row r="12" customFormat="false" ht="12.8" hidden="false" customHeight="false" outlineLevel="0" collapsed="false">
      <c r="A12" s="0" t="n">
        <f aca="false">A11+1</f>
        <v>10</v>
      </c>
      <c r="B12" s="29" t="n">
        <f aca="false">Multi!D36</f>
        <v>0.0133333333333333</v>
      </c>
      <c r="C12" s="29" t="n">
        <f aca="false">Multi!E36</f>
        <v>-0.08125</v>
      </c>
      <c r="D12" s="29" t="n">
        <f aca="false">1+B12</f>
        <v>1.01333333333333</v>
      </c>
    </row>
    <row r="13" customFormat="false" ht="12.8" hidden="false" customHeight="false" outlineLevel="0" collapsed="false">
      <c r="A13" s="0" t="n">
        <f aca="false">A12+1</f>
        <v>11</v>
      </c>
      <c r="B13" s="29" t="n">
        <f aca="false">Multi!D37</f>
        <v>0.0266666666666667</v>
      </c>
      <c r="C13" s="29" t="n">
        <f aca="false">Multi!E37</f>
        <v>-0.103125</v>
      </c>
      <c r="D13" s="29" t="n">
        <f aca="false">1+B13</f>
        <v>1.02666666666667</v>
      </c>
    </row>
    <row r="14" customFormat="false" ht="12.8" hidden="false" customHeight="false" outlineLevel="0" collapsed="false">
      <c r="A14" s="0" t="n">
        <f aca="false">A13+1</f>
        <v>12</v>
      </c>
      <c r="B14" s="29" t="n">
        <f aca="false">Multi!D38</f>
        <v>0.0533333333333333</v>
      </c>
      <c r="C14" s="29" t="n">
        <f aca="false">Multi!E38</f>
        <v>-0.125</v>
      </c>
      <c r="D14" s="29" t="n">
        <f aca="false">1+B14</f>
        <v>1.05333333333333</v>
      </c>
    </row>
    <row r="15" customFormat="false" ht="12.8" hidden="false" customHeight="false" outlineLevel="0" collapsed="false">
      <c r="A15" s="0" t="n">
        <f aca="false">A14+1</f>
        <v>13</v>
      </c>
      <c r="B15" s="29" t="n">
        <f aca="false">Multi!D39</f>
        <v>0.0266666666666667</v>
      </c>
      <c r="C15" s="29" t="n">
        <f aca="false">Multi!E39</f>
        <v>-0.146875</v>
      </c>
      <c r="D15" s="29" t="n">
        <f aca="false">1+B15</f>
        <v>1.02666666666667</v>
      </c>
    </row>
    <row r="16" customFormat="false" ht="12.8" hidden="false" customHeight="false" outlineLevel="0" collapsed="false">
      <c r="A16" s="0" t="n">
        <f aca="false">A15+1</f>
        <v>14</v>
      </c>
      <c r="B16" s="29" t="n">
        <f aca="false">Multi!D40</f>
        <v>0.0133333333333333</v>
      </c>
      <c r="C16" s="29" t="n">
        <f aca="false">Multi!E40</f>
        <v>-0.16875</v>
      </c>
      <c r="D16" s="29" t="n">
        <f aca="false">1+B16</f>
        <v>1.01333333333333</v>
      </c>
    </row>
    <row r="17" customFormat="false" ht="12.8" hidden="false" customHeight="false" outlineLevel="0" collapsed="false">
      <c r="A17" s="0" t="n">
        <f aca="false">A16+1</f>
        <v>15</v>
      </c>
      <c r="B17" s="29" t="n">
        <f aca="false">Multi!D41</f>
        <v>0.00555555555555556</v>
      </c>
      <c r="C17" s="29" t="n">
        <f aca="false">Multi!E41</f>
        <v>-0.146875</v>
      </c>
      <c r="D17" s="29" t="n">
        <f aca="false">1+B17</f>
        <v>1.00555555555556</v>
      </c>
    </row>
    <row r="18" customFormat="false" ht="12.8" hidden="false" customHeight="false" outlineLevel="0" collapsed="false">
      <c r="A18" s="0" t="n">
        <f aca="false">A17+1</f>
        <v>16</v>
      </c>
      <c r="B18" s="29" t="n">
        <f aca="false">Multi!D42</f>
        <v>0.0111111111111111</v>
      </c>
      <c r="C18" s="29" t="n">
        <f aca="false">Multi!E42</f>
        <v>-0.1671875</v>
      </c>
      <c r="D18" s="29" t="n">
        <f aca="false">1+B18</f>
        <v>1.01111111111111</v>
      </c>
    </row>
    <row r="19" customFormat="false" ht="12.8" hidden="false" customHeight="false" outlineLevel="0" collapsed="false">
      <c r="A19" s="0" t="n">
        <f aca="false">A18+1</f>
        <v>17</v>
      </c>
      <c r="B19" s="29" t="n">
        <f aca="false">Multi!D43</f>
        <v>0.0222222222222222</v>
      </c>
      <c r="C19" s="29" t="n">
        <f aca="false">Multi!E43</f>
        <v>-0.1875</v>
      </c>
      <c r="D19" s="29" t="n">
        <f aca="false">1+B19</f>
        <v>1.02222222222222</v>
      </c>
    </row>
    <row r="20" customFormat="false" ht="12.8" hidden="false" customHeight="false" outlineLevel="0" collapsed="false">
      <c r="A20" s="0" t="n">
        <f aca="false">A19+1</f>
        <v>18</v>
      </c>
      <c r="B20" s="29" t="n">
        <f aca="false">Multi!D44</f>
        <v>0.0111111111111111</v>
      </c>
      <c r="C20" s="29" t="n">
        <f aca="false">Multi!E44</f>
        <v>-0.2078125</v>
      </c>
      <c r="D20" s="29" t="n">
        <f aca="false">1+B20</f>
        <v>1.01111111111111</v>
      </c>
    </row>
    <row r="21" customFormat="false" ht="12.8" hidden="false" customHeight="false" outlineLevel="0" collapsed="false">
      <c r="A21" s="0" t="n">
        <f aca="false">A20+1</f>
        <v>19</v>
      </c>
      <c r="B21" s="29" t="n">
        <f aca="false">Multi!D45</f>
        <v>0.00555555555555556</v>
      </c>
      <c r="C21" s="29" t="n">
        <f aca="false">Multi!E45</f>
        <v>-0.228125</v>
      </c>
      <c r="D21" s="29" t="n">
        <f aca="false">1+B21</f>
        <v>1.00555555555556</v>
      </c>
    </row>
    <row r="22" customFormat="false" ht="12.8" hidden="false" customHeight="false" outlineLevel="0" collapsed="false">
      <c r="A22" s="0" t="n">
        <f aca="false">A21+1</f>
        <v>20</v>
      </c>
      <c r="B22" s="29" t="n">
        <f aca="false">Multi!D46</f>
        <v>0.00333333333333333</v>
      </c>
      <c r="C22" s="29" t="n">
        <f aca="false">Multi!E46</f>
        <v>-0.475</v>
      </c>
      <c r="D22" s="29" t="n">
        <f aca="false">1+B22</f>
        <v>1.00333333333333</v>
      </c>
    </row>
    <row r="23" customFormat="false" ht="12.8" hidden="false" customHeight="false" outlineLevel="0" collapsed="false">
      <c r="A23" s="0" t="n">
        <f aca="false">A22+1</f>
        <v>21</v>
      </c>
      <c r="B23" s="29" t="n">
        <f aca="false">Multi!D47</f>
        <v>0.00666666666666666</v>
      </c>
      <c r="C23" s="29" t="n">
        <f aca="false">Multi!E47</f>
        <v>-0.4875</v>
      </c>
      <c r="D23" s="29" t="n">
        <f aca="false">1+B23</f>
        <v>1.00666666666667</v>
      </c>
    </row>
    <row r="24" customFormat="false" ht="12.8" hidden="false" customHeight="false" outlineLevel="0" collapsed="false">
      <c r="A24" s="0" t="n">
        <f aca="false">A23+1</f>
        <v>22</v>
      </c>
      <c r="B24" s="29" t="n">
        <f aca="false">Multi!D48</f>
        <v>0.0133333333333333</v>
      </c>
      <c r="C24" s="29" t="n">
        <f aca="false">Multi!E48</f>
        <v>-0.5</v>
      </c>
      <c r="D24" s="29" t="n">
        <f aca="false">1+B24</f>
        <v>1.01333333333333</v>
      </c>
    </row>
    <row r="25" customFormat="false" ht="12.8" hidden="false" customHeight="false" outlineLevel="0" collapsed="false">
      <c r="A25" s="0" t="n">
        <f aca="false">A24+1</f>
        <v>23</v>
      </c>
      <c r="B25" s="29" t="n">
        <f aca="false">Multi!D49</f>
        <v>0.00666666666666666</v>
      </c>
      <c r="C25" s="29" t="n">
        <f aca="false">Multi!E49</f>
        <v>-0.5125</v>
      </c>
      <c r="D25" s="29" t="n">
        <f aca="false">1+B25</f>
        <v>1.00666666666667</v>
      </c>
    </row>
    <row r="26" customFormat="false" ht="12.8" hidden="false" customHeight="false" outlineLevel="0" collapsed="false">
      <c r="A26" s="0" t="n">
        <f aca="false">A25+1</f>
        <v>24</v>
      </c>
      <c r="B26" s="29" t="n">
        <f aca="false">Multi!D50</f>
        <v>0.00333333333333333</v>
      </c>
      <c r="C26" s="29" t="n">
        <f aca="false">Multi!E50</f>
        <v>-0.525</v>
      </c>
      <c r="D26" s="29" t="n">
        <f aca="false">1+B26</f>
        <v>1.00333333333333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9" activeCellId="0" sqref="O9"/>
    </sheetView>
  </sheetViews>
  <sheetFormatPr defaultRowHeight="12.8"/>
  <cols>
    <col collapsed="false" hidden="false" max="1" min="1" style="0" width="11.6071428571429"/>
    <col collapsed="false" hidden="false" max="2" min="2" style="0" width="9.98979591836735"/>
    <col collapsed="false" hidden="false" max="3" min="3" style="0" width="10.2602040816327"/>
    <col collapsed="false" hidden="false" max="4" min="4" style="0" width="9.44897959183673"/>
    <col collapsed="false" hidden="false" max="5" min="5" style="0" width="11.3418367346939"/>
    <col collapsed="false" hidden="false" max="6" min="6" style="0" width="13.3622448979592"/>
    <col collapsed="false" hidden="false" max="7" min="7" style="0" width="12.8265306122449"/>
    <col collapsed="false" hidden="false" max="8" min="8" style="0" width="10.2602040816327"/>
    <col collapsed="false" hidden="false" max="9" min="9" style="0" width="8.36734693877551"/>
    <col collapsed="false" hidden="false" max="10" min="10" style="0" width="12.8265306122449"/>
    <col collapsed="false" hidden="false" max="11" min="11" style="0" width="9.17857142857143"/>
    <col collapsed="false" hidden="false" max="12" min="12" style="0" width="8.36734693877551"/>
    <col collapsed="false" hidden="false" max="13" min="13" style="0" width="11.6071428571429"/>
    <col collapsed="false" hidden="false" max="1025" min="14" style="0" width="8.36734693877551"/>
  </cols>
  <sheetData>
    <row r="1" customFormat="false" ht="12.8" hidden="false" customHeight="false" outlineLevel="0" collapsed="false">
      <c r="A1" s="0" t="s">
        <v>53</v>
      </c>
      <c r="B1" s="0" t="s">
        <v>54</v>
      </c>
      <c r="E1" s="0" t="s">
        <v>53</v>
      </c>
      <c r="F1" s="0" t="s">
        <v>55</v>
      </c>
      <c r="I1" s="0" t="s">
        <v>53</v>
      </c>
      <c r="J1" s="0" t="s">
        <v>56</v>
      </c>
      <c r="M1" s="0" t="s">
        <v>53</v>
      </c>
      <c r="N1" s="0" t="s">
        <v>23</v>
      </c>
      <c r="Q1" s="0" t="s">
        <v>53</v>
      </c>
      <c r="R1" s="0" t="s">
        <v>23</v>
      </c>
    </row>
    <row r="2" customFormat="false" ht="12.8" hidden="false" customHeight="false" outlineLevel="0" collapsed="false">
      <c r="M2" s="0" t="s">
        <v>57</v>
      </c>
      <c r="N2" s="0" t="s">
        <v>58</v>
      </c>
      <c r="Q2" s="0" t="s">
        <v>57</v>
      </c>
      <c r="R2" s="0" t="s">
        <v>59</v>
      </c>
    </row>
    <row r="3" customFormat="false" ht="12.8" hidden="false" customHeight="false" outlineLevel="0" collapsed="false">
      <c r="D3" s="30"/>
      <c r="N3" s="0" t="s">
        <v>60</v>
      </c>
      <c r="R3" s="0" t="s">
        <v>61</v>
      </c>
    </row>
    <row r="4" customFormat="false" ht="12.8" hidden="false" customHeight="false" outlineLevel="0" collapsed="false">
      <c r="A4" s="31" t="s">
        <v>1</v>
      </c>
      <c r="B4" s="6" t="s">
        <v>5</v>
      </c>
      <c r="C4" s="6" t="s">
        <v>3</v>
      </c>
      <c r="E4" s="31" t="s">
        <v>1</v>
      </c>
      <c r="F4" s="6" t="s">
        <v>5</v>
      </c>
      <c r="G4" s="6" t="s">
        <v>3</v>
      </c>
      <c r="I4" s="31" t="s">
        <v>1</v>
      </c>
      <c r="J4" s="6" t="s">
        <v>5</v>
      </c>
      <c r="K4" s="6" t="s">
        <v>3</v>
      </c>
      <c r="M4" s="31" t="s">
        <v>1</v>
      </c>
      <c r="N4" s="6" t="s">
        <v>5</v>
      </c>
      <c r="O4" s="6" t="s">
        <v>3</v>
      </c>
      <c r="Q4" s="31" t="s">
        <v>1</v>
      </c>
      <c r="R4" s="6" t="s">
        <v>5</v>
      </c>
      <c r="S4" s="6" t="s">
        <v>3</v>
      </c>
    </row>
    <row r="5" customFormat="false" ht="12.8" hidden="false" customHeight="false" outlineLevel="0" collapsed="false">
      <c r="A5" s="32" t="s">
        <v>29</v>
      </c>
      <c r="B5" s="33"/>
      <c r="C5" s="33" t="s">
        <v>54</v>
      </c>
      <c r="E5" s="32" t="s">
        <v>29</v>
      </c>
      <c r="F5" s="33"/>
      <c r="G5" s="33" t="s">
        <v>62</v>
      </c>
      <c r="I5" s="32" t="s">
        <v>29</v>
      </c>
      <c r="J5" s="33"/>
      <c r="K5" s="33" t="s">
        <v>63</v>
      </c>
      <c r="M5" s="32" t="s">
        <v>29</v>
      </c>
      <c r="N5" s="33" t="s">
        <v>62</v>
      </c>
      <c r="O5" s="33"/>
      <c r="Q5" s="32" t="s">
        <v>29</v>
      </c>
      <c r="R5" s="33" t="s">
        <v>63</v>
      </c>
      <c r="S5" s="33"/>
    </row>
    <row r="6" customFormat="false" ht="12.8" hidden="false" customHeight="false" outlineLevel="0" collapsed="false">
      <c r="A6" s="34" t="s">
        <v>31</v>
      </c>
      <c r="B6" s="35"/>
      <c r="C6" s="35" t="s">
        <v>54</v>
      </c>
      <c r="E6" s="34" t="s">
        <v>31</v>
      </c>
      <c r="F6" s="35"/>
      <c r="G6" s="35" t="s">
        <v>62</v>
      </c>
      <c r="I6" s="34" t="s">
        <v>31</v>
      </c>
      <c r="J6" s="35"/>
      <c r="K6" s="35" t="s">
        <v>63</v>
      </c>
      <c r="M6" s="34" t="s">
        <v>31</v>
      </c>
      <c r="N6" s="35"/>
      <c r="O6" s="35" t="s">
        <v>54</v>
      </c>
      <c r="Q6" s="34" t="s">
        <v>31</v>
      </c>
      <c r="R6" s="35"/>
      <c r="S6" s="35" t="s">
        <v>54</v>
      </c>
    </row>
    <row r="8" customFormat="false" ht="12.8" hidden="false" customHeight="false" outlineLevel="0" collapsed="false">
      <c r="A8" s="31" t="s">
        <v>1</v>
      </c>
      <c r="B8" s="6" t="s">
        <v>5</v>
      </c>
      <c r="C8" s="6" t="s">
        <v>3</v>
      </c>
      <c r="E8" s="31" t="s">
        <v>1</v>
      </c>
      <c r="F8" s="6" t="s">
        <v>5</v>
      </c>
      <c r="G8" s="6" t="s">
        <v>3</v>
      </c>
      <c r="I8" s="31" t="s">
        <v>1</v>
      </c>
      <c r="J8" s="6" t="s">
        <v>5</v>
      </c>
      <c r="K8" s="6" t="s">
        <v>3</v>
      </c>
      <c r="M8" s="31" t="s">
        <v>1</v>
      </c>
      <c r="N8" s="6" t="s">
        <v>5</v>
      </c>
      <c r="O8" s="6" t="s">
        <v>3</v>
      </c>
      <c r="Q8" s="31" t="s">
        <v>1</v>
      </c>
      <c r="R8" s="6" t="s">
        <v>5</v>
      </c>
      <c r="S8" s="6" t="s">
        <v>3</v>
      </c>
    </row>
    <row r="9" customFormat="false" ht="12.8" hidden="false" customHeight="false" outlineLevel="0" collapsed="false">
      <c r="A9" s="36" t="s">
        <v>29</v>
      </c>
      <c r="B9" s="37" t="n">
        <f aca="false">-C10/(C9-C10)</f>
        <v>0.714285714285714</v>
      </c>
      <c r="C9" s="38" t="n">
        <f aca="false">B16</f>
        <v>0.1</v>
      </c>
      <c r="E9" s="36" t="s">
        <v>29</v>
      </c>
      <c r="F9" s="39" t="n">
        <f aca="false">-G10/(G9-G10)</f>
        <v>0.615384615384615</v>
      </c>
      <c r="G9" s="38" t="n">
        <f aca="false">D16</f>
        <v>0.25</v>
      </c>
      <c r="I9" s="36" t="s">
        <v>29</v>
      </c>
      <c r="J9" s="39" t="n">
        <f aca="false">-K10/(K9-K10)</f>
        <v>0.857142857142857</v>
      </c>
      <c r="K9" s="38" t="n">
        <f aca="false">C16</f>
        <v>0.025</v>
      </c>
      <c r="M9" s="36" t="s">
        <v>29</v>
      </c>
      <c r="N9" s="38" t="n">
        <f aca="false">D15</f>
        <v>0.9</v>
      </c>
      <c r="O9" s="38" t="n">
        <f aca="false">1+$B$18*(1-N9)-1</f>
        <v>0.0349999999999999</v>
      </c>
      <c r="Q9" s="36" t="s">
        <v>29</v>
      </c>
      <c r="R9" s="38" t="n">
        <f aca="false">C15</f>
        <v>0.5</v>
      </c>
      <c r="S9" s="38" t="n">
        <f aca="false">1+$B$18*(1-R9)-1</f>
        <v>0.175</v>
      </c>
    </row>
    <row r="10" customFormat="false" ht="12.8" hidden="false" customHeight="false" outlineLevel="0" collapsed="false">
      <c r="A10" s="34" t="s">
        <v>31</v>
      </c>
      <c r="B10" s="37" t="n">
        <f aca="false">1-B9</f>
        <v>0.285714285714286</v>
      </c>
      <c r="C10" s="40" t="n">
        <f aca="false">B17</f>
        <v>-0.25</v>
      </c>
      <c r="E10" s="34" t="s">
        <v>31</v>
      </c>
      <c r="F10" s="39" t="n">
        <f aca="false">1-F9</f>
        <v>0.384615384615385</v>
      </c>
      <c r="G10" s="40" t="n">
        <f aca="false">C17</f>
        <v>-0.4</v>
      </c>
      <c r="I10" s="34" t="s">
        <v>31</v>
      </c>
      <c r="J10" s="39" t="n">
        <f aca="false">1-J9</f>
        <v>0.142857142857143</v>
      </c>
      <c r="K10" s="40" t="n">
        <f aca="false">D17</f>
        <v>-0.15</v>
      </c>
      <c r="M10" s="34" t="s">
        <v>31</v>
      </c>
      <c r="N10" s="37" t="n">
        <f aca="false">1-N9</f>
        <v>0.1</v>
      </c>
      <c r="O10" s="41" t="n">
        <f aca="false">(O9-$B$18)</f>
        <v>-0.315</v>
      </c>
      <c r="Q10" s="34" t="s">
        <v>31</v>
      </c>
      <c r="R10" s="37" t="n">
        <f aca="false">1-R9</f>
        <v>0.5</v>
      </c>
      <c r="S10" s="41" t="n">
        <f aca="false">(S9-$B$18)</f>
        <v>-0.175</v>
      </c>
    </row>
    <row r="11" customFormat="false" ht="12.8" hidden="false" customHeight="false" outlineLevel="0" collapsed="false">
      <c r="B11" s="2"/>
      <c r="C11" s="42" t="n">
        <f aca="false">SQRT(B9*C9^2 + B10*C10^2)</f>
        <v>0.158113883008419</v>
      </c>
      <c r="F11" s="2"/>
      <c r="G11" s="42" t="n">
        <f aca="false">SQRT(F9*G9^2 + F10*G10^2)</f>
        <v>0.316227766016838</v>
      </c>
      <c r="J11" s="2"/>
      <c r="K11" s="42" t="n">
        <f aca="false">SQRT(J9*K9^2 + J10*K10^2)</f>
        <v>0.0612372435695794</v>
      </c>
      <c r="N11" s="2"/>
      <c r="O11" s="42" t="n">
        <f aca="false">SQRT(N9*O9^2 + N10*O10^2)</f>
        <v>0.105</v>
      </c>
      <c r="R11" s="2"/>
      <c r="S11" s="42" t="n">
        <f aca="false">SQRT(R9*S9^2 + R10*S10^2)</f>
        <v>0.175</v>
      </c>
    </row>
    <row r="12" customFormat="false" ht="12.8" hidden="false" customHeight="false" outlineLevel="0" collapsed="false">
      <c r="E12" s="2"/>
      <c r="F12" s="43"/>
      <c r="H12" s="2"/>
      <c r="I12" s="43"/>
      <c r="K12" s="2"/>
      <c r="L12" s="43"/>
    </row>
    <row r="13" customFormat="false" ht="12.8" hidden="false" customHeight="false" outlineLevel="0" collapsed="false">
      <c r="A13" s="0" t="s">
        <v>64</v>
      </c>
      <c r="B13" s="0" t="n">
        <v>80</v>
      </c>
      <c r="E13" s="2"/>
      <c r="F13" s="43"/>
      <c r="H13" s="2"/>
      <c r="I13" s="43"/>
      <c r="K13" s="2"/>
      <c r="L13" s="43"/>
    </row>
    <row r="14" customFormat="false" ht="12.8" hidden="false" customHeight="false" outlineLevel="0" collapsed="false">
      <c r="A14" s="44" t="s">
        <v>65</v>
      </c>
      <c r="B14" s="44" t="s">
        <v>54</v>
      </c>
      <c r="C14" s="45" t="s">
        <v>66</v>
      </c>
      <c r="D14" s="46" t="s">
        <v>67</v>
      </c>
      <c r="E14" s="2" t="s">
        <v>4</v>
      </c>
      <c r="F14" s="1"/>
      <c r="G14" s="2"/>
      <c r="H14" s="2"/>
      <c r="I14" s="1"/>
      <c r="J14" s="2"/>
      <c r="K14" s="2"/>
      <c r="L14" s="1"/>
      <c r="M14" s="2"/>
    </row>
    <row r="15" customFormat="false" ht="12.8" hidden="false" customHeight="false" outlineLevel="0" collapsed="false">
      <c r="A15" s="47" t="s">
        <v>68</v>
      </c>
      <c r="B15" s="48" t="n">
        <f aca="false">-B17/(B16-B17)</f>
        <v>0.714285714285714</v>
      </c>
      <c r="C15" s="49" t="n">
        <v>0.5</v>
      </c>
      <c r="D15" s="50" t="n">
        <v>0.9</v>
      </c>
    </row>
    <row r="16" customFormat="false" ht="12.8" hidden="false" customHeight="false" outlineLevel="0" collapsed="false">
      <c r="A16" s="51" t="s">
        <v>7</v>
      </c>
      <c r="B16" s="52" t="n">
        <v>0.1</v>
      </c>
      <c r="C16" s="53" t="n">
        <v>0.025</v>
      </c>
      <c r="D16" s="53" t="n">
        <v>0.25</v>
      </c>
      <c r="E16" s="54" t="n">
        <f aca="false">1+B16</f>
        <v>1.1</v>
      </c>
    </row>
    <row r="17" customFormat="false" ht="12.8" hidden="false" customHeight="false" outlineLevel="0" collapsed="false">
      <c r="A17" s="51" t="s">
        <v>8</v>
      </c>
      <c r="B17" s="55" t="n">
        <v>-0.25</v>
      </c>
      <c r="C17" s="26" t="n">
        <v>-0.4</v>
      </c>
      <c r="D17" s="26" t="n">
        <v>-0.15</v>
      </c>
      <c r="E17" s="54" t="n">
        <f aca="false">1+B17</f>
        <v>0.75</v>
      </c>
    </row>
    <row r="18" customFormat="false" ht="12.8" hidden="false" customHeight="false" outlineLevel="0" collapsed="false">
      <c r="A18" s="0" t="s">
        <v>69</v>
      </c>
      <c r="B18" s="5" t="n">
        <f aca="false">B16-B17</f>
        <v>0.35</v>
      </c>
    </row>
    <row r="20" customFormat="false" ht="12.8" hidden="false" customHeight="false" outlineLevel="0" collapsed="false">
      <c r="A20" s="0" t="s">
        <v>70</v>
      </c>
    </row>
    <row r="21" customFormat="false" ht="12.8" hidden="false" customHeight="false" outlineLevel="0" collapsed="false">
      <c r="A21" s="0" t="s">
        <v>71</v>
      </c>
    </row>
    <row r="22" customFormat="false" ht="12.8" hidden="false" customHeight="false" outlineLevel="0" collapsed="false">
      <c r="A22" s="0" t="s">
        <v>72</v>
      </c>
    </row>
    <row r="24" customFormat="false" ht="12.8" hidden="false" customHeight="false" outlineLevel="0" collapsed="false">
      <c r="A24" s="0" t="s">
        <v>64</v>
      </c>
      <c r="B24" s="0" t="n">
        <v>100</v>
      </c>
    </row>
    <row r="25" customFormat="false" ht="12.8" hidden="false" customHeight="false" outlineLevel="0" collapsed="false">
      <c r="A25" s="0" t="s">
        <v>65</v>
      </c>
      <c r="B25" s="0" t="s">
        <v>54</v>
      </c>
      <c r="C25" s="0" t="s">
        <v>63</v>
      </c>
      <c r="D25" s="0" t="s">
        <v>62</v>
      </c>
      <c r="E25" s="0" t="s">
        <v>73</v>
      </c>
    </row>
    <row r="26" customFormat="false" ht="12.8" hidden="false" customHeight="false" outlineLevel="0" collapsed="false">
      <c r="A26" s="0" t="s">
        <v>74</v>
      </c>
      <c r="B26" s="0" t="n">
        <v>0.7</v>
      </c>
    </row>
    <row r="29" customFormat="false" ht="12.8" hidden="false" customHeight="false" outlineLevel="0" collapsed="false">
      <c r="A29" s="0" t="s">
        <v>64</v>
      </c>
      <c r="B29" s="0" t="n">
        <f aca="false">B47+B48</f>
        <v>90</v>
      </c>
    </row>
    <row r="30" customFormat="false" ht="12.8" hidden="false" customHeight="false" outlineLevel="0" collapsed="false">
      <c r="A30" s="0" t="s">
        <v>75</v>
      </c>
      <c r="B30" s="0" t="n">
        <f aca="false">B33-B34</f>
        <v>30</v>
      </c>
    </row>
    <row r="31" customFormat="false" ht="12.8" hidden="false" customHeight="false" outlineLevel="0" collapsed="false">
      <c r="A31" s="0" t="s">
        <v>76</v>
      </c>
    </row>
    <row r="32" customFormat="false" ht="12.8" hidden="false" customHeight="false" outlineLevel="0" collapsed="false">
      <c r="A32" s="0" t="s">
        <v>77</v>
      </c>
      <c r="B32" s="0" t="n">
        <v>40</v>
      </c>
      <c r="F32" s="0" t="s">
        <v>78</v>
      </c>
      <c r="G32" s="0" t="s">
        <v>79</v>
      </c>
      <c r="I32" s="0" t="s">
        <v>78</v>
      </c>
    </row>
    <row r="33" customFormat="false" ht="12.8" hidden="false" customHeight="false" outlineLevel="0" collapsed="false">
      <c r="A33" s="0" t="s">
        <v>30</v>
      </c>
      <c r="B33" s="0" t="n">
        <v>50</v>
      </c>
      <c r="C33" s="0" t="n">
        <v>40</v>
      </c>
      <c r="D33" s="0" t="n">
        <v>70</v>
      </c>
      <c r="F33" s="0" t="n">
        <f aca="false">B33+$B$47</f>
        <v>90</v>
      </c>
      <c r="G33" s="0" t="n">
        <f aca="false">(F33-$B$29)/$B$29</f>
        <v>0</v>
      </c>
      <c r="I33" s="0" t="n">
        <f aca="false">C33+$B$47</f>
        <v>80</v>
      </c>
    </row>
    <row r="34" customFormat="false" ht="12.8" hidden="false" customHeight="false" outlineLevel="0" collapsed="false">
      <c r="A34" s="0" t="s">
        <v>80</v>
      </c>
      <c r="B34" s="0" t="n">
        <v>20</v>
      </c>
      <c r="C34" s="0" t="n">
        <v>0</v>
      </c>
      <c r="D34" s="0" t="n">
        <v>30</v>
      </c>
      <c r="F34" s="0" t="n">
        <f aca="false">B34+$B$47</f>
        <v>60</v>
      </c>
      <c r="G34" s="0" t="n">
        <f aca="false">(F34-$B$29)/$B$29</f>
        <v>-0.333333333333333</v>
      </c>
      <c r="I34" s="0" t="n">
        <f aca="false">C34+$B$47</f>
        <v>40</v>
      </c>
    </row>
    <row r="35" customFormat="false" ht="12.8" hidden="false" customHeight="false" outlineLevel="0" collapsed="false">
      <c r="A35" s="0" t="s">
        <v>73</v>
      </c>
      <c r="B35" s="0" t="n">
        <f aca="false">B33-B34</f>
        <v>30</v>
      </c>
      <c r="C35" s="0" t="n">
        <f aca="false">C33-C34</f>
        <v>40</v>
      </c>
      <c r="D35" s="0" t="n">
        <f aca="false">D33-D34</f>
        <v>40</v>
      </c>
    </row>
    <row r="37" customFormat="false" ht="12.8" hidden="false" customHeight="false" outlineLevel="0" collapsed="false">
      <c r="A37" s="0" t="s">
        <v>81</v>
      </c>
    </row>
    <row r="38" customFormat="false" ht="12.8" hidden="false" customHeight="false" outlineLevel="0" collapsed="false">
      <c r="A38" s="0" t="s">
        <v>82</v>
      </c>
    </row>
    <row r="39" customFormat="false" ht="12.8" hidden="false" customHeight="false" outlineLevel="0" collapsed="false">
      <c r="A39" s="0" t="s">
        <v>83</v>
      </c>
    </row>
    <row r="42" customFormat="false" ht="12.8" hidden="false" customHeight="false" outlineLevel="0" collapsed="false">
      <c r="A42" s="0" t="s">
        <v>84</v>
      </c>
    </row>
    <row r="43" customFormat="false" ht="12.8" hidden="false" customHeight="false" outlineLevel="0" collapsed="false">
      <c r="A43" s="0" t="s">
        <v>85</v>
      </c>
    </row>
    <row r="45" customFormat="false" ht="12.8" hidden="false" customHeight="false" outlineLevel="0" collapsed="false">
      <c r="A45" s="6" t="s">
        <v>86</v>
      </c>
    </row>
    <row r="46" customFormat="false" ht="12.8" hidden="false" customHeight="false" outlineLevel="0" collapsed="false">
      <c r="B46" s="6" t="s">
        <v>87</v>
      </c>
      <c r="C46" s="0" t="s">
        <v>88</v>
      </c>
      <c r="D46" s="0" t="s">
        <v>89</v>
      </c>
    </row>
    <row r="47" customFormat="false" ht="12.8" hidden="false" customHeight="false" outlineLevel="0" collapsed="false">
      <c r="A47" s="0" t="s">
        <v>90</v>
      </c>
      <c r="B47" s="4" t="n">
        <v>40</v>
      </c>
      <c r="C47" s="3" t="n">
        <v>1</v>
      </c>
      <c r="D47" s="4" t="n">
        <f aca="false">C47*B47</f>
        <v>40</v>
      </c>
    </row>
    <row r="48" customFormat="false" ht="12.8" hidden="false" customHeight="false" outlineLevel="0" collapsed="false">
      <c r="A48" s="0" t="s">
        <v>91</v>
      </c>
      <c r="B48" s="4" t="n">
        <v>50</v>
      </c>
      <c r="C48" s="3" t="n">
        <v>0.8</v>
      </c>
      <c r="D48" s="4" t="n">
        <f aca="false">B48*C48</f>
        <v>40</v>
      </c>
    </row>
    <row r="49" customFormat="false" ht="12.8" hidden="false" customHeight="false" outlineLevel="0" collapsed="false">
      <c r="A49" s="13" t="s">
        <v>92</v>
      </c>
      <c r="B49" s="12" t="n">
        <f aca="false">SUM(B47:B48)</f>
        <v>90</v>
      </c>
    </row>
    <row r="51" customFormat="false" ht="12.8" hidden="false" customHeight="false" outlineLevel="0" collapsed="false">
      <c r="A51" s="0" t="s">
        <v>91</v>
      </c>
      <c r="B51" s="0" t="s">
        <v>54</v>
      </c>
      <c r="C51" s="0" t="s">
        <v>34</v>
      </c>
      <c r="D51" s="0" t="s">
        <v>35</v>
      </c>
      <c r="F51" s="0" t="s">
        <v>93</v>
      </c>
      <c r="G51" s="0" t="s">
        <v>54</v>
      </c>
      <c r="H51" s="0" t="s">
        <v>34</v>
      </c>
      <c r="I51" s="0" t="s">
        <v>35</v>
      </c>
      <c r="K51" s="0" t="s">
        <v>28</v>
      </c>
      <c r="L51" s="0" t="s">
        <v>54</v>
      </c>
      <c r="M51" s="0" t="s">
        <v>34</v>
      </c>
      <c r="N51" s="0" t="s">
        <v>35</v>
      </c>
      <c r="P51" s="0" t="s">
        <v>94</v>
      </c>
      <c r="Q51" s="0" t="s">
        <v>54</v>
      </c>
      <c r="R51" s="0" t="s">
        <v>34</v>
      </c>
      <c r="S51" s="0" t="s">
        <v>35</v>
      </c>
    </row>
    <row r="52" customFormat="false" ht="12.8" hidden="false" customHeight="false" outlineLevel="0" collapsed="false">
      <c r="A52" s="0" t="s">
        <v>30</v>
      </c>
      <c r="B52" s="4" t="n">
        <v>50</v>
      </c>
      <c r="C52" s="4" t="n">
        <v>40</v>
      </c>
      <c r="D52" s="4" t="n">
        <v>70</v>
      </c>
      <c r="F52" s="0" t="s">
        <v>30</v>
      </c>
      <c r="G52" s="4" t="n">
        <f aca="false">B52+$B$56</f>
        <v>90</v>
      </c>
      <c r="H52" s="4" t="n">
        <f aca="false">C52+B56</f>
        <v>80</v>
      </c>
      <c r="I52" s="4" t="n">
        <f aca="false">D52+B56</f>
        <v>110</v>
      </c>
      <c r="K52" s="0" t="s">
        <v>30</v>
      </c>
      <c r="L52" s="4" t="n">
        <f aca="false">G52-$B$13</f>
        <v>10</v>
      </c>
      <c r="M52" s="4" t="n">
        <f aca="false">H52-$B$13</f>
        <v>0</v>
      </c>
      <c r="N52" s="4" t="n">
        <f aca="false">I52-$B$13</f>
        <v>30</v>
      </c>
      <c r="P52" s="0" t="s">
        <v>30</v>
      </c>
      <c r="Q52" s="3" t="n">
        <f aca="false">(G52-$B$13)/$B$13</f>
        <v>0.125</v>
      </c>
      <c r="R52" s="3" t="n">
        <f aca="false">(H52-$B$13)/$B$13</f>
        <v>0</v>
      </c>
      <c r="S52" s="3" t="n">
        <f aca="false">(I52-$B$13)/$B$13</f>
        <v>0.375</v>
      </c>
    </row>
    <row r="53" customFormat="false" ht="12.8" hidden="false" customHeight="false" outlineLevel="0" collapsed="false">
      <c r="A53" s="0" t="s">
        <v>80</v>
      </c>
      <c r="B53" s="4" t="n">
        <v>20</v>
      </c>
      <c r="C53" s="4" t="n">
        <v>10</v>
      </c>
      <c r="D53" s="4" t="n">
        <v>30</v>
      </c>
      <c r="F53" s="0" t="s">
        <v>80</v>
      </c>
      <c r="G53" s="4" t="n">
        <f aca="false">B53+$B$56</f>
        <v>60</v>
      </c>
      <c r="H53" s="4" t="n">
        <f aca="false">C53+B56</f>
        <v>50</v>
      </c>
      <c r="I53" s="4" t="n">
        <f aca="false">D53+B56</f>
        <v>70</v>
      </c>
      <c r="K53" s="0" t="s">
        <v>80</v>
      </c>
      <c r="L53" s="4" t="n">
        <f aca="false">G53-$B$13</f>
        <v>-20</v>
      </c>
      <c r="M53" s="4" t="n">
        <f aca="false">H53-$B$13</f>
        <v>-30</v>
      </c>
      <c r="N53" s="4" t="n">
        <f aca="false">I53-$B$13</f>
        <v>-10</v>
      </c>
      <c r="P53" s="0" t="s">
        <v>80</v>
      </c>
      <c r="Q53" s="3" t="n">
        <f aca="false">(G53-$B$13)/$B$13</f>
        <v>-0.25</v>
      </c>
      <c r="R53" s="3" t="n">
        <f aca="false">(H53-$B$13)/$B$13</f>
        <v>-0.375</v>
      </c>
      <c r="S53" s="3" t="n">
        <f aca="false">(I53-$B$13)/$B$13</f>
        <v>-0.125</v>
      </c>
    </row>
    <row r="55" customFormat="false" ht="12.8" hidden="false" customHeight="false" outlineLevel="0" collapsed="false">
      <c r="A55" s="0" t="s">
        <v>90</v>
      </c>
    </row>
    <row r="56" customFormat="false" ht="12.8" hidden="false" customHeight="false" outlineLevel="0" collapsed="false">
      <c r="A56" s="0" t="s">
        <v>77</v>
      </c>
      <c r="B56" s="4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2" min="2" style="0" width="4.72448979591837"/>
    <col collapsed="false" hidden="false" max="3" min="3" style="0" width="9.17857142857143"/>
    <col collapsed="false" hidden="false" max="4" min="4" style="0" width="12.6887755102041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1</v>
      </c>
      <c r="B1" s="0" t="s">
        <v>5</v>
      </c>
      <c r="C1" s="0" t="s">
        <v>3</v>
      </c>
      <c r="D1" s="0" t="s">
        <v>4</v>
      </c>
    </row>
    <row r="2" customFormat="false" ht="12.8" hidden="false" customHeight="false" outlineLevel="0" collapsed="false">
      <c r="A2" s="0" t="s">
        <v>29</v>
      </c>
      <c r="B2" s="0" t="n">
        <v>0.33</v>
      </c>
      <c r="C2" s="0" t="n">
        <v>0.4</v>
      </c>
      <c r="D2" s="0" t="n">
        <v>1.4</v>
      </c>
    </row>
    <row r="3" customFormat="false" ht="12.8" hidden="false" customHeight="false" outlineLevel="0" collapsed="false">
      <c r="A3" s="0" t="s">
        <v>31</v>
      </c>
      <c r="B3" s="0" t="n">
        <v>0.67</v>
      </c>
      <c r="C3" s="0" t="n">
        <v>-0.2</v>
      </c>
      <c r="D3" s="0" t="n">
        <v>0.8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9.31632653061224"/>
    <col collapsed="false" hidden="false" max="1025" min="2" style="0" width="8.36734693877551"/>
  </cols>
  <sheetData>
    <row r="1" customFormat="false" ht="12.8" hidden="false" customHeight="false" outlineLevel="0" collapsed="false">
      <c r="A1" s="0" t="str">
        <f aca="false">Params!A14</f>
        <v>Parameter</v>
      </c>
      <c r="B1" s="0" t="str">
        <f aca="false">Params!B14</f>
        <v>Core</v>
      </c>
      <c r="C1" s="0" t="str">
        <f aca="false">Params!C14</f>
        <v>Worst_Case</v>
      </c>
      <c r="D1" s="0" t="str">
        <f aca="false">Params!D14</f>
        <v>Best_Case</v>
      </c>
    </row>
    <row r="2" customFormat="false" ht="12.8" hidden="false" customHeight="false" outlineLevel="0" collapsed="false">
      <c r="A2" s="0" t="str">
        <f aca="false">Params!A16</f>
        <v>Up</v>
      </c>
      <c r="B2" s="3" t="n">
        <f aca="false">Params!B16</f>
        <v>0.1</v>
      </c>
      <c r="C2" s="3" t="n">
        <f aca="false">Params!C16</f>
        <v>0.025</v>
      </c>
      <c r="D2" s="3" t="n">
        <f aca="false">Params!D16</f>
        <v>0.25</v>
      </c>
    </row>
    <row r="3" customFormat="false" ht="12.8" hidden="false" customHeight="false" outlineLevel="0" collapsed="false">
      <c r="A3" s="0" t="str">
        <f aca="false">Params!A17</f>
        <v>Down</v>
      </c>
      <c r="B3" s="3" t="n">
        <f aca="false">Params!B17</f>
        <v>-0.25</v>
      </c>
      <c r="C3" s="3" t="n">
        <f aca="false">Params!C17</f>
        <v>-0.4</v>
      </c>
      <c r="D3" s="3" t="n">
        <f aca="false">Params!D17</f>
        <v>-0.15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2018-05-12T18:21:46Z</dcterms:modified>
  <cp:revision>39</cp:revision>
  <dc:subject/>
  <dc:title/>
</cp:coreProperties>
</file>