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20730" windowHeight="11760"/>
  </bookViews>
  <sheets>
    <sheet name="PIC18F45J11 Calcs" sheetId="1" r:id="rId1"/>
    <sheet name="C18 Compiler Librari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4" i="1"/>
  <c r="B4"/>
  <c r="B5" s="1"/>
  <c r="B31" l="1"/>
  <c r="B29"/>
  <c r="C29" s="1"/>
  <c r="D29" s="1"/>
  <c r="F27"/>
  <c r="F30"/>
  <c r="F28"/>
  <c r="B39"/>
  <c r="D39" s="1"/>
  <c r="B27"/>
  <c r="B30"/>
  <c r="C30" s="1"/>
  <c r="D30" s="1"/>
  <c r="B28"/>
  <c r="F31"/>
  <c r="F29"/>
  <c r="A33"/>
  <c r="B40"/>
  <c r="C40" s="1"/>
  <c r="C28"/>
  <c r="D28" s="1"/>
  <c r="C31"/>
  <c r="D31" s="1"/>
  <c r="B16"/>
  <c r="B13"/>
  <c r="C27"/>
  <c r="D27" s="1"/>
  <c r="C39" l="1"/>
</calcChain>
</file>

<file path=xl/sharedStrings.xml><?xml version="1.0" encoding="utf-8"?>
<sst xmlns="http://schemas.openxmlformats.org/spreadsheetml/2006/main" count="76" uniqueCount="46">
  <si>
    <t>Fosc</t>
  </si>
  <si>
    <t>Hz</t>
  </si>
  <si>
    <t>UART Baud Rate</t>
  </si>
  <si>
    <t>Asynchronous</t>
  </si>
  <si>
    <t>USART_BRGH_HIGH</t>
  </si>
  <si>
    <t>USART_BRGH_LOW</t>
  </si>
  <si>
    <t>spbrg</t>
  </si>
  <si>
    <t>Baud Rate</t>
  </si>
  <si>
    <t>Mode</t>
  </si>
  <si>
    <t>Synchronous</t>
  </si>
  <si>
    <t>OpenUSART Calc</t>
  </si>
  <si>
    <t>Baud</t>
  </si>
  <si>
    <t>Rounded spbrg</t>
  </si>
  <si>
    <t>Baud Rate Generator</t>
  </si>
  <si>
    <t>8-bit</t>
  </si>
  <si>
    <t>16-bit</t>
  </si>
  <si>
    <t>Tcy</t>
  </si>
  <si>
    <t>s</t>
  </si>
  <si>
    <t>Delay Function</t>
  </si>
  <si>
    <t>Delay Functions</t>
  </si>
  <si>
    <t>Delay1TCY</t>
  </si>
  <si>
    <t>Delay10TCYx</t>
  </si>
  <si>
    <t>Delay100TCYx</t>
  </si>
  <si>
    <t>Delay1KTCYx</t>
  </si>
  <si>
    <t>Delay10KTCYx</t>
  </si>
  <si>
    <t>Unit</t>
  </si>
  <si>
    <t>Time Delay</t>
  </si>
  <si>
    <t>External Osc</t>
  </si>
  <si>
    <t>Oscillator Mode</t>
  </si>
  <si>
    <t>Oscillator Modes</t>
  </si>
  <si>
    <t>HS</t>
  </si>
  <si>
    <t>HSPLL</t>
  </si>
  <si>
    <t>EC</t>
  </si>
  <si>
    <t>ECPLL</t>
  </si>
  <si>
    <t>INTIO1</t>
  </si>
  <si>
    <t>INTIO2</t>
  </si>
  <si>
    <t>INTPLL1</t>
  </si>
  <si>
    <t>INTPLL2</t>
  </si>
  <si>
    <r>
      <t>I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C Baud Generator</t>
    </r>
  </si>
  <si>
    <t>SCL Freq</t>
  </si>
  <si>
    <t>Check</t>
  </si>
  <si>
    <t>SSPxADD (Dec)</t>
  </si>
  <si>
    <t>SSPxADD (Hex)</t>
  </si>
  <si>
    <t>PWM</t>
  </si>
  <si>
    <t>PWM Period</t>
  </si>
  <si>
    <t>period</t>
  </si>
</sst>
</file>

<file path=xl/styles.xml><?xml version="1.0" encoding="utf-8"?>
<styleSheet xmlns="http://schemas.openxmlformats.org/spreadsheetml/2006/main">
  <numFmts count="1">
    <numFmt numFmtId="164" formatCode="0.000000"/>
  </numFmts>
  <fonts count="4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4"/>
  <sheetViews>
    <sheetView tabSelected="1" workbookViewId="0">
      <selection activeCell="B44" sqref="B44"/>
    </sheetView>
  </sheetViews>
  <sheetFormatPr defaultRowHeight="14.25"/>
  <cols>
    <col min="1" max="1" width="18.375" bestFit="1" customWidth="1"/>
    <col min="2" max="2" width="18.75" bestFit="1" customWidth="1"/>
    <col min="3" max="3" width="14.75" bestFit="1" customWidth="1"/>
    <col min="4" max="4" width="14.875" bestFit="1" customWidth="1"/>
    <col min="9" max="9" width="18.875" bestFit="1" customWidth="1"/>
  </cols>
  <sheetData>
    <row r="2" spans="1:10">
      <c r="A2" t="s">
        <v>27</v>
      </c>
      <c r="B2" s="1">
        <v>10000000</v>
      </c>
      <c r="C2" t="s">
        <v>1</v>
      </c>
      <c r="I2" t="s">
        <v>29</v>
      </c>
    </row>
    <row r="3" spans="1:10">
      <c r="A3" t="s">
        <v>28</v>
      </c>
      <c r="B3" t="s">
        <v>31</v>
      </c>
      <c r="I3" t="s">
        <v>30</v>
      </c>
      <c r="J3">
        <v>1</v>
      </c>
    </row>
    <row r="4" spans="1:10">
      <c r="A4" t="s">
        <v>0</v>
      </c>
      <c r="B4" s="1">
        <f>B2*VLOOKUP(B3,I3:J10,2,FALSE)</f>
        <v>40000000</v>
      </c>
      <c r="C4" t="s">
        <v>1</v>
      </c>
      <c r="I4" t="s">
        <v>31</v>
      </c>
      <c r="J4">
        <v>4</v>
      </c>
    </row>
    <row r="5" spans="1:10">
      <c r="A5" t="s">
        <v>16</v>
      </c>
      <c r="B5" s="1">
        <f>(1/B4)*4</f>
        <v>9.9999999999999995E-8</v>
      </c>
      <c r="C5" t="s">
        <v>17</v>
      </c>
      <c r="I5" t="s">
        <v>32</v>
      </c>
      <c r="J5">
        <v>1</v>
      </c>
    </row>
    <row r="6" spans="1:10">
      <c r="I6" t="s">
        <v>33</v>
      </c>
      <c r="J6">
        <v>4</v>
      </c>
    </row>
    <row r="7" spans="1:10">
      <c r="I7" t="s">
        <v>34</v>
      </c>
    </row>
    <row r="8" spans="1:10">
      <c r="I8" t="s">
        <v>35</v>
      </c>
    </row>
    <row r="9" spans="1:10">
      <c r="I9" t="s">
        <v>36</v>
      </c>
    </row>
    <row r="10" spans="1:10">
      <c r="I10" t="s">
        <v>37</v>
      </c>
    </row>
    <row r="11" spans="1:10">
      <c r="A11" t="s">
        <v>18</v>
      </c>
      <c r="B11" s="12" t="s">
        <v>24</v>
      </c>
    </row>
    <row r="12" spans="1:10">
      <c r="A12" t="s">
        <v>25</v>
      </c>
      <c r="B12" s="11">
        <v>50</v>
      </c>
    </row>
    <row r="13" spans="1:10" ht="15">
      <c r="A13" t="s">
        <v>26</v>
      </c>
      <c r="B13" s="10">
        <f>(B12*VLOOKUP(B11,I26:J30,2,FALSE))*B5</f>
        <v>4.9999999999999996E-2</v>
      </c>
      <c r="C13" t="s">
        <v>17</v>
      </c>
      <c r="I13" s="5" t="s">
        <v>7</v>
      </c>
    </row>
    <row r="14" spans="1:10">
      <c r="I14" t="s">
        <v>4</v>
      </c>
    </row>
    <row r="15" spans="1:10">
      <c r="A15" t="s">
        <v>26</v>
      </c>
      <c r="B15" s="13">
        <v>6.3E-2</v>
      </c>
      <c r="C15" t="s">
        <v>17</v>
      </c>
      <c r="I15" t="s">
        <v>5</v>
      </c>
    </row>
    <row r="16" spans="1:10">
      <c r="A16" t="s">
        <v>25</v>
      </c>
      <c r="B16">
        <f>ROUND((B15/B5)/VLOOKUP(B11,I26:J30,2,FALSE),0)</f>
        <v>63</v>
      </c>
    </row>
    <row r="17" spans="1:10" ht="15">
      <c r="I17" s="5" t="s">
        <v>8</v>
      </c>
    </row>
    <row r="18" spans="1:10">
      <c r="I18" t="s">
        <v>3</v>
      </c>
    </row>
    <row r="19" spans="1:10">
      <c r="I19" t="s">
        <v>9</v>
      </c>
    </row>
    <row r="20" spans="1:10" ht="15">
      <c r="A20" s="16" t="s">
        <v>2</v>
      </c>
      <c r="B20" s="16"/>
      <c r="C20" s="16"/>
      <c r="D20" s="16"/>
    </row>
    <row r="21" spans="1:10" ht="15">
      <c r="A21" s="16" t="s">
        <v>10</v>
      </c>
      <c r="B21" s="16"/>
      <c r="C21" s="16"/>
      <c r="D21" s="2"/>
      <c r="I21" s="9" t="s">
        <v>13</v>
      </c>
    </row>
    <row r="22" spans="1:10">
      <c r="A22" s="3" t="s">
        <v>8</v>
      </c>
      <c r="B22" s="4" t="s">
        <v>3</v>
      </c>
      <c r="C22" s="8"/>
      <c r="D22" s="2"/>
      <c r="I22" t="s">
        <v>14</v>
      </c>
    </row>
    <row r="23" spans="1:10">
      <c r="A23" s="3" t="s">
        <v>7</v>
      </c>
      <c r="B23" s="4" t="s">
        <v>4</v>
      </c>
      <c r="C23" s="8"/>
      <c r="D23" s="2"/>
      <c r="I23" t="s">
        <v>15</v>
      </c>
    </row>
    <row r="24" spans="1:10">
      <c r="A24" s="7" t="s">
        <v>13</v>
      </c>
      <c r="B24" s="4" t="s">
        <v>15</v>
      </c>
      <c r="C24" s="2"/>
      <c r="D24" s="2"/>
    </row>
    <row r="25" spans="1:10" ht="15">
      <c r="A25" s="2"/>
      <c r="B25" s="2"/>
      <c r="C25" s="2"/>
      <c r="D25" s="2"/>
      <c r="I25" s="9" t="s">
        <v>19</v>
      </c>
    </row>
    <row r="26" spans="1:10" ht="15">
      <c r="A26" s="2" t="s">
        <v>11</v>
      </c>
      <c r="B26" s="5" t="s">
        <v>6</v>
      </c>
      <c r="C26" s="5" t="s">
        <v>12</v>
      </c>
      <c r="D26" s="5" t="s">
        <v>11</v>
      </c>
      <c r="F26" s="6" t="s">
        <v>11</v>
      </c>
      <c r="I26" t="s">
        <v>20</v>
      </c>
      <c r="J26">
        <v>1</v>
      </c>
    </row>
    <row r="27" spans="1:10">
      <c r="A27">
        <v>2400</v>
      </c>
      <c r="B27">
        <f>($B$4/($A27*IF($B$22="Asynchronous",IF($B$23="USART_BRGH_HIGH",IF($B$24="8-bit",16,4),IF($B$24="8-bit",64,16)),4))-1)</f>
        <v>4165.666666666667</v>
      </c>
      <c r="C27">
        <f>ROUND(B27,0)</f>
        <v>4166</v>
      </c>
      <c r="D27">
        <f>($B$4/($C27*IF($B$22="Asynchronous",IF($B$23="USART_BRGH_HIGH",IF($B$24="8-bit",16,4),IF($B$24="8-bit",64,16)),4))-1)</f>
        <v>2399.3840614498322</v>
      </c>
      <c r="F27" t="e">
        <f>($B$4/($E27*IF($B$22="Asynchronous",IF($B$23="USART_BRGH_HIGH",IF($B$24="8-bit",16,4),IF($B$24="8-bit",64,16)),4))-1)</f>
        <v>#DIV/0!</v>
      </c>
      <c r="I27" t="s">
        <v>21</v>
      </c>
      <c r="J27">
        <v>10</v>
      </c>
    </row>
    <row r="28" spans="1:10">
      <c r="A28">
        <v>9600</v>
      </c>
      <c r="B28">
        <f t="shared" ref="B28:B31" si="0">($B$4/($A28*IF($B$22="Asynchronous",IF($B$23="USART_BRGH_HIGH",IF($B$24="8-bit",16,4),IF($B$24="8-bit",64,16)),4))-1)</f>
        <v>1040.6666666666667</v>
      </c>
      <c r="C28">
        <f t="shared" ref="C28:C31" si="1">ROUND(B28,0)</f>
        <v>1041</v>
      </c>
      <c r="D28">
        <f t="shared" ref="D28:D31" si="2">($B$4/($C28*IF($B$22="Asynchronous",IF($B$23="USART_BRGH_HIGH",IF($B$24="8-bit",16,4),IF($B$24="8-bit",64,16)),4))-1)</f>
        <v>9605.1479346781944</v>
      </c>
      <c r="F28" t="e">
        <f t="shared" ref="F28:F31" si="3">($B$4/($E28*IF($B$22="Asynchronous",IF($B$23="USART_BRGH_HIGH",IF($B$24="8-bit",16,4),IF($B$24="8-bit",64,16)),4))-1)</f>
        <v>#DIV/0!</v>
      </c>
      <c r="I28" t="s">
        <v>22</v>
      </c>
      <c r="J28">
        <v>100</v>
      </c>
    </row>
    <row r="29" spans="1:10">
      <c r="A29">
        <v>19200</v>
      </c>
      <c r="B29">
        <f t="shared" si="0"/>
        <v>519.83333333333337</v>
      </c>
      <c r="C29">
        <f t="shared" si="1"/>
        <v>520</v>
      </c>
      <c r="D29">
        <f t="shared" si="2"/>
        <v>19229.76923076923</v>
      </c>
      <c r="E29">
        <v>51</v>
      </c>
      <c r="F29">
        <f t="shared" si="3"/>
        <v>196077.43137254901</v>
      </c>
      <c r="I29" t="s">
        <v>23</v>
      </c>
      <c r="J29">
        <v>1000</v>
      </c>
    </row>
    <row r="30" spans="1:10">
      <c r="A30">
        <v>34800</v>
      </c>
      <c r="B30">
        <f t="shared" si="0"/>
        <v>286.35632183908046</v>
      </c>
      <c r="C30">
        <f t="shared" si="1"/>
        <v>286</v>
      </c>
      <c r="D30">
        <f t="shared" si="2"/>
        <v>34964.034965034967</v>
      </c>
      <c r="F30" t="e">
        <f t="shared" si="3"/>
        <v>#DIV/0!</v>
      </c>
      <c r="I30" t="s">
        <v>24</v>
      </c>
      <c r="J30">
        <v>10000</v>
      </c>
    </row>
    <row r="31" spans="1:10">
      <c r="A31">
        <v>57600</v>
      </c>
      <c r="B31">
        <f t="shared" si="0"/>
        <v>172.61111111111111</v>
      </c>
      <c r="C31">
        <f t="shared" si="1"/>
        <v>173</v>
      </c>
      <c r="D31">
        <f t="shared" si="2"/>
        <v>57802.468208092483</v>
      </c>
      <c r="F31" t="e">
        <f t="shared" si="3"/>
        <v>#DIV/0!</v>
      </c>
    </row>
    <row r="33" spans="1:4">
      <c r="A33">
        <f>B4/(4*(E29+1))</f>
        <v>192307.69230769231</v>
      </c>
    </row>
    <row r="37" spans="1:4" ht="17.25">
      <c r="A37" s="16" t="s">
        <v>38</v>
      </c>
      <c r="B37" s="16"/>
      <c r="C37" s="16"/>
    </row>
    <row r="38" spans="1:4" ht="15">
      <c r="A38" s="14" t="s">
        <v>39</v>
      </c>
      <c r="B38" s="14" t="s">
        <v>41</v>
      </c>
      <c r="C38" s="14" t="s">
        <v>40</v>
      </c>
      <c r="D38" s="14" t="s">
        <v>42</v>
      </c>
    </row>
    <row r="39" spans="1:4">
      <c r="A39" s="15">
        <v>100000</v>
      </c>
      <c r="B39" s="2">
        <f>($B$4/(4*A39))-1</f>
        <v>99</v>
      </c>
      <c r="C39" s="2">
        <f>$B$4/(4*(B39-1))</f>
        <v>102040.81632653061</v>
      </c>
      <c r="D39">
        <f>MOD(B39,16)</f>
        <v>3</v>
      </c>
    </row>
    <row r="40" spans="1:4">
      <c r="A40" s="15">
        <v>400000</v>
      </c>
      <c r="B40" s="2">
        <f>($B$4/(4*A40))-1</f>
        <v>24</v>
      </c>
      <c r="C40" s="2">
        <f>$B$4/(4*(B40-1))</f>
        <v>434782.60869565216</v>
      </c>
    </row>
    <row r="42" spans="1:4">
      <c r="A42" t="s">
        <v>43</v>
      </c>
    </row>
    <row r="43" spans="1:4">
      <c r="A43" t="s">
        <v>44</v>
      </c>
    </row>
    <row r="44" spans="1:4">
      <c r="A44" s="17" t="s">
        <v>45</v>
      </c>
      <c r="B44">
        <f>(B43/(4))</f>
        <v>0</v>
      </c>
    </row>
  </sheetData>
  <mergeCells count="3">
    <mergeCell ref="A20:D20"/>
    <mergeCell ref="A21:C21"/>
    <mergeCell ref="A37:C37"/>
  </mergeCells>
  <dataValidations count="5">
    <dataValidation type="list" allowBlank="1" showInputMessage="1" showErrorMessage="1" sqref="B23">
      <formula1>$I$14:$I$15</formula1>
    </dataValidation>
    <dataValidation type="list" showInputMessage="1" showErrorMessage="1" sqref="B22">
      <formula1>$I$18:$I$19</formula1>
    </dataValidation>
    <dataValidation type="list" allowBlank="1" showInputMessage="1" showErrorMessage="1" sqref="B24">
      <formula1>$I$22:$I$23</formula1>
    </dataValidation>
    <dataValidation type="list" showInputMessage="1" showErrorMessage="1" sqref="B11">
      <formula1>$I$26:$I$30</formula1>
    </dataValidation>
    <dataValidation type="list" showInputMessage="1" showErrorMessage="1" sqref="B3">
      <formula1>$I$3:$I$10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4" sqref="A14:A18"/>
    </sheetView>
  </sheetViews>
  <sheetFormatPr defaultRowHeight="14.25"/>
  <cols>
    <col min="1" max="1" width="18.875" bestFit="1" customWidth="1"/>
  </cols>
  <sheetData>
    <row r="1" spans="1:2" ht="15">
      <c r="A1" s="16" t="s">
        <v>7</v>
      </c>
      <c r="B1" s="16"/>
    </row>
    <row r="2" spans="1:2">
      <c r="A2" t="s">
        <v>4</v>
      </c>
    </row>
    <row r="3" spans="1:2">
      <c r="A3" t="s">
        <v>5</v>
      </c>
    </row>
    <row r="5" spans="1:2" ht="15">
      <c r="A5" s="16" t="s">
        <v>8</v>
      </c>
      <c r="B5" s="16"/>
    </row>
    <row r="6" spans="1:2">
      <c r="A6" t="s">
        <v>3</v>
      </c>
    </row>
    <row r="7" spans="1:2">
      <c r="A7" t="s">
        <v>9</v>
      </c>
    </row>
    <row r="9" spans="1:2" ht="15">
      <c r="A9" s="16" t="s">
        <v>13</v>
      </c>
      <c r="B9" s="16"/>
    </row>
    <row r="10" spans="1:2">
      <c r="A10" t="s">
        <v>14</v>
      </c>
    </row>
    <row r="11" spans="1:2">
      <c r="A11" t="s">
        <v>15</v>
      </c>
    </row>
    <row r="13" spans="1:2" ht="15">
      <c r="A13" s="16" t="s">
        <v>19</v>
      </c>
      <c r="B13" s="16"/>
    </row>
    <row r="14" spans="1:2">
      <c r="A14" t="s">
        <v>20</v>
      </c>
    </row>
    <row r="15" spans="1:2">
      <c r="A15" t="s">
        <v>21</v>
      </c>
    </row>
    <row r="16" spans="1:2">
      <c r="A16" t="s">
        <v>22</v>
      </c>
    </row>
    <row r="17" spans="1:1">
      <c r="A17" t="s">
        <v>23</v>
      </c>
    </row>
    <row r="18" spans="1:1">
      <c r="A18" t="s">
        <v>24</v>
      </c>
    </row>
  </sheetData>
  <mergeCells count="4">
    <mergeCell ref="A1:B1"/>
    <mergeCell ref="A5:B5"/>
    <mergeCell ref="A9:B9"/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PIC18F45J11 Calcs</vt:lpstr>
      <vt:lpstr>C18 Compiler Libraries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Eastman</dc:creator>
  <cp:lastModifiedBy>Joe Eastman</cp:lastModifiedBy>
  <dcterms:created xsi:type="dcterms:W3CDTF">2010-03-26T20:22:42Z</dcterms:created>
  <dcterms:modified xsi:type="dcterms:W3CDTF">2010-06-18T01:40:12Z</dcterms:modified>
</cp:coreProperties>
</file>