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mysp-cloud.kp.org/personal/arun_jain_kp_org/Documents/PycharmProjects/Flash-card-capstone/data/"/>
    </mc:Choice>
  </mc:AlternateContent>
  <xr:revisionPtr revIDLastSave="1" documentId="11_F07056481849CBFD5FFA23C1F2889BC0175DB3D5" xr6:coauthVersionLast="47" xr6:coauthVersionMax="47" xr10:uidLastSave="{57C582B9-0773-4A7B-99D7-8ECC049542F9}"/>
  <bookViews>
    <workbookView xWindow="480" yWindow="540" windowWidth="22140" windowHeight="14940" xr2:uid="{00000000-000D-0000-FFFF-FFFF00000000}"/>
  </bookViews>
  <sheets>
    <sheet name="es_50k" sheetId="1" r:id="rId1"/>
  </sheets>
  <definedNames>
    <definedName name="ExternalData_1" localSheetId="0">es_50k!$A$1:$A$50001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01" i="1" l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<sst xmlns="http://schemas.openxmlformats.org/spreadsheetml/2006/main" count="5002" uniqueCount="5002">
  <si>
    <t>Spanish</t>
  </si>
  <si>
    <t>English</t>
  </si>
  <si>
    <t>de</t>
  </si>
  <si>
    <t>que</t>
  </si>
  <si>
    <t>no</t>
  </si>
  <si>
    <t>a</t>
  </si>
  <si>
    <t>la</t>
  </si>
  <si>
    <t>el</t>
  </si>
  <si>
    <t>y</t>
  </si>
  <si>
    <t>es</t>
  </si>
  <si>
    <t>en</t>
  </si>
  <si>
    <t>lo</t>
  </si>
  <si>
    <t>un</t>
  </si>
  <si>
    <t>por</t>
  </si>
  <si>
    <t>qué</t>
  </si>
  <si>
    <t>me</t>
  </si>
  <si>
    <t>una</t>
  </si>
  <si>
    <t>los</t>
  </si>
  <si>
    <t>se</t>
  </si>
  <si>
    <t>te</t>
  </si>
  <si>
    <t>con</t>
  </si>
  <si>
    <t>para</t>
  </si>
  <si>
    <t>está</t>
  </si>
  <si>
    <t>mi</t>
  </si>
  <si>
    <t>pero</t>
  </si>
  <si>
    <t>sí</t>
  </si>
  <si>
    <t>si</t>
  </si>
  <si>
    <t>bien</t>
  </si>
  <si>
    <t>eso</t>
  </si>
  <si>
    <t>su</t>
  </si>
  <si>
    <t>las</t>
  </si>
  <si>
    <t>yo</t>
  </si>
  <si>
    <t>del</t>
  </si>
  <si>
    <t>como</t>
  </si>
  <si>
    <t>aquí</t>
  </si>
  <si>
    <t>tu</t>
  </si>
  <si>
    <t>al</t>
  </si>
  <si>
    <t>más</t>
  </si>
  <si>
    <t>le</t>
  </si>
  <si>
    <t>esto</t>
  </si>
  <si>
    <t>todo</t>
  </si>
  <si>
    <t>ya</t>
  </si>
  <si>
    <t>estoy</t>
  </si>
  <si>
    <t>ahora</t>
  </si>
  <si>
    <t>muy</t>
  </si>
  <si>
    <t>ha</t>
  </si>
  <si>
    <t>esta</t>
  </si>
  <si>
    <t>así</t>
  </si>
  <si>
    <t>vamos</t>
  </si>
  <si>
    <t>algo</t>
  </si>
  <si>
    <t>hay</t>
  </si>
  <si>
    <t>bueno</t>
  </si>
  <si>
    <t>tengo</t>
  </si>
  <si>
    <t>él</t>
  </si>
  <si>
    <t>cuando</t>
  </si>
  <si>
    <t>estás</t>
  </si>
  <si>
    <t>sé</t>
  </si>
  <si>
    <t>tú</t>
  </si>
  <si>
    <t>nos</t>
  </si>
  <si>
    <t>nada</t>
  </si>
  <si>
    <t>cómo</t>
  </si>
  <si>
    <t>este</t>
  </si>
  <si>
    <t>o</t>
  </si>
  <si>
    <t>he</t>
  </si>
  <si>
    <t>ser</t>
  </si>
  <si>
    <t>tiene</t>
  </si>
  <si>
    <t>puedo</t>
  </si>
  <si>
    <t>ella</t>
  </si>
  <si>
    <t>quiero</t>
  </si>
  <si>
    <t>hacer</t>
  </si>
  <si>
    <t>fue</t>
  </si>
  <si>
    <t>gracias</t>
  </si>
  <si>
    <t>vez</t>
  </si>
  <si>
    <t>era</t>
  </si>
  <si>
    <t>soy</t>
  </si>
  <si>
    <t>sólo</t>
  </si>
  <si>
    <t>todos</t>
  </si>
  <si>
    <t>porque</t>
  </si>
  <si>
    <t>son</t>
  </si>
  <si>
    <t>tienes</t>
  </si>
  <si>
    <t>creo</t>
  </si>
  <si>
    <t>voy</t>
  </si>
  <si>
    <t>sabes</t>
  </si>
  <si>
    <t>estaba</t>
  </si>
  <si>
    <t>puede</t>
  </si>
  <si>
    <t>eres</t>
  </si>
  <si>
    <t>ese</t>
  </si>
  <si>
    <t>usted</t>
  </si>
  <si>
    <t>entonces</t>
  </si>
  <si>
    <t>hola</t>
  </si>
  <si>
    <t>solo</t>
  </si>
  <si>
    <t>verdad</t>
  </si>
  <si>
    <t>casa</t>
  </si>
  <si>
    <t>tan</t>
  </si>
  <si>
    <t>quién</t>
  </si>
  <si>
    <t>sus</t>
  </si>
  <si>
    <t>tiempo</t>
  </si>
  <si>
    <t>dos</t>
  </si>
  <si>
    <t>esa</t>
  </si>
  <si>
    <t>nunca</t>
  </si>
  <si>
    <t>dónde</t>
  </si>
  <si>
    <t>va</t>
  </si>
  <si>
    <t>oh</t>
  </si>
  <si>
    <t>favor</t>
  </si>
  <si>
    <t>mucho</t>
  </si>
  <si>
    <t>mí</t>
  </si>
  <si>
    <t>quieres</t>
  </si>
  <si>
    <t>siento</t>
  </si>
  <si>
    <t>señor</t>
  </si>
  <si>
    <t>mejor</t>
  </si>
  <si>
    <t>hace</t>
  </si>
  <si>
    <t>has</t>
  </si>
  <si>
    <t>decir</t>
  </si>
  <si>
    <t>también</t>
  </si>
  <si>
    <t>sobre</t>
  </si>
  <si>
    <t>dios</t>
  </si>
  <si>
    <t>sin</t>
  </si>
  <si>
    <t>tenemos</t>
  </si>
  <si>
    <t>están</t>
  </si>
  <si>
    <t>ti</t>
  </si>
  <si>
    <t>puedes</t>
  </si>
  <si>
    <t>ver</t>
  </si>
  <si>
    <t>hombre</t>
  </si>
  <si>
    <t>vida</t>
  </si>
  <si>
    <t>alguien</t>
  </si>
  <si>
    <t>cosas</t>
  </si>
  <si>
    <t>siempre</t>
  </si>
  <si>
    <t>hasta</t>
  </si>
  <si>
    <t>ahí</t>
  </si>
  <si>
    <t>ir</t>
  </si>
  <si>
    <t>años</t>
  </si>
  <si>
    <t>antes</t>
  </si>
  <si>
    <t>estar</t>
  </si>
  <si>
    <t>ni</t>
  </si>
  <si>
    <t>poco</t>
  </si>
  <si>
    <t>día</t>
  </si>
  <si>
    <t>uno</t>
  </si>
  <si>
    <t>noche</t>
  </si>
  <si>
    <t>hecho</t>
  </si>
  <si>
    <t>mis</t>
  </si>
  <si>
    <t>estamos</t>
  </si>
  <si>
    <t>otra</t>
  </si>
  <si>
    <t>acuerdo</t>
  </si>
  <si>
    <t>trabajo</t>
  </si>
  <si>
    <t>nosotros</t>
  </si>
  <si>
    <t>parece</t>
  </si>
  <si>
    <t>gente</t>
  </si>
  <si>
    <t>sea</t>
  </si>
  <si>
    <t>padre</t>
  </si>
  <si>
    <t>mira</t>
  </si>
  <si>
    <t>mismo</t>
  </si>
  <si>
    <t>dijo</t>
  </si>
  <si>
    <t>nadie</t>
  </si>
  <si>
    <t>quiere</t>
  </si>
  <si>
    <t>podría</t>
  </si>
  <si>
    <t>hablar</t>
  </si>
  <si>
    <t>vas</t>
  </si>
  <si>
    <t>ellos</t>
  </si>
  <si>
    <t>sr.</t>
  </si>
  <si>
    <t>tal</t>
  </si>
  <si>
    <t>pasa</t>
  </si>
  <si>
    <t>fuera</t>
  </si>
  <si>
    <t>después</t>
  </si>
  <si>
    <t>han</t>
  </si>
  <si>
    <t>desde</t>
  </si>
  <si>
    <t>dinero</t>
  </si>
  <si>
    <t>mundo</t>
  </si>
  <si>
    <t>claro</t>
  </si>
  <si>
    <t>momento</t>
  </si>
  <si>
    <t>les</t>
  </si>
  <si>
    <t>tener</t>
  </si>
  <si>
    <t>estado</t>
  </si>
  <si>
    <t>otro</t>
  </si>
  <si>
    <t>había</t>
  </si>
  <si>
    <t>mañana</t>
  </si>
  <si>
    <t>tenía</t>
  </si>
  <si>
    <t>madre</t>
  </si>
  <si>
    <t>vale</t>
  </si>
  <si>
    <t>lugar</t>
  </si>
  <si>
    <t>haciendo</t>
  </si>
  <si>
    <t>donde</t>
  </si>
  <si>
    <t>seguro</t>
  </si>
  <si>
    <t>sabe</t>
  </si>
  <si>
    <t>podemos</t>
  </si>
  <si>
    <t>tus</t>
  </si>
  <si>
    <t>espera</t>
  </si>
  <si>
    <t>nuevo</t>
  </si>
  <si>
    <t>sido</t>
  </si>
  <si>
    <t>cosa</t>
  </si>
  <si>
    <t>hijo</t>
  </si>
  <si>
    <t>allí</t>
  </si>
  <si>
    <t>menos</t>
  </si>
  <si>
    <t>tipo</t>
  </si>
  <si>
    <t>amigo</t>
  </si>
  <si>
    <t>gran</t>
  </si>
  <si>
    <t>nuestro</t>
  </si>
  <si>
    <t>mujer</t>
  </si>
  <si>
    <t>mamá</t>
  </si>
  <si>
    <t>luego</t>
  </si>
  <si>
    <t>papá</t>
  </si>
  <si>
    <t>días</t>
  </si>
  <si>
    <t>dice</t>
  </si>
  <si>
    <t>hoy</t>
  </si>
  <si>
    <t>tres</t>
  </si>
  <si>
    <t>buena</t>
  </si>
  <si>
    <t>necesito</t>
  </si>
  <si>
    <t>dije</t>
  </si>
  <si>
    <t>oye</t>
  </si>
  <si>
    <t>gusta</t>
  </si>
  <si>
    <t>quería</t>
  </si>
  <si>
    <t>será</t>
  </si>
  <si>
    <t>haber</t>
  </si>
  <si>
    <t>parte</t>
  </si>
  <si>
    <t>todas</t>
  </si>
  <si>
    <t>crees</t>
  </si>
  <si>
    <t>buen</t>
  </si>
  <si>
    <t>conmigo</t>
  </si>
  <si>
    <t>nombre</t>
  </si>
  <si>
    <t>mierda</t>
  </si>
  <si>
    <t>nuestra</t>
  </si>
  <si>
    <t>mal</t>
  </si>
  <si>
    <t>debe</t>
  </si>
  <si>
    <t>realmente</t>
  </si>
  <si>
    <t>estas</t>
  </si>
  <si>
    <t>aún</t>
  </si>
  <si>
    <t>mío</t>
  </si>
  <si>
    <t>toda</t>
  </si>
  <si>
    <t>hacerlo</t>
  </si>
  <si>
    <t>cada</t>
  </si>
  <si>
    <t>visto</t>
  </si>
  <si>
    <t>importa</t>
  </si>
  <si>
    <t>contigo</t>
  </si>
  <si>
    <t>tienen</t>
  </si>
  <si>
    <t>hemos</t>
  </si>
  <si>
    <t>razón</t>
  </si>
  <si>
    <t>alguna</t>
  </si>
  <si>
    <t>tanto</t>
  </si>
  <si>
    <t>saber</t>
  </si>
  <si>
    <t>hizo</t>
  </si>
  <si>
    <t>veces</t>
  </si>
  <si>
    <t>serio</t>
  </si>
  <si>
    <t>ven</t>
  </si>
  <si>
    <t>idea</t>
  </si>
  <si>
    <t>eh</t>
  </si>
  <si>
    <t>tarde</t>
  </si>
  <si>
    <t>problema</t>
  </si>
  <si>
    <t>hora</t>
  </si>
  <si>
    <t>cierto</t>
  </si>
  <si>
    <t>dicho</t>
  </si>
  <si>
    <t>quien</t>
  </si>
  <si>
    <t>demasiado</t>
  </si>
  <si>
    <t>amor</t>
  </si>
  <si>
    <t>entre</t>
  </si>
  <si>
    <t>ve</t>
  </si>
  <si>
    <t>pasado</t>
  </si>
  <si>
    <t>familia</t>
  </si>
  <si>
    <t>estos</t>
  </si>
  <si>
    <t>policía</t>
  </si>
  <si>
    <t>debería</t>
  </si>
  <si>
    <t>ustedes</t>
  </si>
  <si>
    <t>chica</t>
  </si>
  <si>
    <t>esos</t>
  </si>
  <si>
    <t>chicos</t>
  </si>
  <si>
    <t>cuenta</t>
  </si>
  <si>
    <t>haces</t>
  </si>
  <si>
    <t>todavía</t>
  </si>
  <si>
    <t>salir</t>
  </si>
  <si>
    <t>algún</t>
  </si>
  <si>
    <t>vaya</t>
  </si>
  <si>
    <t>unos</t>
  </si>
  <si>
    <t>veo</t>
  </si>
  <si>
    <t>amigos</t>
  </si>
  <si>
    <t>hermano</t>
  </si>
  <si>
    <t>pensé</t>
  </si>
  <si>
    <t>sabía</t>
  </si>
  <si>
    <t>cabeza</t>
  </si>
  <si>
    <t>ah</t>
  </si>
  <si>
    <t>cariño</t>
  </si>
  <si>
    <t>digo</t>
  </si>
  <si>
    <t>van</t>
  </si>
  <si>
    <t>hombres</t>
  </si>
  <si>
    <t>buenas</t>
  </si>
  <si>
    <t>somos</t>
  </si>
  <si>
    <t>cualquier</t>
  </si>
  <si>
    <t>forma</t>
  </si>
  <si>
    <t>mientras</t>
  </si>
  <si>
    <t>lado</t>
  </si>
  <si>
    <t>debo</t>
  </si>
  <si>
    <t>sería</t>
  </si>
  <si>
    <t>caso</t>
  </si>
  <si>
    <t>pueden</t>
  </si>
  <si>
    <t>pasó</t>
  </si>
  <si>
    <t>primera</t>
  </si>
  <si>
    <t>genial</t>
  </si>
  <si>
    <t>chico</t>
  </si>
  <si>
    <t>supuesto</t>
  </si>
  <si>
    <t>hice</t>
  </si>
  <si>
    <t>pues</t>
  </si>
  <si>
    <t>adiós</t>
  </si>
  <si>
    <t>muchas</t>
  </si>
  <si>
    <t>personas</t>
  </si>
  <si>
    <t>señora</t>
  </si>
  <si>
    <t>volver</t>
  </si>
  <si>
    <t>esas</t>
  </si>
  <si>
    <t>quizá</t>
  </si>
  <si>
    <t>contra</t>
  </si>
  <si>
    <t>camino</t>
  </si>
  <si>
    <t>durante</t>
  </si>
  <si>
    <t>hablando</t>
  </si>
  <si>
    <t>manera</t>
  </si>
  <si>
    <t>muerto</t>
  </si>
  <si>
    <t>persona</t>
  </si>
  <si>
    <t>rápido</t>
  </si>
  <si>
    <t>cuál</t>
  </si>
  <si>
    <t>ayuda</t>
  </si>
  <si>
    <t>historia</t>
  </si>
  <si>
    <t>iba</t>
  </si>
  <si>
    <t>supongo</t>
  </si>
  <si>
    <t>nueva</t>
  </si>
  <si>
    <t>entiendo</t>
  </si>
  <si>
    <t>dentro</t>
  </si>
  <si>
    <t>casi</t>
  </si>
  <si>
    <t>puerta</t>
  </si>
  <si>
    <t>ves</t>
  </si>
  <si>
    <t>pasar</t>
  </si>
  <si>
    <t>primero</t>
  </si>
  <si>
    <t>significa</t>
  </si>
  <si>
    <t>semana</t>
  </si>
  <si>
    <t>hacia</t>
  </si>
  <si>
    <t>quizás</t>
  </si>
  <si>
    <t>espero</t>
  </si>
  <si>
    <t>juntos</t>
  </si>
  <si>
    <t>año</t>
  </si>
  <si>
    <t>niños</t>
  </si>
  <si>
    <t>pronto</t>
  </si>
  <si>
    <t>tío</t>
  </si>
  <si>
    <t>suerte</t>
  </si>
  <si>
    <t>ciudad</t>
  </si>
  <si>
    <t>siquiera</t>
  </si>
  <si>
    <t>feliz</t>
  </si>
  <si>
    <t>venir</t>
  </si>
  <si>
    <t>hija</t>
  </si>
  <si>
    <t>gustaría</t>
  </si>
  <si>
    <t>minutos</t>
  </si>
  <si>
    <t>cuánto</t>
  </si>
  <si>
    <t>os</t>
  </si>
  <si>
    <t>hey</t>
  </si>
  <si>
    <t>muerte</t>
  </si>
  <si>
    <t>dejar</t>
  </si>
  <si>
    <t>realidad</t>
  </si>
  <si>
    <t>deja</t>
  </si>
  <si>
    <t>problemas</t>
  </si>
  <si>
    <t>vi</t>
  </si>
  <si>
    <t>da</t>
  </si>
  <si>
    <t>importante</t>
  </si>
  <si>
    <t>dijiste</t>
  </si>
  <si>
    <t>corazón</t>
  </si>
  <si>
    <t>miedo</t>
  </si>
  <si>
    <t>jefe</t>
  </si>
  <si>
    <t>agua</t>
  </si>
  <si>
    <t>haré</t>
  </si>
  <si>
    <t>justo</t>
  </si>
  <si>
    <t>horas</t>
  </si>
  <si>
    <t>poder</t>
  </si>
  <si>
    <t>buenos</t>
  </si>
  <si>
    <t>esposa</t>
  </si>
  <si>
    <t>manos</t>
  </si>
  <si>
    <t>debes</t>
  </si>
  <si>
    <t>viene</t>
  </si>
  <si>
    <t>venga</t>
  </si>
  <si>
    <t>nuestros</t>
  </si>
  <si>
    <t>ojos</t>
  </si>
  <si>
    <t>adelante</t>
  </si>
  <si>
    <t>encontrar</t>
  </si>
  <si>
    <t>mano</t>
  </si>
  <si>
    <t>cinco</t>
  </si>
  <si>
    <t>niño</t>
  </si>
  <si>
    <t>ninguna</t>
  </si>
  <si>
    <t>otros</t>
  </si>
  <si>
    <t>cara</t>
  </si>
  <si>
    <t>cuidado</t>
  </si>
  <si>
    <t>bajo</t>
  </si>
  <si>
    <t>cerca</t>
  </si>
  <si>
    <t>viejo</t>
  </si>
  <si>
    <t>déjame</t>
  </si>
  <si>
    <t>noches</t>
  </si>
  <si>
    <t>bastante</t>
  </si>
  <si>
    <t>fin</t>
  </si>
  <si>
    <t>tomar</t>
  </si>
  <si>
    <t>único</t>
  </si>
  <si>
    <t>misma</t>
  </si>
  <si>
    <t>escucha</t>
  </si>
  <si>
    <t>ningún</t>
  </si>
  <si>
    <t>suficiente</t>
  </si>
  <si>
    <t>punto</t>
  </si>
  <si>
    <t>cuándo</t>
  </si>
  <si>
    <t>sigue</t>
  </si>
  <si>
    <t>haya</t>
  </si>
  <si>
    <t>equipo</t>
  </si>
  <si>
    <t>grande</t>
  </si>
  <si>
    <t>necesita</t>
  </si>
  <si>
    <t>llegar</t>
  </si>
  <si>
    <t>incluso</t>
  </si>
  <si>
    <t>algunos</t>
  </si>
  <si>
    <t>doctor</t>
  </si>
  <si>
    <t>difícil</t>
  </si>
  <si>
    <t>aunque</t>
  </si>
  <si>
    <t>hubiera</t>
  </si>
  <si>
    <t>primer</t>
  </si>
  <si>
    <t>coche</t>
  </si>
  <si>
    <t>hago</t>
  </si>
  <si>
    <t>clase</t>
  </si>
  <si>
    <t>cuatro</t>
  </si>
  <si>
    <t>mas</t>
  </si>
  <si>
    <t>dices</t>
  </si>
  <si>
    <t>pequeño</t>
  </si>
  <si>
    <t>llama</t>
  </si>
  <si>
    <t>toma</t>
  </si>
  <si>
    <t>hiciste</t>
  </si>
  <si>
    <t>allá</t>
  </si>
  <si>
    <t>última</t>
  </si>
  <si>
    <t>arriba</t>
  </si>
  <si>
    <t>tierra</t>
  </si>
  <si>
    <t>guerra</t>
  </si>
  <si>
    <t>pensar</t>
  </si>
  <si>
    <t>pueda</t>
  </si>
  <si>
    <t>igual</t>
  </si>
  <si>
    <t>loco</t>
  </si>
  <si>
    <t>sangre</t>
  </si>
  <si>
    <t>mujeres</t>
  </si>
  <si>
    <t>vuelta</t>
  </si>
  <si>
    <t>fui</t>
  </si>
  <si>
    <t>trabajar</t>
  </si>
  <si>
    <t>tenido</t>
  </si>
  <si>
    <t>juego</t>
  </si>
  <si>
    <t>deberías</t>
  </si>
  <si>
    <t>cuerpo</t>
  </si>
  <si>
    <t>e</t>
  </si>
  <si>
    <t>algunas</t>
  </si>
  <si>
    <t>entrar</t>
  </si>
  <si>
    <t>cree</t>
  </si>
  <si>
    <t>podía</t>
  </si>
  <si>
    <t>debemos</t>
  </si>
  <si>
    <t>oportunidad</t>
  </si>
  <si>
    <t>teléfono</t>
  </si>
  <si>
    <t>necesitamos</t>
  </si>
  <si>
    <t>final</t>
  </si>
  <si>
    <t>listo</t>
  </si>
  <si>
    <t>fiesta</t>
  </si>
  <si>
    <t>muchos</t>
  </si>
  <si>
    <t>estabas</t>
  </si>
  <si>
    <t>quieren</t>
  </si>
  <si>
    <t>vete</t>
  </si>
  <si>
    <t>auto</t>
  </si>
  <si>
    <t>dar</t>
  </si>
  <si>
    <t>vivir</t>
  </si>
  <si>
    <t>posible</t>
  </si>
  <si>
    <t>ok</t>
  </si>
  <si>
    <t>hermana</t>
  </si>
  <si>
    <t>número</t>
  </si>
  <si>
    <t>meses</t>
  </si>
  <si>
    <t>exactamente</t>
  </si>
  <si>
    <t>culpa</t>
  </si>
  <si>
    <t>abajo</t>
  </si>
  <si>
    <t>escuela</t>
  </si>
  <si>
    <t>ido</t>
  </si>
  <si>
    <t>fuerte</t>
  </si>
  <si>
    <t>diciendo</t>
  </si>
  <si>
    <t>habla</t>
  </si>
  <si>
    <t>esté</t>
  </si>
  <si>
    <t>ello</t>
  </si>
  <si>
    <t>pregunta</t>
  </si>
  <si>
    <t>chicas</t>
  </si>
  <si>
    <t>eran</t>
  </si>
  <si>
    <t>unas</t>
  </si>
  <si>
    <t>pasando</t>
  </si>
  <si>
    <t>atrás</t>
  </si>
  <si>
    <t>malo</t>
  </si>
  <si>
    <t>capitán</t>
  </si>
  <si>
    <t>sra.</t>
  </si>
  <si>
    <t>bebé</t>
  </si>
  <si>
    <t>segundo</t>
  </si>
  <si>
    <t>sabemos</t>
  </si>
  <si>
    <t>mayor</t>
  </si>
  <si>
    <t>comida</t>
  </si>
  <si>
    <t>morir</t>
  </si>
  <si>
    <t>conozco</t>
  </si>
  <si>
    <t>dame</t>
  </si>
  <si>
    <t>fácil</t>
  </si>
  <si>
    <t>comer</t>
  </si>
  <si>
    <t>vino</t>
  </si>
  <si>
    <t>lista</t>
  </si>
  <si>
    <t>haga</t>
  </si>
  <si>
    <t>necesitas</t>
  </si>
  <si>
    <t>hijos</t>
  </si>
  <si>
    <t>probablemente</t>
  </si>
  <si>
    <t>padres</t>
  </si>
  <si>
    <t>habitación</t>
  </si>
  <si>
    <t>creer</t>
  </si>
  <si>
    <t>pensando</t>
  </si>
  <si>
    <t>fueron</t>
  </si>
  <si>
    <t>dime</t>
  </si>
  <si>
    <t>trata</t>
  </si>
  <si>
    <t>buscando</t>
  </si>
  <si>
    <t>tuve</t>
  </si>
  <si>
    <t>tampoco</t>
  </si>
  <si>
    <t>amo</t>
  </si>
  <si>
    <t>joven</t>
  </si>
  <si>
    <t>podrías</t>
  </si>
  <si>
    <t>sola</t>
  </si>
  <si>
    <t>par</t>
  </si>
  <si>
    <t>única</t>
  </si>
  <si>
    <t>hacen</t>
  </si>
  <si>
    <t>seguir</t>
  </si>
  <si>
    <t>dr.</t>
  </si>
  <si>
    <t>simplemente</t>
  </si>
  <si>
    <t>dicen</t>
  </si>
  <si>
    <t>medio</t>
  </si>
  <si>
    <t>puta</t>
  </si>
  <si>
    <t>saben</t>
  </si>
  <si>
    <t>sentido</t>
  </si>
  <si>
    <t>hagas</t>
  </si>
  <si>
    <t>segura</t>
  </si>
  <si>
    <t>esperar</t>
  </si>
  <si>
    <t>lejos</t>
  </si>
  <si>
    <t>arma</t>
  </si>
  <si>
    <t>alto</t>
  </si>
  <si>
    <t>pequeña</t>
  </si>
  <si>
    <t>dólares</t>
  </si>
  <si>
    <t>seis</t>
  </si>
  <si>
    <t>estaban</t>
  </si>
  <si>
    <t>seguridad</t>
  </si>
  <si>
    <t>maldita</t>
  </si>
  <si>
    <t>estuvo</t>
  </si>
  <si>
    <t>preocupes</t>
  </si>
  <si>
    <t>palabra</t>
  </si>
  <si>
    <t>esperando</t>
  </si>
  <si>
    <t>queda</t>
  </si>
  <si>
    <t>oficina</t>
  </si>
  <si>
    <t>matar</t>
  </si>
  <si>
    <t>iré</t>
  </si>
  <si>
    <t>cama</t>
  </si>
  <si>
    <t>además</t>
  </si>
  <si>
    <t>último</t>
  </si>
  <si>
    <t>oído</t>
  </si>
  <si>
    <t>habría</t>
  </si>
  <si>
    <t>estará</t>
  </si>
  <si>
    <t>dio</t>
  </si>
  <si>
    <t>recuerdo</t>
  </si>
  <si>
    <t>siendo</t>
  </si>
  <si>
    <t>acerca</t>
  </si>
  <si>
    <t>tenga</t>
  </si>
  <si>
    <t>luz</t>
  </si>
  <si>
    <t>correcto</t>
  </si>
  <si>
    <t>ud.</t>
  </si>
  <si>
    <t>demonios</t>
  </si>
  <si>
    <t>nuestras</t>
  </si>
  <si>
    <t>verte</t>
  </si>
  <si>
    <t>dormir</t>
  </si>
  <si>
    <t>sitio</t>
  </si>
  <si>
    <t>ayudar</t>
  </si>
  <si>
    <t>conseguir</t>
  </si>
  <si>
    <t>di</t>
  </si>
  <si>
    <t>marido</t>
  </si>
  <si>
    <t>paz</t>
  </si>
  <si>
    <t>idiota</t>
  </si>
  <si>
    <t>plan</t>
  </si>
  <si>
    <t>dado</t>
  </si>
  <si>
    <t>cuanto</t>
  </si>
  <si>
    <t>peor</t>
  </si>
  <si>
    <t>murió</t>
  </si>
  <si>
    <t>pueblo</t>
  </si>
  <si>
    <t>vivo</t>
  </si>
  <si>
    <t>venido</t>
  </si>
  <si>
    <t>john</t>
  </si>
  <si>
    <t>basta</t>
  </si>
  <si>
    <t>paso</t>
  </si>
  <si>
    <t>deberíamos</t>
  </si>
  <si>
    <t>música</t>
  </si>
  <si>
    <t>diga</t>
  </si>
  <si>
    <t>minuto</t>
  </si>
  <si>
    <t>anoche</t>
  </si>
  <si>
    <t>llamar</t>
  </si>
  <si>
    <t>piensa</t>
  </si>
  <si>
    <t>país</t>
  </si>
  <si>
    <t>digas</t>
  </si>
  <si>
    <t>rey</t>
  </si>
  <si>
    <t>perdón</t>
  </si>
  <si>
    <t>mucha</t>
  </si>
  <si>
    <t>falta</t>
  </si>
  <si>
    <t>pienso</t>
  </si>
  <si>
    <t>diablos</t>
  </si>
  <si>
    <t>perdido</t>
  </si>
  <si>
    <t>niña</t>
  </si>
  <si>
    <t>señorita</t>
  </si>
  <si>
    <t>diez</t>
  </si>
  <si>
    <t>lleva</t>
  </si>
  <si>
    <t>hospital</t>
  </si>
  <si>
    <t>grandes</t>
  </si>
  <si>
    <t>maldito</t>
  </si>
  <si>
    <t>otras</t>
  </si>
  <si>
    <t>llamado</t>
  </si>
  <si>
    <t>hacemos</t>
  </si>
  <si>
    <t>llevar</t>
  </si>
  <si>
    <t>fuego</t>
  </si>
  <si>
    <t>aqui</t>
  </si>
  <si>
    <t>tuvo</t>
  </si>
  <si>
    <t>poner</t>
  </si>
  <si>
    <t>calle</t>
  </si>
  <si>
    <t>acaba</t>
  </si>
  <si>
    <t>prueba</t>
  </si>
  <si>
    <t>increíble</t>
  </si>
  <si>
    <t>real</t>
  </si>
  <si>
    <t>libro</t>
  </si>
  <si>
    <t>orden</t>
  </si>
  <si>
    <t>semanas</t>
  </si>
  <si>
    <t>especial</t>
  </si>
  <si>
    <t>mía</t>
  </si>
  <si>
    <t>café</t>
  </si>
  <si>
    <t>duro</t>
  </si>
  <si>
    <t>empezar</t>
  </si>
  <si>
    <t>afuera</t>
  </si>
  <si>
    <t>queremos</t>
  </si>
  <si>
    <t>perro</t>
  </si>
  <si>
    <t>cielo</t>
  </si>
  <si>
    <t>jack</t>
  </si>
  <si>
    <t>puesto</t>
  </si>
  <si>
    <t>viaje</t>
  </si>
  <si>
    <t>detrás</t>
  </si>
  <si>
    <t>cuarto</t>
  </si>
  <si>
    <t>querida</t>
  </si>
  <si>
    <t>haría</t>
  </si>
  <si>
    <t>preguntas</t>
  </si>
  <si>
    <t>piensas</t>
  </si>
  <si>
    <t>querido</t>
  </si>
  <si>
    <t>libre</t>
  </si>
  <si>
    <t>buscar</t>
  </si>
  <si>
    <t>cual</t>
  </si>
  <si>
    <t>diré</t>
  </si>
  <si>
    <t>suena</t>
  </si>
  <si>
    <t>jugar</t>
  </si>
  <si>
    <t>cambio</t>
  </si>
  <si>
    <t>película</t>
  </si>
  <si>
    <t>millones</t>
  </si>
  <si>
    <t>habrá</t>
  </si>
  <si>
    <t>llamada</t>
  </si>
  <si>
    <t>resto</t>
  </si>
  <si>
    <t>vemos</t>
  </si>
  <si>
    <t>extraño</t>
  </si>
  <si>
    <t>mala</t>
  </si>
  <si>
    <t>presidente</t>
  </si>
  <si>
    <t>srta.</t>
  </si>
  <si>
    <t>irme</t>
  </si>
  <si>
    <t>ropa</t>
  </si>
  <si>
    <t>perder</t>
  </si>
  <si>
    <t>vuelve</t>
  </si>
  <si>
    <t>agente</t>
  </si>
  <si>
    <t>palabras</t>
  </si>
  <si>
    <t>información</t>
  </si>
  <si>
    <t>raro</t>
  </si>
  <si>
    <t>hará</t>
  </si>
  <si>
    <t>entiendes</t>
  </si>
  <si>
    <t>éste</t>
  </si>
  <si>
    <t>trabajando</t>
  </si>
  <si>
    <t>tratando</t>
  </si>
  <si>
    <t>general</t>
  </si>
  <si>
    <t>trato</t>
  </si>
  <si>
    <t>usar</t>
  </si>
  <si>
    <t>perfecto</t>
  </si>
  <si>
    <t>derecho</t>
  </si>
  <si>
    <t>modo</t>
  </si>
  <si>
    <t>ayer</t>
  </si>
  <si>
    <t>conoces</t>
  </si>
  <si>
    <t>demás</t>
  </si>
  <si>
    <t>quieras</t>
  </si>
  <si>
    <t>podríamos</t>
  </si>
  <si>
    <t>noticias</t>
  </si>
  <si>
    <t>asesino</t>
  </si>
  <si>
    <t>encontrado</t>
  </si>
  <si>
    <t>control</t>
  </si>
  <si>
    <t>odio</t>
  </si>
  <si>
    <t>frente</t>
  </si>
  <si>
    <t>sexo</t>
  </si>
  <si>
    <t>decirle</t>
  </si>
  <si>
    <t>estaré</t>
  </si>
  <si>
    <t>divertido</t>
  </si>
  <si>
    <t>armas</t>
  </si>
  <si>
    <t>recuerdas</t>
  </si>
  <si>
    <t>amiga</t>
  </si>
  <si>
    <t>grupo</t>
  </si>
  <si>
    <t>asunto</t>
  </si>
  <si>
    <t>acabo</t>
  </si>
  <si>
    <t>mensaje</t>
  </si>
  <si>
    <t>encima</t>
  </si>
  <si>
    <t>atención</t>
  </si>
  <si>
    <t>diferente</t>
  </si>
  <si>
    <t>uh</t>
  </si>
  <si>
    <t>cállate</t>
  </si>
  <si>
    <t>daño</t>
  </si>
  <si>
    <t>sucede</t>
  </si>
  <si>
    <t>cambiar</t>
  </si>
  <si>
    <t>siguiente</t>
  </si>
  <si>
    <t>sino</t>
  </si>
  <si>
    <t>the</t>
  </si>
  <si>
    <t>seas</t>
  </si>
  <si>
    <t>médico</t>
  </si>
  <si>
    <t>boca</t>
  </si>
  <si>
    <t>dejó</t>
  </si>
  <si>
    <t>error</t>
  </si>
  <si>
    <t>jamás</t>
  </si>
  <si>
    <t>largo</t>
  </si>
  <si>
    <t>pena</t>
  </si>
  <si>
    <t>voz</t>
  </si>
  <si>
    <t>futuro</t>
  </si>
  <si>
    <t>siente</t>
  </si>
  <si>
    <t>secreto</t>
  </si>
  <si>
    <t>baño</t>
  </si>
  <si>
    <t>mil</t>
  </si>
  <si>
    <t>decirte</t>
  </si>
  <si>
    <t>sam</t>
  </si>
  <si>
    <t>pensaba</t>
  </si>
  <si>
    <t>novia</t>
  </si>
  <si>
    <t>propia</t>
  </si>
  <si>
    <t>sueño</t>
  </si>
  <si>
    <t>haz</t>
  </si>
  <si>
    <t>fuerza</t>
  </si>
  <si>
    <t>deben</t>
  </si>
  <si>
    <t>supone</t>
  </si>
  <si>
    <t>estábamos</t>
  </si>
  <si>
    <t>ambos</t>
  </si>
  <si>
    <t>ay</t>
  </si>
  <si>
    <t>estuve</t>
  </si>
  <si>
    <t>encontré</t>
  </si>
  <si>
    <t>vuelto</t>
  </si>
  <si>
    <t>dolor</t>
  </si>
  <si>
    <t>dile</t>
  </si>
  <si>
    <t>encanta</t>
  </si>
  <si>
    <t>edad</t>
  </si>
  <si>
    <t>darle</t>
  </si>
  <si>
    <t>pie</t>
  </si>
  <si>
    <t>negro</t>
  </si>
  <si>
    <t>ganar</t>
  </si>
  <si>
    <t>york</t>
  </si>
  <si>
    <t>aire</t>
  </si>
  <si>
    <t>lamento</t>
  </si>
  <si>
    <t>verlo</t>
  </si>
  <si>
    <t>asesinato</t>
  </si>
  <si>
    <t>vio</t>
  </si>
  <si>
    <t>adónde</t>
  </si>
  <si>
    <t>llegado</t>
  </si>
  <si>
    <t>disculpe</t>
  </si>
  <si>
    <t>s</t>
  </si>
  <si>
    <t>cita</t>
  </si>
  <si>
    <t>estaría</t>
  </si>
  <si>
    <t>fuiste</t>
  </si>
  <si>
    <t>sistema</t>
  </si>
  <si>
    <t>gusto</t>
  </si>
  <si>
    <t>pobre</t>
  </si>
  <si>
    <t>negocio</t>
  </si>
  <si>
    <t>mente</t>
  </si>
  <si>
    <t>tuyo</t>
  </si>
  <si>
    <t>campo</t>
  </si>
  <si>
    <t>mire</t>
  </si>
  <si>
    <t>situación</t>
  </si>
  <si>
    <t>tras</t>
  </si>
  <si>
    <t>hotel</t>
  </si>
  <si>
    <t>vosotros</t>
  </si>
  <si>
    <t>funciona</t>
  </si>
  <si>
    <t>foto</t>
  </si>
  <si>
    <t>abogado</t>
  </si>
  <si>
    <t>loca</t>
  </si>
  <si>
    <t>propio</t>
  </si>
  <si>
    <t>alrededor</t>
  </si>
  <si>
    <t>próxima</t>
  </si>
  <si>
    <t>terminado</t>
  </si>
  <si>
    <t>hablas</t>
  </si>
  <si>
    <t>pagar</t>
  </si>
  <si>
    <t>mató</t>
  </si>
  <si>
    <t>llamo</t>
  </si>
  <si>
    <t>personal</t>
  </si>
  <si>
    <t>sientes</t>
  </si>
  <si>
    <t>ocurre</t>
  </si>
  <si>
    <t>ésta</t>
  </si>
  <si>
    <t>recuerda</t>
  </si>
  <si>
    <t>mitad</t>
  </si>
  <si>
    <t>quiera</t>
  </si>
  <si>
    <t>pelo</t>
  </si>
  <si>
    <t>tenías</t>
  </si>
  <si>
    <t>viste</t>
  </si>
  <si>
    <t>oficial</t>
  </si>
  <si>
    <t>llegó</t>
  </si>
  <si>
    <t>compañía</t>
  </si>
  <si>
    <t>relación</t>
  </si>
  <si>
    <t>conoce</t>
  </si>
  <si>
    <t>pase</t>
  </si>
  <si>
    <t>montón</t>
  </si>
  <si>
    <t>mejores</t>
  </si>
  <si>
    <t>creí</t>
  </si>
  <si>
    <t>cena</t>
  </si>
  <si>
    <t>sentir</t>
  </si>
  <si>
    <t>través</t>
  </si>
  <si>
    <t>accidente</t>
  </si>
  <si>
    <t>i</t>
  </si>
  <si>
    <t>ellas</t>
  </si>
  <si>
    <t>caja</t>
  </si>
  <si>
    <t>tranquilo</t>
  </si>
  <si>
    <t>bonito</t>
  </si>
  <si>
    <t>eras</t>
  </si>
  <si>
    <t>asi</t>
  </si>
  <si>
    <t>pudo</t>
  </si>
  <si>
    <t>vive</t>
  </si>
  <si>
    <t>vista</t>
  </si>
  <si>
    <t>estúpido</t>
  </si>
  <si>
    <t>línea</t>
  </si>
  <si>
    <t>caballeros</t>
  </si>
  <si>
    <t>haremos</t>
  </si>
  <si>
    <t>dan</t>
  </si>
  <si>
    <t>quédate</t>
  </si>
  <si>
    <t>tienda</t>
  </si>
  <si>
    <t>comprar</t>
  </si>
  <si>
    <t>entendido</t>
  </si>
  <si>
    <t>centro</t>
  </si>
  <si>
    <t>salvo</t>
  </si>
  <si>
    <t>mes</t>
  </si>
  <si>
    <t>joe</t>
  </si>
  <si>
    <t>sol</t>
  </si>
  <si>
    <t>tonto</t>
  </si>
  <si>
    <t>hambre</t>
  </si>
  <si>
    <t>michael</t>
  </si>
  <si>
    <t>mesa</t>
  </si>
  <si>
    <t>respuesta</t>
  </si>
  <si>
    <t>completamente</t>
  </si>
  <si>
    <t>david</t>
  </si>
  <si>
    <t>carta</t>
  </si>
  <si>
    <t>totalmente</t>
  </si>
  <si>
    <t>imposible</t>
  </si>
  <si>
    <t>pruebas</t>
  </si>
  <si>
    <t>novio</t>
  </si>
  <si>
    <t>normal</t>
  </si>
  <si>
    <t>gustan</t>
  </si>
  <si>
    <t>frank</t>
  </si>
  <si>
    <t>pude</t>
  </si>
  <si>
    <t>charlie</t>
  </si>
  <si>
    <t>traje</t>
  </si>
  <si>
    <t>dirección</t>
  </si>
  <si>
    <t>siete</t>
  </si>
  <si>
    <t>dijeron</t>
  </si>
  <si>
    <t>placer</t>
  </si>
  <si>
    <t>sean</t>
  </si>
  <si>
    <t>tendrá</t>
  </si>
  <si>
    <t>barco</t>
  </si>
  <si>
    <t>blanco</t>
  </si>
  <si>
    <t>tom</t>
  </si>
  <si>
    <t>profesor</t>
  </si>
  <si>
    <t>servicio</t>
  </si>
  <si>
    <t>muchacho</t>
  </si>
  <si>
    <t>reunión</t>
  </si>
  <si>
    <t>dejado</t>
  </si>
  <si>
    <t>ley</t>
  </si>
  <si>
    <t>quisiera</t>
  </si>
  <si>
    <t>hubo</t>
  </si>
  <si>
    <t>george</t>
  </si>
  <si>
    <t>programa</t>
  </si>
  <si>
    <t>carrera</t>
  </si>
  <si>
    <t>cumpleaños</t>
  </si>
  <si>
    <t>muchachos</t>
  </si>
  <si>
    <t>culo</t>
  </si>
  <si>
    <t>canción</t>
  </si>
  <si>
    <t>hermosa</t>
  </si>
  <si>
    <t>universidad</t>
  </si>
  <si>
    <t>boda</t>
  </si>
  <si>
    <t>decirme</t>
  </si>
  <si>
    <t>cualquiera</t>
  </si>
  <si>
    <t>tengas</t>
  </si>
  <si>
    <t>hacía</t>
  </si>
  <si>
    <t>estés</t>
  </si>
  <si>
    <t>sala</t>
  </si>
  <si>
    <t>llevo</t>
  </si>
  <si>
    <t>decisión</t>
  </si>
  <si>
    <t>espere</t>
  </si>
  <si>
    <t>don</t>
  </si>
  <si>
    <t>necesario</t>
  </si>
  <si>
    <t>sal</t>
  </si>
  <si>
    <t>entra</t>
  </si>
  <si>
    <t>prisa</t>
  </si>
  <si>
    <t>carajo</t>
  </si>
  <si>
    <t>embargo</t>
  </si>
  <si>
    <t>interesante</t>
  </si>
  <si>
    <t>tendrás</t>
  </si>
  <si>
    <t>escuchar</t>
  </si>
  <si>
    <t>abuela</t>
  </si>
  <si>
    <t>hicieron</t>
  </si>
  <si>
    <t>detective</t>
  </si>
  <si>
    <t>horrible</t>
  </si>
  <si>
    <t>suelo</t>
  </si>
  <si>
    <t>fotos</t>
  </si>
  <si>
    <t>cárcel</t>
  </si>
  <si>
    <t>acá</t>
  </si>
  <si>
    <t>io</t>
  </si>
  <si>
    <t>mike</t>
  </si>
  <si>
    <t>siéntate</t>
  </si>
  <si>
    <t>decía</t>
  </si>
  <si>
    <t>intentando</t>
  </si>
  <si>
    <t>vámonos</t>
  </si>
  <si>
    <t>maldición</t>
  </si>
  <si>
    <t>silencio</t>
  </si>
  <si>
    <t>muerta</t>
  </si>
  <si>
    <t>capaz</t>
  </si>
  <si>
    <t>salió</t>
  </si>
  <si>
    <t>club</t>
  </si>
  <si>
    <t>terminar</t>
  </si>
  <si>
    <t>temo</t>
  </si>
  <si>
    <t>broma</t>
  </si>
  <si>
    <t>gobierno</t>
  </si>
  <si>
    <t>prometo</t>
  </si>
  <si>
    <t>cámara</t>
  </si>
  <si>
    <t>media</t>
  </si>
  <si>
    <t>terrible</t>
  </si>
  <si>
    <t>llamó</t>
  </si>
  <si>
    <t>regalo</t>
  </si>
  <si>
    <t>amable</t>
  </si>
  <si>
    <t>dulce</t>
  </si>
  <si>
    <t>muertos</t>
  </si>
  <si>
    <t>querías</t>
  </si>
  <si>
    <t>ataque</t>
  </si>
  <si>
    <t>das</t>
  </si>
  <si>
    <t>navidad</t>
  </si>
  <si>
    <t>negocios</t>
  </si>
  <si>
    <t>pudiera</t>
  </si>
  <si>
    <t>ocho</t>
  </si>
  <si>
    <t>avión</t>
  </si>
  <si>
    <t>investigación</t>
  </si>
  <si>
    <t>acabó</t>
  </si>
  <si>
    <t>juro</t>
  </si>
  <si>
    <t>mantener</t>
  </si>
  <si>
    <t>ejército</t>
  </si>
  <si>
    <t>papel</t>
  </si>
  <si>
    <t>partes</t>
  </si>
  <si>
    <t>ten</t>
  </si>
  <si>
    <t>gracioso</t>
  </si>
  <si>
    <t>diría</t>
  </si>
  <si>
    <t>principio</t>
  </si>
  <si>
    <t>delante</t>
  </si>
  <si>
    <t>teniente</t>
  </si>
  <si>
    <t>deseo</t>
  </si>
  <si>
    <t>vayas</t>
  </si>
  <si>
    <t>nave</t>
  </si>
  <si>
    <t>sale</t>
  </si>
  <si>
    <t>basura</t>
  </si>
  <si>
    <t>vine</t>
  </si>
  <si>
    <t>contacto</t>
  </si>
  <si>
    <t>esposo</t>
  </si>
  <si>
    <t>tren</t>
  </si>
  <si>
    <t>encontramos</t>
  </si>
  <si>
    <t>dale</t>
  </si>
  <si>
    <t>verdadero</t>
  </si>
  <si>
    <t>tuya</t>
  </si>
  <si>
    <t>alma</t>
  </si>
  <si>
    <t>hazlo</t>
  </si>
  <si>
    <t>disculpa</t>
  </si>
  <si>
    <t>junto</t>
  </si>
  <si>
    <t>anda</t>
  </si>
  <si>
    <t>tendré</t>
  </si>
  <si>
    <t>matrimonio</t>
  </si>
  <si>
    <t>saberlo</t>
  </si>
  <si>
    <t>locura</t>
  </si>
  <si>
    <t>oro</t>
  </si>
  <si>
    <t>permiso</t>
  </si>
  <si>
    <t>director</t>
  </si>
  <si>
    <t>peligro</t>
  </si>
  <si>
    <t>libertad</t>
  </si>
  <si>
    <t>alegro</t>
  </si>
  <si>
    <t>baja</t>
  </si>
  <si>
    <t>tendremos</t>
  </si>
  <si>
    <t>derecha</t>
  </si>
  <si>
    <t>encuentra</t>
  </si>
  <si>
    <t>pies</t>
  </si>
  <si>
    <t>segunda</t>
  </si>
  <si>
    <t>maravilloso</t>
  </si>
  <si>
    <t>espacio</t>
  </si>
  <si>
    <t>rato</t>
  </si>
  <si>
    <t>abuelo</t>
  </si>
  <si>
    <t>esperaba</t>
  </si>
  <si>
    <t>mirando</t>
  </si>
  <si>
    <t>salud</t>
  </si>
  <si>
    <t>sorpresa</t>
  </si>
  <si>
    <t>ninguno</t>
  </si>
  <si>
    <t>miren</t>
  </si>
  <si>
    <t>triste</t>
  </si>
  <si>
    <t>aun</t>
  </si>
  <si>
    <t>pensado</t>
  </si>
  <si>
    <t>maestro</t>
  </si>
  <si>
    <t>según</t>
  </si>
  <si>
    <t>infierno</t>
  </si>
  <si>
    <t>podrían</t>
  </si>
  <si>
    <t>tipos</t>
  </si>
  <si>
    <t>tía</t>
  </si>
  <si>
    <t>crimen</t>
  </si>
  <si>
    <t>conocido</t>
  </si>
  <si>
    <t>consejo</t>
  </si>
  <si>
    <t>ante</t>
  </si>
  <si>
    <t>iglesia</t>
  </si>
  <si>
    <t>intento</t>
  </si>
  <si>
    <t>mayoría</t>
  </si>
  <si>
    <t>doy</t>
  </si>
  <si>
    <t>peter</t>
  </si>
  <si>
    <t>hicimos</t>
  </si>
  <si>
    <t>escena</t>
  </si>
  <si>
    <t>piso</t>
  </si>
  <si>
    <t>señal</t>
  </si>
  <si>
    <t>honor</t>
  </si>
  <si>
    <t>llamas</t>
  </si>
  <si>
    <t>abre</t>
  </si>
  <si>
    <t>cerebro</t>
  </si>
  <si>
    <t>veras</t>
  </si>
  <si>
    <t>viendo</t>
  </si>
  <si>
    <t>pone</t>
  </si>
  <si>
    <t>pregunto</t>
  </si>
  <si>
    <t>cocina</t>
  </si>
  <si>
    <t>vestido</t>
  </si>
  <si>
    <t>inteligente</t>
  </si>
  <si>
    <t>vieja</t>
  </si>
  <si>
    <t>caballo</t>
  </si>
  <si>
    <t>vienen</t>
  </si>
  <si>
    <t>vidas</t>
  </si>
  <si>
    <t>bar</t>
  </si>
  <si>
    <t>corte</t>
  </si>
  <si>
    <t>sucedió</t>
  </si>
  <si>
    <t>adentro</t>
  </si>
  <si>
    <t>drogas</t>
  </si>
  <si>
    <t>enseguida</t>
  </si>
  <si>
    <t>busca</t>
  </si>
  <si>
    <t>agradable</t>
  </si>
  <si>
    <t>carne</t>
  </si>
  <si>
    <t>parecía</t>
  </si>
  <si>
    <t>departamento</t>
  </si>
  <si>
    <t>lindo</t>
  </si>
  <si>
    <t>mar</t>
  </si>
  <si>
    <t>duda</t>
  </si>
  <si>
    <t>edificio</t>
  </si>
  <si>
    <t>conocer</t>
  </si>
  <si>
    <t>cargo</t>
  </si>
  <si>
    <t>víctima</t>
  </si>
  <si>
    <t>luna</t>
  </si>
  <si>
    <t>energía</t>
  </si>
  <si>
    <t>frío</t>
  </si>
  <si>
    <t>hablo</t>
  </si>
  <si>
    <t>baile</t>
  </si>
  <si>
    <t>trabaja</t>
  </si>
  <si>
    <t>misión</t>
  </si>
  <si>
    <t>listos</t>
  </si>
  <si>
    <t>ayudarte</t>
  </si>
  <si>
    <t>izquierda</t>
  </si>
  <si>
    <t>paul</t>
  </si>
  <si>
    <t>beber</t>
  </si>
  <si>
    <t>deje</t>
  </si>
  <si>
    <t>finalmente</t>
  </si>
  <si>
    <t>simple</t>
  </si>
  <si>
    <t>daré</t>
  </si>
  <si>
    <t>sabías</t>
  </si>
  <si>
    <t>puedas</t>
  </si>
  <si>
    <t>puso</t>
  </si>
  <si>
    <t>creía</t>
  </si>
  <si>
    <t>regresar</t>
  </si>
  <si>
    <t>llega</t>
  </si>
  <si>
    <t>entender</t>
  </si>
  <si>
    <t>mirar</t>
  </si>
  <si>
    <t>sacar</t>
  </si>
  <si>
    <t>cambiado</t>
  </si>
  <si>
    <t>trae</t>
  </si>
  <si>
    <t>hermoso</t>
  </si>
  <si>
    <t>opinión</t>
  </si>
  <si>
    <t>verás</t>
  </si>
  <si>
    <t>linda</t>
  </si>
  <si>
    <t>apenas</t>
  </si>
  <si>
    <t>segundos</t>
  </si>
  <si>
    <t>cerveza</t>
  </si>
  <si>
    <t>harás</t>
  </si>
  <si>
    <t>estuviera</t>
  </si>
  <si>
    <t>creen</t>
  </si>
  <si>
    <t>oír</t>
  </si>
  <si>
    <t>tendría</t>
  </si>
  <si>
    <t>cuántos</t>
  </si>
  <si>
    <t>hablado</t>
  </si>
  <si>
    <t>hablamos</t>
  </si>
  <si>
    <t>reina</t>
  </si>
  <si>
    <t>temprano</t>
  </si>
  <si>
    <t>tema</t>
  </si>
  <si>
    <t>prisión</t>
  </si>
  <si>
    <t>porqué</t>
  </si>
  <si>
    <t>vuelva</t>
  </si>
  <si>
    <t>público</t>
  </si>
  <si>
    <t>ocurrió</t>
  </si>
  <si>
    <t>veré</t>
  </si>
  <si>
    <t>salvar</t>
  </si>
  <si>
    <t>partido</t>
  </si>
  <si>
    <t>bonita</t>
  </si>
  <si>
    <t>joder</t>
  </si>
  <si>
    <t>causa</t>
  </si>
  <si>
    <t>caliente</t>
  </si>
  <si>
    <t>sargento</t>
  </si>
  <si>
    <t>cenar</t>
  </si>
  <si>
    <t>compañero</t>
  </si>
  <si>
    <t>llevó</t>
  </si>
  <si>
    <t>banco</t>
  </si>
  <si>
    <t>existe</t>
  </si>
  <si>
    <t>ben</t>
  </si>
  <si>
    <t>zona</t>
  </si>
  <si>
    <t>destino</t>
  </si>
  <si>
    <t>base</t>
  </si>
  <si>
    <t>solía</t>
  </si>
  <si>
    <t>cliente</t>
  </si>
  <si>
    <t>irse</t>
  </si>
  <si>
    <t>perra</t>
  </si>
  <si>
    <t>james</t>
  </si>
  <si>
    <t>encuentro</t>
  </si>
  <si>
    <t>encontró</t>
  </si>
  <si>
    <t>pelea</t>
  </si>
  <si>
    <t>san</t>
  </si>
  <si>
    <t>norte</t>
  </si>
  <si>
    <t>quise</t>
  </si>
  <si>
    <t>coronel</t>
  </si>
  <si>
    <t>apuesto</t>
  </si>
  <si>
    <t>peligroso</t>
  </si>
  <si>
    <t>viva</t>
  </si>
  <si>
    <t>max</t>
  </si>
  <si>
    <t>vienes</t>
  </si>
  <si>
    <t>necesitan</t>
  </si>
  <si>
    <t>té</t>
  </si>
  <si>
    <t>excepto</t>
  </si>
  <si>
    <t>juicio</t>
  </si>
  <si>
    <t>podamos</t>
  </si>
  <si>
    <t>llave</t>
  </si>
  <si>
    <t>equivocado</t>
  </si>
  <si>
    <t>posición</t>
  </si>
  <si>
    <t>trasero</t>
  </si>
  <si>
    <t>irnos</t>
  </si>
  <si>
    <t>espalda</t>
  </si>
  <si>
    <t>excelente</t>
  </si>
  <si>
    <t>éxito</t>
  </si>
  <si>
    <t>modos</t>
  </si>
  <si>
    <t>ventana</t>
  </si>
  <si>
    <t>veamos</t>
  </si>
  <si>
    <t>especie</t>
  </si>
  <si>
    <t>teníamos</t>
  </si>
  <si>
    <t>diferencia</t>
  </si>
  <si>
    <t>formas</t>
  </si>
  <si>
    <t>pedir</t>
  </si>
  <si>
    <t>últimos</t>
  </si>
  <si>
    <t>escúchame</t>
  </si>
  <si>
    <t>ejemplo</t>
  </si>
  <si>
    <t>ése</t>
  </si>
  <si>
    <t>radio</t>
  </si>
  <si>
    <t>lee</t>
  </si>
  <si>
    <t>calma</t>
  </si>
  <si>
    <t>hogar</t>
  </si>
  <si>
    <t>volveré</t>
  </si>
  <si>
    <t>fondo</t>
  </si>
  <si>
    <t>humano</t>
  </si>
  <si>
    <t>henry</t>
  </si>
  <si>
    <t>tí</t>
  </si>
  <si>
    <t>iremos</t>
  </si>
  <si>
    <t>unidos</t>
  </si>
  <si>
    <t>habían</t>
  </si>
  <si>
    <t>jesús</t>
  </si>
  <si>
    <t>planeta</t>
  </si>
  <si>
    <t>verme</t>
  </si>
  <si>
    <t>respecto</t>
  </si>
  <si>
    <t>regreso</t>
  </si>
  <si>
    <t>debido</t>
  </si>
  <si>
    <t>seré</t>
  </si>
  <si>
    <t>tenían</t>
  </si>
  <si>
    <t>leer</t>
  </si>
  <si>
    <t>parar</t>
  </si>
  <si>
    <t>lleno</t>
  </si>
  <si>
    <t>dejé</t>
  </si>
  <si>
    <t>respeto</t>
  </si>
  <si>
    <t>debajo</t>
  </si>
  <si>
    <t>harry</t>
  </si>
  <si>
    <t>escribir</t>
  </si>
  <si>
    <t>estación</t>
  </si>
  <si>
    <t>pidió</t>
  </si>
  <si>
    <t>alta</t>
  </si>
  <si>
    <t>pista</t>
  </si>
  <si>
    <t>estrella</t>
  </si>
  <si>
    <t>enfermo</t>
  </si>
  <si>
    <t>duele</t>
  </si>
  <si>
    <t>sueños</t>
  </si>
  <si>
    <t>veremos</t>
  </si>
  <si>
    <t>miles</t>
  </si>
  <si>
    <t>darme</t>
  </si>
  <si>
    <t>órdenes</t>
  </si>
  <si>
    <t>ocupado</t>
  </si>
  <si>
    <t>sigues</t>
  </si>
  <si>
    <t>corre</t>
  </si>
  <si>
    <t>podido</t>
  </si>
  <si>
    <t>dejes</t>
  </si>
  <si>
    <t>nivel</t>
  </si>
  <si>
    <t>habéis</t>
  </si>
  <si>
    <t>experiencia</t>
  </si>
  <si>
    <t>darte</t>
  </si>
  <si>
    <t>salida</t>
  </si>
  <si>
    <t>decirlo</t>
  </si>
  <si>
    <t>confiar</t>
  </si>
  <si>
    <t>hacerte</t>
  </si>
  <si>
    <t>necesitaba</t>
  </si>
  <si>
    <t>hermanos</t>
  </si>
  <si>
    <t>zapatos</t>
  </si>
  <si>
    <t>color</t>
  </si>
  <si>
    <t>vistazo</t>
  </si>
  <si>
    <t>nena</t>
  </si>
  <si>
    <t>tratar</t>
  </si>
  <si>
    <t>parecer</t>
  </si>
  <si>
    <t>juez</t>
  </si>
  <si>
    <t>próximo</t>
  </si>
  <si>
    <t>paciente</t>
  </si>
  <si>
    <t>hayas</t>
  </si>
  <si>
    <t>bolsa</t>
  </si>
  <si>
    <t>arte</t>
  </si>
  <si>
    <t>mary</t>
  </si>
  <si>
    <t>jugando</t>
  </si>
  <si>
    <t>llevas</t>
  </si>
  <si>
    <t>alegra</t>
  </si>
  <si>
    <t>bailar</t>
  </si>
  <si>
    <t>diablo</t>
  </si>
  <si>
    <t>oí</t>
  </si>
  <si>
    <t>sepa</t>
  </si>
  <si>
    <t>estarás</t>
  </si>
  <si>
    <t>sur</t>
  </si>
  <si>
    <t>banda</t>
  </si>
  <si>
    <t>aprender</t>
  </si>
  <si>
    <t>precio</t>
  </si>
  <si>
    <t>completo</t>
  </si>
  <si>
    <t>santo</t>
  </si>
  <si>
    <t>culpable</t>
  </si>
  <si>
    <t>ganas</t>
  </si>
  <si>
    <t>tuvimos</t>
  </si>
  <si>
    <t>you</t>
  </si>
  <si>
    <t>verla</t>
  </si>
  <si>
    <t>volvió</t>
  </si>
  <si>
    <t>libros</t>
  </si>
  <si>
    <t>ojo</t>
  </si>
  <si>
    <t>serán</t>
  </si>
  <si>
    <t>cielos</t>
  </si>
  <si>
    <t>matado</t>
  </si>
  <si>
    <t>azul</t>
  </si>
  <si>
    <t>diferentes</t>
  </si>
  <si>
    <t>irte</t>
  </si>
  <si>
    <t>ia</t>
  </si>
  <si>
    <t>comandante</t>
  </si>
  <si>
    <t>acción</t>
  </si>
  <si>
    <t>reglas</t>
  </si>
  <si>
    <t>obra</t>
  </si>
  <si>
    <t>esperanza</t>
  </si>
  <si>
    <t>cuestión</t>
  </si>
  <si>
    <t>molesta</t>
  </si>
  <si>
    <t>teniendo</t>
  </si>
  <si>
    <t>bill</t>
  </si>
  <si>
    <t>informe</t>
  </si>
  <si>
    <t>jimmy</t>
  </si>
  <si>
    <t>río</t>
  </si>
  <si>
    <t>bienvenido</t>
  </si>
  <si>
    <t>abrir</t>
  </si>
  <si>
    <t>tocar</t>
  </si>
  <si>
    <t>bob</t>
  </si>
  <si>
    <t>contar</t>
  </si>
  <si>
    <t>sigo</t>
  </si>
  <si>
    <t>interior</t>
  </si>
  <si>
    <t>apartamento</t>
  </si>
  <si>
    <t>vea</t>
  </si>
  <si>
    <t>estados</t>
  </si>
  <si>
    <t>estáis</t>
  </si>
  <si>
    <t>preocupa</t>
  </si>
  <si>
    <t>tomó</t>
  </si>
  <si>
    <t>principal</t>
  </si>
  <si>
    <t>empieza</t>
  </si>
  <si>
    <t>londres</t>
  </si>
  <si>
    <t>empezó</t>
  </si>
  <si>
    <t>vayan</t>
  </si>
  <si>
    <t>jim</t>
  </si>
  <si>
    <t>llaman</t>
  </si>
  <si>
    <t>ojalá</t>
  </si>
  <si>
    <t>perdona</t>
  </si>
  <si>
    <t>vuelvo</t>
  </si>
  <si>
    <t>golpe</t>
  </si>
  <si>
    <t>quedarme</t>
  </si>
  <si>
    <t>llamaré</t>
  </si>
  <si>
    <t>acabado</t>
  </si>
  <si>
    <t>estilo</t>
  </si>
  <si>
    <t>nueve</t>
  </si>
  <si>
    <t>definitivamente</t>
  </si>
  <si>
    <t>quedar</t>
  </si>
  <si>
    <t>cartas</t>
  </si>
  <si>
    <t>bomba</t>
  </si>
  <si>
    <t>guardia</t>
  </si>
  <si>
    <t>pistola</t>
  </si>
  <si>
    <t>probar</t>
  </si>
  <si>
    <t>majestad</t>
  </si>
  <si>
    <t>traer</t>
  </si>
  <si>
    <t>marcha</t>
  </si>
  <si>
    <t>pareces</t>
  </si>
  <si>
    <t>común</t>
  </si>
  <si>
    <t>aquel</t>
  </si>
  <si>
    <t>hacerle</t>
  </si>
  <si>
    <t>vuelo</t>
  </si>
  <si>
    <t>nota</t>
  </si>
  <si>
    <t>danny</t>
  </si>
  <si>
    <t>humanos</t>
  </si>
  <si>
    <t>estaremos</t>
  </si>
  <si>
    <t>valor</t>
  </si>
  <si>
    <t>suyo</t>
  </si>
  <si>
    <t>objetivo</t>
  </si>
  <si>
    <t>repente</t>
  </si>
  <si>
    <t>debía</t>
  </si>
  <si>
    <t>rojo</t>
  </si>
  <si>
    <t>bromeando</t>
  </si>
  <si>
    <t>irá</t>
  </si>
  <si>
    <t>entrada</t>
  </si>
  <si>
    <t>doble</t>
  </si>
  <si>
    <t>dejaré</t>
  </si>
  <si>
    <t>evitar</t>
  </si>
  <si>
    <t>máquina</t>
  </si>
  <si>
    <t>cuello</t>
  </si>
  <si>
    <t>conocí</t>
  </si>
  <si>
    <t>tiempos</t>
  </si>
  <si>
    <t>tome</t>
  </si>
  <si>
    <t>nick</t>
  </si>
  <si>
    <t>animales</t>
  </si>
  <si>
    <t>alex</t>
  </si>
  <si>
    <t>acaso</t>
  </si>
  <si>
    <t>tuviera</t>
  </si>
  <si>
    <t>pareja</t>
  </si>
  <si>
    <t>verano</t>
  </si>
  <si>
    <t>escuché</t>
  </si>
  <si>
    <t>ama</t>
  </si>
  <si>
    <t>serás</t>
  </si>
  <si>
    <t>mentira</t>
  </si>
  <si>
    <t>tarjeta</t>
  </si>
  <si>
    <t>hagan</t>
  </si>
  <si>
    <t>perdí</t>
  </si>
  <si>
    <t>correr</t>
  </si>
  <si>
    <t>steve</t>
  </si>
  <si>
    <t>traído</t>
  </si>
  <si>
    <t>llegue</t>
  </si>
  <si>
    <t>preparado</t>
  </si>
  <si>
    <t>haberlo</t>
  </si>
  <si>
    <t>tony</t>
  </si>
  <si>
    <t>usa</t>
  </si>
  <si>
    <t>intentar</t>
  </si>
  <si>
    <t>ayudarme</t>
  </si>
  <si>
    <t>flores</t>
  </si>
  <si>
    <t>dando</t>
  </si>
  <si>
    <t>vos</t>
  </si>
  <si>
    <t>opción</t>
  </si>
  <si>
    <t>isla</t>
  </si>
  <si>
    <t>cierra</t>
  </si>
  <si>
    <t>piel</t>
  </si>
  <si>
    <t>enemigo</t>
  </si>
  <si>
    <t>dejo</t>
  </si>
  <si>
    <t>exacto</t>
  </si>
  <si>
    <t>imbécil</t>
  </si>
  <si>
    <t>jóvenes</t>
  </si>
  <si>
    <t>pedido</t>
  </si>
  <si>
    <t>larga</t>
  </si>
  <si>
    <t>entiende</t>
  </si>
  <si>
    <t>justicia</t>
  </si>
  <si>
    <t>nuevos</t>
  </si>
  <si>
    <t>obviamente</t>
  </si>
  <si>
    <t>despierta</t>
  </si>
  <si>
    <t>pido</t>
  </si>
  <si>
    <t>calor</t>
  </si>
  <si>
    <t>luces</t>
  </si>
  <si>
    <t>refiero</t>
  </si>
  <si>
    <t>fuimos</t>
  </si>
  <si>
    <t>batalla</t>
  </si>
  <si>
    <t>déjalo</t>
  </si>
  <si>
    <t>intenta</t>
  </si>
  <si>
    <t>sarah</t>
  </si>
  <si>
    <t>fantástico</t>
  </si>
  <si>
    <t>brazo</t>
  </si>
  <si>
    <t>absolutamente</t>
  </si>
  <si>
    <t>llena</t>
  </si>
  <si>
    <t>hacerme</t>
  </si>
  <si>
    <t>salga</t>
  </si>
  <si>
    <t>recordar</t>
  </si>
  <si>
    <t>escapar</t>
  </si>
  <si>
    <t>bosque</t>
  </si>
  <si>
    <t>gay</t>
  </si>
  <si>
    <t>señores</t>
  </si>
  <si>
    <t>quedan</t>
  </si>
  <si>
    <t>piernas</t>
  </si>
  <si>
    <t>visita</t>
  </si>
  <si>
    <t>parís</t>
  </si>
  <si>
    <t>usando</t>
  </si>
  <si>
    <t>ganado</t>
  </si>
  <si>
    <t>movimiento</t>
  </si>
  <si>
    <t>blanca</t>
  </si>
  <si>
    <t>rico</t>
  </si>
  <si>
    <t>inocente</t>
  </si>
  <si>
    <t>pesar</t>
  </si>
  <si>
    <t>absoluto</t>
  </si>
  <si>
    <t>vacaciones</t>
  </si>
  <si>
    <t>um</t>
  </si>
  <si>
    <t>mismos</t>
  </si>
  <si>
    <t>tomado</t>
  </si>
  <si>
    <t>habías</t>
  </si>
  <si>
    <t>planes</t>
  </si>
  <si>
    <t>cine</t>
  </si>
  <si>
    <t>toca</t>
  </si>
  <si>
    <t>brillante</t>
  </si>
  <si>
    <t>confianza</t>
  </si>
  <si>
    <t>vuestra</t>
  </si>
  <si>
    <t>nombres</t>
  </si>
  <si>
    <t>especialmente</t>
  </si>
  <si>
    <t>fbi</t>
  </si>
  <si>
    <t>embarazada</t>
  </si>
  <si>
    <t>esperen</t>
  </si>
  <si>
    <t>pantalones</t>
  </si>
  <si>
    <t>defensa</t>
  </si>
  <si>
    <t>terminó</t>
  </si>
  <si>
    <t>salido</t>
  </si>
  <si>
    <t>estupendo</t>
  </si>
  <si>
    <t>jane</t>
  </si>
  <si>
    <t>presión</t>
  </si>
  <si>
    <t>inmediatamente</t>
  </si>
  <si>
    <t>testigo</t>
  </si>
  <si>
    <t>deberían</t>
  </si>
  <si>
    <t>olvidado</t>
  </si>
  <si>
    <t>soldados</t>
  </si>
  <si>
    <t>resulta</t>
  </si>
  <si>
    <t>tommy</t>
  </si>
  <si>
    <t>depende</t>
  </si>
  <si>
    <t>motivo</t>
  </si>
  <si>
    <t>inglés</t>
  </si>
  <si>
    <t>suya</t>
  </si>
  <si>
    <t>estudio</t>
  </si>
  <si>
    <t>acabar</t>
  </si>
  <si>
    <t>sentimientos</t>
  </si>
  <si>
    <t>tomando</t>
  </si>
  <si>
    <t>dieron</t>
  </si>
  <si>
    <t>parecen</t>
  </si>
  <si>
    <t>llaves</t>
  </si>
  <si>
    <t>perros</t>
  </si>
  <si>
    <t>propósito</t>
  </si>
  <si>
    <t>noticia</t>
  </si>
  <si>
    <t>partir</t>
  </si>
  <si>
    <t>vuestro</t>
  </si>
  <si>
    <t>metros</t>
  </si>
  <si>
    <t>santa</t>
  </si>
  <si>
    <t>quedarse</t>
  </si>
  <si>
    <t>clientes</t>
  </si>
  <si>
    <t>podrá</t>
  </si>
  <si>
    <t>cuántas</t>
  </si>
  <si>
    <t>ridículo</t>
  </si>
  <si>
    <t>damas</t>
  </si>
  <si>
    <t>estuviste</t>
  </si>
  <si>
    <t>tranquila</t>
  </si>
  <si>
    <t>operación</t>
  </si>
  <si>
    <t>come</t>
  </si>
  <si>
    <t>empresa</t>
  </si>
  <si>
    <t>ayúdame</t>
  </si>
  <si>
    <t>laboratorio</t>
  </si>
  <si>
    <t>elección</t>
  </si>
  <si>
    <t>menudo</t>
  </si>
  <si>
    <t>beso</t>
  </si>
  <si>
    <t>copa</t>
  </si>
  <si>
    <t>conversación</t>
  </si>
  <si>
    <t>brazos</t>
  </si>
  <si>
    <t>espíritu</t>
  </si>
  <si>
    <t>dejas</t>
  </si>
  <si>
    <t>cansado</t>
  </si>
  <si>
    <t>interesa</t>
  </si>
  <si>
    <t>refieres</t>
  </si>
  <si>
    <t>casado</t>
  </si>
  <si>
    <t>enorme</t>
  </si>
  <si>
    <t>asuntos</t>
  </si>
  <si>
    <t>fe</t>
  </si>
  <si>
    <t>muestra</t>
  </si>
  <si>
    <t>trampa</t>
  </si>
  <si>
    <t>ray</t>
  </si>
  <si>
    <t>billy</t>
  </si>
  <si>
    <t>memoria</t>
  </si>
  <si>
    <t>johnny</t>
  </si>
  <si>
    <t>contrario</t>
  </si>
  <si>
    <t>soldado</t>
  </si>
  <si>
    <t>subir</t>
  </si>
  <si>
    <t>turno</t>
  </si>
  <si>
    <t>encantaría</t>
  </si>
  <si>
    <t>preocupado</t>
  </si>
  <si>
    <t>restaurante</t>
  </si>
  <si>
    <t>saliendo</t>
  </si>
  <si>
    <t>escrito</t>
  </si>
  <si>
    <t>cálmate</t>
  </si>
  <si>
    <t>bienvenida</t>
  </si>
  <si>
    <t>caer</t>
  </si>
  <si>
    <t>llevaré</t>
  </si>
  <si>
    <t>leche</t>
  </si>
  <si>
    <t>estrellas</t>
  </si>
  <si>
    <t>prefiero</t>
  </si>
  <si>
    <t>red</t>
  </si>
  <si>
    <t>viejos</t>
  </si>
  <si>
    <t>solamente</t>
  </si>
  <si>
    <t>oiga</t>
  </si>
  <si>
    <t>estén</t>
  </si>
  <si>
    <t>cuentas</t>
  </si>
  <si>
    <t>taxi</t>
  </si>
  <si>
    <t>anillo</t>
  </si>
  <si>
    <t>richard</t>
  </si>
  <si>
    <t>preguntar</t>
  </si>
  <si>
    <t>victoria</t>
  </si>
  <si>
    <t>quiénes</t>
  </si>
  <si>
    <t>héroe</t>
  </si>
  <si>
    <t>pequeños</t>
  </si>
  <si>
    <t>decidido</t>
  </si>
  <si>
    <t>películas</t>
  </si>
  <si>
    <t>responsable</t>
  </si>
  <si>
    <t>trago</t>
  </si>
  <si>
    <t>volverá</t>
  </si>
  <si>
    <t>árbol</t>
  </si>
  <si>
    <t>ibas</t>
  </si>
  <si>
    <t>dientes</t>
  </si>
  <si>
    <t>encantado</t>
  </si>
  <si>
    <t>camión</t>
  </si>
  <si>
    <t>vender</t>
  </si>
  <si>
    <t>llame</t>
  </si>
  <si>
    <t>detente</t>
  </si>
  <si>
    <t>luchar</t>
  </si>
  <si>
    <t>cabo</t>
  </si>
  <si>
    <t>ruido</t>
  </si>
  <si>
    <t>lucha</t>
  </si>
  <si>
    <t>muere</t>
  </si>
  <si>
    <t>reloj</t>
  </si>
  <si>
    <t>gato</t>
  </si>
  <si>
    <t>averiguar</t>
  </si>
  <si>
    <t>volar</t>
  </si>
  <si>
    <t>vayamos</t>
  </si>
  <si>
    <t>tanta</t>
  </si>
  <si>
    <t>vendrá</t>
  </si>
  <si>
    <t>corriendo</t>
  </si>
  <si>
    <t>yendo</t>
  </si>
  <si>
    <t>colegio</t>
  </si>
  <si>
    <t>sonido</t>
  </si>
  <si>
    <t>caballero</t>
  </si>
  <si>
    <t>pasada</t>
  </si>
  <si>
    <t>código</t>
  </si>
  <si>
    <t>hagamos</t>
  </si>
  <si>
    <t>imagen</t>
  </si>
  <si>
    <t>riesgo</t>
  </si>
  <si>
    <t>llegamos</t>
  </si>
  <si>
    <t>alguno</t>
  </si>
  <si>
    <t>pan</t>
  </si>
  <si>
    <t>millón</t>
  </si>
  <si>
    <t>malas</t>
  </si>
  <si>
    <t>dama</t>
  </si>
  <si>
    <t>hielo</t>
  </si>
  <si>
    <t>coño</t>
  </si>
  <si>
    <t>cayó</t>
  </si>
  <si>
    <t>prensa</t>
  </si>
  <si>
    <t>querer</t>
  </si>
  <si>
    <t>vengan</t>
  </si>
  <si>
    <t>eddie</t>
  </si>
  <si>
    <t>caminar</t>
  </si>
  <si>
    <t>televisión</t>
  </si>
  <si>
    <t>pasará</t>
  </si>
  <si>
    <t>momentos</t>
  </si>
  <si>
    <t>coger</t>
  </si>
  <si>
    <t>posibilidad</t>
  </si>
  <si>
    <t>hubiese</t>
  </si>
  <si>
    <t>mark</t>
  </si>
  <si>
    <t>asiento</t>
  </si>
  <si>
    <t>tuviste</t>
  </si>
  <si>
    <t>herido</t>
  </si>
  <si>
    <t>maría</t>
  </si>
  <si>
    <t>seguramente</t>
  </si>
  <si>
    <t>proyecto</t>
  </si>
  <si>
    <t>pared</t>
  </si>
  <si>
    <t>sentí</t>
  </si>
  <si>
    <t>sospechoso</t>
  </si>
  <si>
    <t>naturaleza</t>
  </si>
  <si>
    <t>ésa</t>
  </si>
  <si>
    <t>silla</t>
  </si>
  <si>
    <t>perdió</t>
  </si>
  <si>
    <t>robert</t>
  </si>
  <si>
    <t>policías</t>
  </si>
  <si>
    <t>arreglar</t>
  </si>
  <si>
    <t>sentado</t>
  </si>
  <si>
    <t>papi</t>
  </si>
  <si>
    <t>ideas</t>
  </si>
  <si>
    <t>obtener</t>
  </si>
  <si>
    <t>felices</t>
  </si>
  <si>
    <t>señoría</t>
  </si>
  <si>
    <t>cantidad</t>
  </si>
  <si>
    <t>bebe</t>
  </si>
  <si>
    <t>mírame</t>
  </si>
  <si>
    <t>chris</t>
  </si>
  <si>
    <t>papa</t>
  </si>
  <si>
    <t>llorar</t>
  </si>
  <si>
    <t>quedó</t>
  </si>
  <si>
    <t>familiar</t>
  </si>
  <si>
    <t>desastre</t>
  </si>
  <si>
    <t>locos</t>
  </si>
  <si>
    <t>escuche</t>
  </si>
  <si>
    <t>quedarte</t>
  </si>
  <si>
    <t>política</t>
  </si>
  <si>
    <t>pedí</t>
  </si>
  <si>
    <t>sois</t>
  </si>
  <si>
    <t>nosotras</t>
  </si>
  <si>
    <t>will</t>
  </si>
  <si>
    <t>enfermedad</t>
  </si>
  <si>
    <t>encontraron</t>
  </si>
  <si>
    <t>colega</t>
  </si>
  <si>
    <t>príncipe</t>
  </si>
  <si>
    <t>verde</t>
  </si>
  <si>
    <t>bajar</t>
  </si>
  <si>
    <t>nervioso</t>
  </si>
  <si>
    <t>vengo</t>
  </si>
  <si>
    <t>inspector</t>
  </si>
  <si>
    <t>sirve</t>
  </si>
  <si>
    <t>puertas</t>
  </si>
  <si>
    <t>fuerzas</t>
  </si>
  <si>
    <t>playa</t>
  </si>
  <si>
    <t>cantar</t>
  </si>
  <si>
    <t>déjeme</t>
  </si>
  <si>
    <t>velocidad</t>
  </si>
  <si>
    <t>total</t>
  </si>
  <si>
    <t>cabello</t>
  </si>
  <si>
    <t>suficientemente</t>
  </si>
  <si>
    <t>huellas</t>
  </si>
  <si>
    <t>haberte</t>
  </si>
  <si>
    <t>debí</t>
  </si>
  <si>
    <t>unidad</t>
  </si>
  <si>
    <t>estan</t>
  </si>
  <si>
    <t>cuchillo</t>
  </si>
  <si>
    <t>t</t>
  </si>
  <si>
    <t>oigan</t>
  </si>
  <si>
    <t>quienes</t>
  </si>
  <si>
    <t>gana</t>
  </si>
  <si>
    <t>tonterías</t>
  </si>
  <si>
    <t>emergencia</t>
  </si>
  <si>
    <t>perfecta</t>
  </si>
  <si>
    <t>hable</t>
  </si>
  <si>
    <t>gustaba</t>
  </si>
  <si>
    <t>lugares</t>
  </si>
  <si>
    <t>ryan</t>
  </si>
  <si>
    <t>show</t>
  </si>
  <si>
    <t>robo</t>
  </si>
  <si>
    <t>permite</t>
  </si>
  <si>
    <t>parque</t>
  </si>
  <si>
    <t>uds.</t>
  </si>
  <si>
    <t>roto</t>
  </si>
  <si>
    <t>serie</t>
  </si>
  <si>
    <t>puse</t>
  </si>
  <si>
    <t>nuevas</t>
  </si>
  <si>
    <t>evidencia</t>
  </si>
  <si>
    <t>conocerte</t>
  </si>
  <si>
    <t>estúpida</t>
  </si>
  <si>
    <t>preocupe</t>
  </si>
  <si>
    <t>perdone</t>
  </si>
  <si>
    <t>botella</t>
  </si>
  <si>
    <t>viento</t>
  </si>
  <si>
    <t>mando</t>
  </si>
  <si>
    <t>extraña</t>
  </si>
  <si>
    <t>historias</t>
  </si>
  <si>
    <t>aquella</t>
  </si>
  <si>
    <t>tenéis</t>
  </si>
  <si>
    <t>solos</t>
  </si>
  <si>
    <t>apoyo</t>
  </si>
  <si>
    <t>bala</t>
  </si>
  <si>
    <t>verdadera</t>
  </si>
  <si>
    <t>tiro</t>
  </si>
  <si>
    <t>época</t>
  </si>
  <si>
    <t>puente</t>
  </si>
  <si>
    <t>olvídalo</t>
  </si>
  <si>
    <t>distancia</t>
  </si>
  <si>
    <t>desea</t>
  </si>
  <si>
    <t>dejarlo</t>
  </si>
  <si>
    <t>pelear</t>
  </si>
  <si>
    <t>pierna</t>
  </si>
  <si>
    <t>echar</t>
  </si>
  <si>
    <t>descanso</t>
  </si>
  <si>
    <t>américa</t>
  </si>
  <si>
    <t>área</t>
  </si>
  <si>
    <t>orgulloso</t>
  </si>
  <si>
    <t>datos</t>
  </si>
  <si>
    <t>espectáculo</t>
  </si>
  <si>
    <t>sube</t>
  </si>
  <si>
    <t>dejaste</t>
  </si>
  <si>
    <t>acabas</t>
  </si>
  <si>
    <t>verá</t>
  </si>
  <si>
    <t>magia</t>
  </si>
  <si>
    <t>nacional</t>
  </si>
  <si>
    <t>universo</t>
  </si>
  <si>
    <t>llevaba</t>
  </si>
  <si>
    <t>necesitar</t>
  </si>
  <si>
    <t>nariz</t>
  </si>
  <si>
    <t>aquellos</t>
  </si>
  <si>
    <t>clases</t>
  </si>
  <si>
    <t>jake</t>
  </si>
  <si>
    <t>casas</t>
  </si>
  <si>
    <t>vergüenza</t>
  </si>
  <si>
    <t>estarán</t>
  </si>
  <si>
    <t>monstruo</t>
  </si>
  <si>
    <t>princesa</t>
  </si>
  <si>
    <t>autobús</t>
  </si>
  <si>
    <t>cuidar</t>
  </si>
  <si>
    <t>ei</t>
  </si>
  <si>
    <t>huevos</t>
  </si>
  <si>
    <t>pocos</t>
  </si>
  <si>
    <t>podrás</t>
  </si>
  <si>
    <t>enferma</t>
  </si>
  <si>
    <t>paseo</t>
  </si>
  <si>
    <t>detalles</t>
  </si>
  <si>
    <t>llamadas</t>
  </si>
  <si>
    <t>belleza</t>
  </si>
  <si>
    <t>francia</t>
  </si>
  <si>
    <t>abierto</t>
  </si>
  <si>
    <t>viviendo</t>
  </si>
  <si>
    <t>envió</t>
  </si>
  <si>
    <t>puntos</t>
  </si>
  <si>
    <t>ministro</t>
  </si>
  <si>
    <t>conducir</t>
  </si>
  <si>
    <t>aceptar</t>
  </si>
  <si>
    <t>borracho</t>
  </si>
  <si>
    <t>animal</t>
  </si>
  <si>
    <t>caballos</t>
  </si>
  <si>
    <t>trajo</t>
  </si>
  <si>
    <t>contrato</t>
  </si>
  <si>
    <t>viernes</t>
  </si>
  <si>
    <t>bobby</t>
  </si>
  <si>
    <t>martin</t>
  </si>
  <si>
    <t>amy</t>
  </si>
  <si>
    <t>bienvenidos</t>
  </si>
  <si>
    <t>ex</t>
  </si>
  <si>
    <t>hechos</t>
  </si>
  <si>
    <t>sociedad</t>
  </si>
  <si>
    <t>dra.</t>
  </si>
  <si>
    <t>tengan</t>
  </si>
  <si>
    <t>quede</t>
  </si>
  <si>
    <t>inglaterra</t>
  </si>
  <si>
    <t>carga</t>
  </si>
  <si>
    <t>diste</t>
  </si>
  <si>
    <t>puto</t>
  </si>
  <si>
    <t>lleve</t>
  </si>
  <si>
    <t>presente</t>
  </si>
  <si>
    <t>conocía</t>
  </si>
  <si>
    <t>uso</t>
  </si>
  <si>
    <t>dedos</t>
  </si>
  <si>
    <t>oferta</t>
  </si>
  <si>
    <t>sentía</t>
  </si>
  <si>
    <t>proteger</t>
  </si>
  <si>
    <t>daniel</t>
  </si>
  <si>
    <t>date</t>
  </si>
  <si>
    <t>hiciera</t>
  </si>
  <si>
    <t>hablé</t>
  </si>
  <si>
    <t>recibir</t>
  </si>
  <si>
    <t>agradezco</t>
  </si>
  <si>
    <t>robar</t>
  </si>
  <si>
    <t>enamorado</t>
  </si>
  <si>
    <t>sepas</t>
  </si>
  <si>
    <t>oeste</t>
  </si>
  <si>
    <t>herida</t>
  </si>
  <si>
    <t>despacio</t>
  </si>
  <si>
    <t>ayude</t>
  </si>
  <si>
    <t>supe</t>
  </si>
  <si>
    <t>directamente</t>
  </si>
  <si>
    <t>inmediato</t>
  </si>
  <si>
    <t>profesional</t>
  </si>
  <si>
    <t>oscuro</t>
  </si>
  <si>
    <t>mercado</t>
  </si>
  <si>
    <t>cerdo</t>
  </si>
  <si>
    <t>tardes</t>
  </si>
  <si>
    <t>líder</t>
  </si>
  <si>
    <t>grave</t>
  </si>
  <si>
    <t>llegué</t>
  </si>
  <si>
    <t>jurado</t>
  </si>
  <si>
    <t>casos</t>
  </si>
  <si>
    <t>acuerdas</t>
  </si>
  <si>
    <t>ahi</t>
  </si>
  <si>
    <t>desaparecido</t>
  </si>
  <si>
    <t>debió</t>
  </si>
  <si>
    <t>hubieras</t>
  </si>
  <si>
    <t>últimamente</t>
  </si>
  <si>
    <t>piedra</t>
  </si>
  <si>
    <t>éramos</t>
  </si>
  <si>
    <t>habló</t>
  </si>
  <si>
    <t>charles</t>
  </si>
  <si>
    <t>paga</t>
  </si>
  <si>
    <t>secretos</t>
  </si>
  <si>
    <t>digamos</t>
  </si>
  <si>
    <t>intención</t>
  </si>
  <si>
    <t>humor</t>
  </si>
  <si>
    <t>dura</t>
  </si>
  <si>
    <t>dará</t>
  </si>
  <si>
    <t>seguros</t>
  </si>
  <si>
    <t>leo</t>
  </si>
  <si>
    <t>adam</t>
  </si>
  <si>
    <t>and</t>
  </si>
  <si>
    <t>ángeles</t>
  </si>
  <si>
    <t>querría</t>
  </si>
  <si>
    <t>cerrar</t>
  </si>
  <si>
    <t>conseguido</t>
  </si>
  <si>
    <t>peso</t>
  </si>
  <si>
    <t>víctimas</t>
  </si>
  <si>
    <t>asesinado</t>
  </si>
  <si>
    <t>humana</t>
  </si>
  <si>
    <t>directo</t>
  </si>
  <si>
    <t>central</t>
  </si>
  <si>
    <t>termina</t>
  </si>
  <si>
    <t>compañeros</t>
  </si>
  <si>
    <t>escuchado</t>
  </si>
  <si>
    <t>contento</t>
  </si>
  <si>
    <t>llevan</t>
  </si>
  <si>
    <t>podré</t>
  </si>
  <si>
    <t>oscuridad</t>
  </si>
  <si>
    <t>actuar</t>
  </si>
  <si>
    <t>siga</t>
  </si>
  <si>
    <t>llevado</t>
  </si>
  <si>
    <t>comenzó</t>
  </si>
  <si>
    <t>regresa</t>
  </si>
  <si>
    <t>privado</t>
  </si>
  <si>
    <t>mirada</t>
  </si>
  <si>
    <t>demonio</t>
  </si>
  <si>
    <t>abierta</t>
  </si>
  <si>
    <t>kevin</t>
  </si>
  <si>
    <t>m</t>
  </si>
  <si>
    <t>llámame</t>
  </si>
  <si>
    <t>siguen</t>
  </si>
  <si>
    <t>romper</t>
  </si>
  <si>
    <t>cambia</t>
  </si>
  <si>
    <t>fiscal</t>
  </si>
  <si>
    <t>jardín</t>
  </si>
  <si>
    <t>natural</t>
  </si>
  <si>
    <t>gratis</t>
  </si>
  <si>
    <t>cuesta</t>
  </si>
  <si>
    <t>amenaza</t>
  </si>
  <si>
    <t>pon</t>
  </si>
  <si>
    <t>marca</t>
  </si>
  <si>
    <t>comenzar</t>
  </si>
  <si>
    <t>ponte</t>
  </si>
  <si>
    <t>medicina</t>
  </si>
  <si>
    <t>podremos</t>
  </si>
  <si>
    <t>tomé</t>
  </si>
  <si>
    <t>preciosa</t>
  </si>
  <si>
    <t>sexual</t>
  </si>
  <si>
    <t>acceso</t>
  </si>
  <si>
    <t>necesidad</t>
  </si>
  <si>
    <t>dueño</t>
  </si>
  <si>
    <t>merece</t>
  </si>
  <si>
    <t>rayos</t>
  </si>
  <si>
    <t>d</t>
  </si>
  <si>
    <t>mintiendo</t>
  </si>
  <si>
    <t>tantas</t>
  </si>
  <si>
    <t>imagino</t>
  </si>
  <si>
    <t>fantasma</t>
  </si>
  <si>
    <t>creerlo</t>
  </si>
  <si>
    <t>llamé</t>
  </si>
  <si>
    <t>ponga</t>
  </si>
  <si>
    <t>brian</t>
  </si>
  <si>
    <t>dé</t>
  </si>
  <si>
    <t>pollo</t>
  </si>
  <si>
    <t>varios</t>
  </si>
  <si>
    <t>efecto</t>
  </si>
  <si>
    <t>felicidad</t>
  </si>
  <si>
    <t>espada</t>
  </si>
  <si>
    <t>relaciones</t>
  </si>
  <si>
    <t>entró</t>
  </si>
  <si>
    <t>resultado</t>
  </si>
  <si>
    <t>sombrero</t>
  </si>
  <si>
    <t>menor</t>
  </si>
  <si>
    <t>recibido</t>
  </si>
  <si>
    <t>negra</t>
  </si>
  <si>
    <t>to</t>
  </si>
  <si>
    <t>habido</t>
  </si>
  <si>
    <t>limpio</t>
  </si>
  <si>
    <t>china</t>
  </si>
  <si>
    <t>juegos</t>
  </si>
  <si>
    <t>correo</t>
  </si>
  <si>
    <t>confía</t>
  </si>
  <si>
    <t>video</t>
  </si>
  <si>
    <t>perfectamente</t>
  </si>
  <si>
    <t>harán</t>
  </si>
  <si>
    <t>teatro</t>
  </si>
  <si>
    <t>dormido</t>
  </si>
  <si>
    <t>local</t>
  </si>
  <si>
    <t>quedado</t>
  </si>
  <si>
    <t>lástima</t>
  </si>
  <si>
    <t>calles</t>
  </si>
  <si>
    <t>créeme</t>
  </si>
  <si>
    <t>responsabilidad</t>
  </si>
  <si>
    <t>búsqueda</t>
  </si>
  <si>
    <t>dedo</t>
  </si>
  <si>
    <t>tonta</t>
  </si>
  <si>
    <t>recuerdos</t>
  </si>
  <si>
    <t>razones</t>
  </si>
  <si>
    <t>escuchando</t>
  </si>
  <si>
    <t>eric</t>
  </si>
  <si>
    <t>elegir</t>
  </si>
  <si>
    <t>amas</t>
  </si>
  <si>
    <t>huele</t>
  </si>
  <si>
    <t>almuerzo</t>
  </si>
  <si>
    <t>cien</t>
  </si>
  <si>
    <t>adn</t>
  </si>
  <si>
    <t>tantos</t>
  </si>
  <si>
    <t>pago</t>
  </si>
  <si>
    <t>normalmente</t>
  </si>
  <si>
    <t>mr</t>
  </si>
  <si>
    <t>pastel</t>
  </si>
  <si>
    <t>bastardo</t>
  </si>
  <si>
    <t>cinta</t>
  </si>
  <si>
    <t>pasé</t>
  </si>
  <si>
    <t>dígame</t>
  </si>
  <si>
    <t>anna</t>
  </si>
  <si>
    <t>costa</t>
  </si>
  <si>
    <t>levántate</t>
  </si>
  <si>
    <t>llamando</t>
  </si>
  <si>
    <t>cerrado</t>
  </si>
  <si>
    <t>interés</t>
  </si>
  <si>
    <t>enfermera</t>
  </si>
  <si>
    <t>comienzo</t>
  </si>
  <si>
    <t>olvidé</t>
  </si>
  <si>
    <t>fuese</t>
  </si>
  <si>
    <t>militar</t>
  </si>
  <si>
    <t>polvo</t>
  </si>
  <si>
    <t>bella</t>
  </si>
  <si>
    <t>quedo</t>
  </si>
  <si>
    <t>kate</t>
  </si>
  <si>
    <t>encontraste</t>
  </si>
  <si>
    <t>voluntad</t>
  </si>
  <si>
    <t>varias</t>
  </si>
  <si>
    <t>teoría</t>
  </si>
  <si>
    <t>roja</t>
  </si>
  <si>
    <t>cuento</t>
  </si>
  <si>
    <t>escenario</t>
  </si>
  <si>
    <t>diario</t>
  </si>
  <si>
    <t>propiedad</t>
  </si>
  <si>
    <t>agujero</t>
  </si>
  <si>
    <t>aspecto</t>
  </si>
  <si>
    <t>campamento</t>
  </si>
  <si>
    <t>descansar</t>
  </si>
  <si>
    <t>matarme</t>
  </si>
  <si>
    <t>metido</t>
  </si>
  <si>
    <t>quiso</t>
  </si>
  <si>
    <t>ángel</t>
  </si>
  <si>
    <t>enviar</t>
  </si>
  <si>
    <t>impresionante</t>
  </si>
  <si>
    <t>proceso</t>
  </si>
  <si>
    <t>intentado</t>
  </si>
  <si>
    <t>mio</t>
  </si>
  <si>
    <t>fuente</t>
  </si>
  <si>
    <t>alcalde</t>
  </si>
  <si>
    <t>ocurrido</t>
  </si>
  <si>
    <t>malos</t>
  </si>
  <si>
    <t>carretera</t>
  </si>
  <si>
    <t>desapareció</t>
  </si>
  <si>
    <t>desayuno</t>
  </si>
  <si>
    <t>débil</t>
  </si>
  <si>
    <t>roma</t>
  </si>
  <si>
    <t>sabido</t>
  </si>
  <si>
    <t>comienza</t>
  </si>
  <si>
    <t>tambien</t>
  </si>
  <si>
    <t>intentarlo</t>
  </si>
  <si>
    <t>miembro</t>
  </si>
  <si>
    <t>perdiendo</t>
  </si>
  <si>
    <t>hayan</t>
  </si>
  <si>
    <t>fueras</t>
  </si>
  <si>
    <t>resultados</t>
  </si>
  <si>
    <t>jerry</t>
  </si>
  <si>
    <t>mata</t>
  </si>
  <si>
    <t>sr</t>
  </si>
  <si>
    <t>valiente</t>
  </si>
  <si>
    <t>deber</t>
  </si>
  <si>
    <t>pecho</t>
  </si>
  <si>
    <t>gustó</t>
  </si>
  <si>
    <t>oyes</t>
  </si>
  <si>
    <t>thomas</t>
  </si>
  <si>
    <t>periódico</t>
  </si>
  <si>
    <t>mami</t>
  </si>
  <si>
    <t>piensan</t>
  </si>
  <si>
    <t>washington</t>
  </si>
  <si>
    <t>tv</t>
  </si>
  <si>
    <t>cansada</t>
  </si>
  <si>
    <t>limpiar</t>
  </si>
  <si>
    <t>crear</t>
  </si>
  <si>
    <t>explicar</t>
  </si>
  <si>
    <t>robado</t>
  </si>
  <si>
    <t>resolver</t>
  </si>
  <si>
    <t>maté</t>
  </si>
  <si>
    <t>guapo</t>
  </si>
  <si>
    <t>continuar</t>
  </si>
  <si>
    <t>sheriff</t>
  </si>
  <si>
    <t>funcionar</t>
  </si>
  <si>
    <t>extra</t>
  </si>
  <si>
    <t>primo</t>
  </si>
  <si>
    <t>manejar</t>
  </si>
  <si>
    <t>primeros</t>
  </si>
  <si>
    <t>acto</t>
  </si>
  <si>
    <t>poniendo</t>
  </si>
  <si>
    <t>números</t>
  </si>
  <si>
    <t>kilómetros</t>
  </si>
  <si>
    <t>andy</t>
  </si>
  <si>
    <t>llevará</t>
  </si>
  <si>
    <t>rachel</t>
  </si>
  <si>
    <t>niñas</t>
  </si>
  <si>
    <t>premio</t>
  </si>
  <si>
    <t>internet</t>
  </si>
  <si>
    <t>harías</t>
  </si>
  <si>
    <t>inútil</t>
  </si>
  <si>
    <t>domingo</t>
  </si>
  <si>
    <t>tomas</t>
  </si>
  <si>
    <t>sensación</t>
  </si>
  <si>
    <t>alcohol</t>
  </si>
  <si>
    <t>tercera</t>
  </si>
  <si>
    <t>agentes</t>
  </si>
  <si>
    <t>disculpas</t>
  </si>
  <si>
    <t>antiguo</t>
  </si>
  <si>
    <t>guapa</t>
  </si>
  <si>
    <t>asustado</t>
  </si>
  <si>
    <t>puedan</t>
  </si>
  <si>
    <t>sexy</t>
  </si>
  <si>
    <t>genio</t>
  </si>
  <si>
    <t>recuperar</t>
  </si>
  <si>
    <t>creemos</t>
  </si>
  <si>
    <t>lengua</t>
  </si>
  <si>
    <t>ladrón</t>
  </si>
  <si>
    <t>intenté</t>
  </si>
  <si>
    <t>examen</t>
  </si>
  <si>
    <t>deprisa</t>
  </si>
  <si>
    <t>montaña</t>
  </si>
  <si>
    <t>durmiendo</t>
  </si>
  <si>
    <t>disparar</t>
  </si>
  <si>
    <t>entrenador</t>
  </si>
  <si>
    <t>queso</t>
  </si>
  <si>
    <t>entero</t>
  </si>
  <si>
    <t>papeles</t>
  </si>
  <si>
    <t>pones</t>
  </si>
  <si>
    <t>modelo</t>
  </si>
  <si>
    <t>fútbol</t>
  </si>
  <si>
    <t>detener</t>
  </si>
  <si>
    <t>lados</t>
  </si>
  <si>
    <t>miembros</t>
  </si>
  <si>
    <t>sábado</t>
  </si>
  <si>
    <t>pongo</t>
  </si>
  <si>
    <t>mataron</t>
  </si>
  <si>
    <t>vuelvas</t>
  </si>
  <si>
    <t>talento</t>
  </si>
  <si>
    <t>descubrir</t>
  </si>
  <si>
    <t>gordo</t>
  </si>
  <si>
    <t>tribunal</t>
  </si>
  <si>
    <t>toque</t>
  </si>
  <si>
    <t>wow</t>
  </si>
  <si>
    <t>hables</t>
  </si>
  <si>
    <t>conocemos</t>
  </si>
  <si>
    <t>haberme</t>
  </si>
  <si>
    <t>dispuesto</t>
  </si>
  <si>
    <t>tamaño</t>
  </si>
  <si>
    <t>dejen</t>
  </si>
  <si>
    <t>maravillosa</t>
  </si>
  <si>
    <t>invitado</t>
  </si>
  <si>
    <t>importantes</t>
  </si>
  <si>
    <t>derechos</t>
  </si>
  <si>
    <t>scott</t>
  </si>
  <si>
    <t>declaración</t>
  </si>
  <si>
    <t>claramente</t>
  </si>
  <si>
    <t>pacientes</t>
  </si>
  <si>
    <t>pérdida</t>
  </si>
  <si>
    <t>in</t>
  </si>
  <si>
    <t>iban</t>
  </si>
  <si>
    <t>pudiste</t>
  </si>
  <si>
    <t>profundo</t>
  </si>
  <si>
    <t>gas</t>
  </si>
  <si>
    <t>aeropuerto</t>
  </si>
  <si>
    <t>consigue</t>
  </si>
  <si>
    <t>olvidar</t>
  </si>
  <si>
    <t>gloria</t>
  </si>
  <si>
    <t>olvides</t>
  </si>
  <si>
    <t>volviendo</t>
  </si>
  <si>
    <t>coge</t>
  </si>
  <si>
    <t>fué</t>
  </si>
  <si>
    <t>llamaba</t>
  </si>
  <si>
    <t>pete</t>
  </si>
  <si>
    <t>tendrán</t>
  </si>
  <si>
    <t>instituto</t>
  </si>
  <si>
    <t>disparo</t>
  </si>
  <si>
    <t>encuentras</t>
  </si>
  <si>
    <t>querían</t>
  </si>
  <si>
    <t>hablemos</t>
  </si>
  <si>
    <t>dia</t>
  </si>
  <si>
    <t>enviado</t>
  </si>
  <si>
    <t>pertenece</t>
  </si>
  <si>
    <t>sienta</t>
  </si>
  <si>
    <t>pensó</t>
  </si>
  <si>
    <t>cadáver</t>
  </si>
  <si>
    <t>gracia</t>
  </si>
  <si>
    <t>doctora</t>
  </si>
  <si>
    <t>escuchen</t>
  </si>
  <si>
    <t>amante</t>
  </si>
  <si>
    <t>temporada</t>
  </si>
  <si>
    <t>kim</t>
  </si>
  <si>
    <t>cuerpos</t>
  </si>
  <si>
    <t>amigas</t>
  </si>
  <si>
    <t>larry</t>
  </si>
  <si>
    <t>preguntaba</t>
  </si>
  <si>
    <t>francés</t>
  </si>
  <si>
    <t>mataste</t>
  </si>
  <si>
    <t>techo</t>
  </si>
  <si>
    <t>íbamos</t>
  </si>
  <si>
    <t>protección</t>
  </si>
  <si>
    <t>médicos</t>
  </si>
  <si>
    <t>lisa</t>
  </si>
  <si>
    <t>venganza</t>
  </si>
  <si>
    <t>pensamos</t>
  </si>
  <si>
    <t>walter</t>
  </si>
  <si>
    <t>contó</t>
  </si>
  <si>
    <t>discutir</t>
  </si>
  <si>
    <t>comprendo</t>
  </si>
  <si>
    <t>idiotas</t>
  </si>
  <si>
    <t>enemigos</t>
  </si>
  <si>
    <t>camisa</t>
  </si>
  <si>
    <t>superior</t>
  </si>
  <si>
    <t>criminal</t>
  </si>
  <si>
    <t>preocupada</t>
  </si>
  <si>
    <t>bote</t>
  </si>
  <si>
    <t>escribió</t>
  </si>
  <si>
    <t>llevamos</t>
  </si>
  <si>
    <t>testigos</t>
  </si>
  <si>
    <t>recoger</t>
  </si>
  <si>
    <t>emily</t>
  </si>
  <si>
    <t>truco</t>
  </si>
  <si>
    <t>jason</t>
  </si>
  <si>
    <t>original</t>
  </si>
  <si>
    <t>pide</t>
  </si>
  <si>
    <t>jeff</t>
  </si>
  <si>
    <t>rosa</t>
  </si>
  <si>
    <t>mama</t>
  </si>
  <si>
    <t>negros</t>
  </si>
  <si>
    <t>sobrevivir</t>
  </si>
  <si>
    <t>rostro</t>
  </si>
  <si>
    <t>crédito</t>
  </si>
  <si>
    <t>compartir</t>
  </si>
  <si>
    <t>saca</t>
  </si>
  <si>
    <t>irás</t>
  </si>
  <si>
    <t>pequeñas</t>
  </si>
  <si>
    <t>veía</t>
  </si>
  <si>
    <t>empezando</t>
  </si>
  <si>
    <t>registro</t>
  </si>
  <si>
    <t>continúa</t>
  </si>
  <si>
    <t>grandioso</t>
  </si>
  <si>
    <t>viniste</t>
  </si>
  <si>
    <t>esquina</t>
  </si>
  <si>
    <t>contado</t>
  </si>
  <si>
    <t>tengamos</t>
  </si>
  <si>
    <t>cientos</t>
  </si>
  <si>
    <t>tormenta</t>
  </si>
  <si>
    <t>relájate</t>
  </si>
  <si>
    <t>siéntese</t>
  </si>
  <si>
    <t>chocolate</t>
  </si>
  <si>
    <t>matt</t>
  </si>
  <si>
    <t>pedazo</t>
  </si>
  <si>
    <t>tomo</t>
  </si>
  <si>
    <t>olor</t>
  </si>
  <si>
    <t>ciencia</t>
  </si>
  <si>
    <t>kelly</t>
  </si>
  <si>
    <t>conexión</t>
  </si>
  <si>
    <t>vieron</t>
  </si>
  <si>
    <t>salón</t>
  </si>
  <si>
    <t>sucio</t>
  </si>
  <si>
    <t>firma</t>
  </si>
  <si>
    <t>vimos</t>
  </si>
  <si>
    <t>pidiendo</t>
  </si>
  <si>
    <t>casarse</t>
  </si>
  <si>
    <t>bebida</t>
  </si>
  <si>
    <t>tercer</t>
  </si>
  <si>
    <t>propios</t>
  </si>
  <si>
    <t>fuertes</t>
  </si>
  <si>
    <t>lluvia</t>
  </si>
  <si>
    <t>recién</t>
  </si>
  <si>
    <t>tomaré</t>
  </si>
  <si>
    <t>complicado</t>
  </si>
  <si>
    <t>europa</t>
  </si>
  <si>
    <t>toques</t>
  </si>
  <si>
    <t>cámaras</t>
  </si>
  <si>
    <t>visión</t>
  </si>
  <si>
    <t>llego</t>
  </si>
  <si>
    <t>americano</t>
  </si>
  <si>
    <t>diversión</t>
  </si>
  <si>
    <t>pareció</t>
  </si>
  <si>
    <t>libras</t>
  </si>
  <si>
    <t>curso</t>
  </si>
  <si>
    <t>disco</t>
  </si>
  <si>
    <t>probable</t>
  </si>
  <si>
    <t>precioso</t>
  </si>
  <si>
    <t>tenia</t>
  </si>
  <si>
    <t>lago</t>
  </si>
  <si>
    <t>leído</t>
  </si>
  <si>
    <t>consiguió</t>
  </si>
  <si>
    <t>parecido</t>
  </si>
  <si>
    <t>material</t>
  </si>
  <si>
    <t>discurso</t>
  </si>
  <si>
    <t>entera</t>
  </si>
  <si>
    <t>it</t>
  </si>
  <si>
    <t>corta</t>
  </si>
  <si>
    <t>completa</t>
  </si>
  <si>
    <t>decirles</t>
  </si>
  <si>
    <t>lunes</t>
  </si>
  <si>
    <t>efectivo</t>
  </si>
  <si>
    <t>cura</t>
  </si>
  <si>
    <t>antigua</t>
  </si>
  <si>
    <t>hablan</t>
  </si>
  <si>
    <t>juntas</t>
  </si>
  <si>
    <t>william</t>
  </si>
  <si>
    <t>cáncer</t>
  </si>
  <si>
    <t>funeral</t>
  </si>
  <si>
    <t>jodido</t>
  </si>
  <si>
    <t>dave</t>
  </si>
  <si>
    <t>artista</t>
  </si>
  <si>
    <t>favorito</t>
  </si>
  <si>
    <t>guste</t>
  </si>
  <si>
    <t>cae</t>
  </si>
  <si>
    <t>termine</t>
  </si>
  <si>
    <t>entrevista</t>
  </si>
  <si>
    <t>sir</t>
  </si>
  <si>
    <t>pintura</t>
  </si>
  <si>
    <t>quieto</t>
  </si>
  <si>
    <t>falso</t>
  </si>
  <si>
    <t>india</t>
  </si>
  <si>
    <t>corto</t>
  </si>
  <si>
    <t>inteligencia</t>
  </si>
  <si>
    <t>destruir</t>
  </si>
  <si>
    <t>cargos</t>
  </si>
  <si>
    <t>podías</t>
  </si>
  <si>
    <t>mentiras</t>
  </si>
  <si>
    <t>señoras</t>
  </si>
  <si>
    <t>helado</t>
  </si>
  <si>
    <t>felicidades</t>
  </si>
  <si>
    <t>camioneta</t>
  </si>
  <si>
    <t>mueve</t>
  </si>
  <si>
    <t>aparte</t>
  </si>
  <si>
    <t>rock</t>
  </si>
  <si>
    <t>tumba</t>
  </si>
  <si>
    <t>seguimos</t>
  </si>
  <si>
    <t>hablaba</t>
  </si>
  <si>
    <t>verle</t>
  </si>
  <si>
    <t>mapa</t>
  </si>
  <si>
    <t>tarea</t>
  </si>
  <si>
    <t>cambió</t>
  </si>
  <si>
    <t>móvil</t>
  </si>
  <si>
    <t>equivocada</t>
  </si>
  <si>
    <t>responder</t>
  </si>
  <si>
    <t>vacío</t>
  </si>
  <si>
    <t>felicitaciones</t>
  </si>
  <si>
    <t>computadora</t>
  </si>
  <si>
    <t>estudiante</t>
  </si>
  <si>
    <t>muriendo</t>
  </si>
  <si>
    <t>construir</t>
  </si>
  <si>
    <t>conocen</t>
  </si>
  <si>
    <t>clara</t>
  </si>
  <si>
    <t>solución</t>
  </si>
  <si>
    <t>mundial</t>
  </si>
  <si>
    <t>plato</t>
  </si>
  <si>
    <t>famoso</t>
  </si>
  <si>
    <t>des</t>
  </si>
  <si>
    <t>dirá</t>
  </si>
  <si>
    <t>ambas</t>
  </si>
  <si>
    <t>tecnología</t>
  </si>
  <si>
    <t>notas</t>
  </si>
  <si>
    <t>malditos</t>
  </si>
  <si>
    <t>cabrón</t>
  </si>
  <si>
    <t>condiciones</t>
  </si>
  <si>
    <t>dudo</t>
  </si>
  <si>
    <t>robó</t>
  </si>
  <si>
    <t>escucho</t>
  </si>
  <si>
    <t>laura</t>
  </si>
  <si>
    <t>rápidamente</t>
  </si>
  <si>
    <t>bordo</t>
  </si>
  <si>
    <t>nieve</t>
  </si>
  <si>
    <t>mensajes</t>
  </si>
  <si>
    <t>fecha</t>
  </si>
  <si>
    <t>violencia</t>
  </si>
  <si>
    <t>n</t>
  </si>
  <si>
    <t>sujeto</t>
  </si>
  <si>
    <t>acciones</t>
  </si>
  <si>
    <t>fría</t>
  </si>
  <si>
    <t>droga</t>
  </si>
  <si>
    <t>saldrá</t>
  </si>
  <si>
    <t>suponía</t>
  </si>
  <si>
    <t>empezamos</t>
  </si>
  <si>
    <t>errores</t>
  </si>
  <si>
    <t>grace</t>
  </si>
  <si>
    <t>siglo</t>
  </si>
  <si>
    <t>molesto</t>
  </si>
  <si>
    <t>acabamos</t>
  </si>
  <si>
    <t>sabéis</t>
  </si>
  <si>
    <t>cortar</t>
  </si>
  <si>
    <t>seria</t>
  </si>
  <si>
    <t>muevas</t>
  </si>
  <si>
    <t>fortuna</t>
  </si>
  <si>
    <t>of</t>
  </si>
  <si>
    <t>imaginar</t>
  </si>
  <si>
    <t>archivos</t>
  </si>
  <si>
    <t>presencia</t>
  </si>
  <si>
    <t>familias</t>
  </si>
  <si>
    <t>ey</t>
  </si>
  <si>
    <t>quedas</t>
  </si>
  <si>
    <t>solas</t>
  </si>
  <si>
    <t>oficiales</t>
  </si>
  <si>
    <t>aventura</t>
  </si>
  <si>
    <t>gira</t>
  </si>
  <si>
    <t>social</t>
  </si>
  <si>
    <t>comunidad</t>
  </si>
  <si>
    <t>annie</t>
  </si>
  <si>
    <t>alan</t>
  </si>
  <si>
    <t>cero</t>
  </si>
  <si>
    <t>clark</t>
  </si>
  <si>
    <t>esperamos</t>
  </si>
  <si>
    <t>ocupada</t>
  </si>
  <si>
    <t>muévete</t>
  </si>
  <si>
    <t>convertido</t>
  </si>
  <si>
    <t>carl</t>
  </si>
  <si>
    <t>pieza</t>
  </si>
  <si>
    <t>estómago</t>
  </si>
  <si>
    <t>disparó</t>
  </si>
  <si>
    <t>legal</t>
  </si>
  <si>
    <t>conseguí</t>
  </si>
  <si>
    <t>emma</t>
  </si>
  <si>
    <t>carter</t>
  </si>
  <si>
    <t>california</t>
  </si>
  <si>
    <t>rara</t>
  </si>
  <si>
    <t>estudiantes</t>
  </si>
  <si>
    <t>reino</t>
  </si>
  <si>
    <t>alegría</t>
  </si>
  <si>
    <t>barrio</t>
  </si>
  <si>
    <t>granja</t>
  </si>
  <si>
    <t>podéis</t>
  </si>
  <si>
    <t>esfuerzo</t>
  </si>
  <si>
    <t>trabajaba</t>
  </si>
  <si>
    <t>claire</t>
  </si>
  <si>
    <t>perdóname</t>
  </si>
  <si>
    <t>tesoro</t>
  </si>
  <si>
    <t>empleo</t>
  </si>
  <si>
    <t>compré</t>
  </si>
  <si>
    <t>cirugía</t>
  </si>
  <si>
    <t>dejamos</t>
  </si>
  <si>
    <t>busco</t>
  </si>
  <si>
    <t>trabajas</t>
  </si>
  <si>
    <t>clave</t>
  </si>
  <si>
    <t>aparentemente</t>
  </si>
  <si>
    <t>bravo</t>
  </si>
  <si>
    <t>ed</t>
  </si>
  <si>
    <t>desearía</t>
  </si>
  <si>
    <t>cerrada</t>
  </si>
  <si>
    <t>new</t>
  </si>
  <si>
    <t>chicago</t>
  </si>
  <si>
    <t>controlar</t>
  </si>
  <si>
    <t>pregunté</t>
  </si>
  <si>
    <t>mostrar</t>
  </si>
  <si>
    <t>piloto</t>
  </si>
  <si>
    <t>pocas</t>
  </si>
  <si>
    <t>tuvieron</t>
  </si>
  <si>
    <t>ayudarle</t>
  </si>
  <si>
    <t>bolso</t>
  </si>
  <si>
    <t>llorando</t>
  </si>
  <si>
    <t>kyle</t>
  </si>
  <si>
    <t>duerme</t>
  </si>
  <si>
    <t>dejarme</t>
  </si>
  <si>
    <t>intentó</t>
  </si>
  <si>
    <t>respirar</t>
  </si>
  <si>
    <t>aparece</t>
  </si>
  <si>
    <t>campaña</t>
  </si>
  <si>
    <t>amistad</t>
  </si>
  <si>
    <t>corriente</t>
  </si>
  <si>
    <t>viven</t>
  </si>
  <si>
    <t>huesos</t>
  </si>
  <si>
    <t>invitados</t>
  </si>
  <si>
    <t>planta</t>
  </si>
  <si>
    <t>ritmo</t>
  </si>
  <si>
    <t>respuestas</t>
  </si>
  <si>
    <t>socio</t>
  </si>
  <si>
    <t>esperas</t>
  </si>
  <si>
    <t>caído</t>
  </si>
  <si>
    <t>motor</t>
  </si>
  <si>
    <t>mono</t>
  </si>
  <si>
    <t>llevaron</t>
  </si>
  <si>
    <t>página</t>
  </si>
  <si>
    <t>poquito</t>
  </si>
  <si>
    <t>u</t>
  </si>
  <si>
    <t>habíamos</t>
  </si>
  <si>
    <t>encontraremos</t>
  </si>
  <si>
    <t>ruego</t>
  </si>
  <si>
    <t>dejan</t>
  </si>
  <si>
    <t>aburrido</t>
  </si>
  <si>
    <t>paquete</t>
  </si>
  <si>
    <t>casada</t>
  </si>
  <si>
    <t>llevarte</t>
  </si>
  <si>
    <t>ted</t>
  </si>
  <si>
    <t>combate</t>
  </si>
  <si>
    <t>útil</t>
  </si>
  <si>
    <t>castillo</t>
  </si>
  <si>
    <t>bola</t>
  </si>
  <si>
    <t>canciones</t>
  </si>
  <si>
    <t>mataré</t>
  </si>
  <si>
    <t>muchísimo</t>
  </si>
  <si>
    <t>asistente</t>
  </si>
  <si>
    <t>llegaron</t>
  </si>
  <si>
    <t>correcta</t>
  </si>
  <si>
    <t>pondré</t>
  </si>
  <si>
    <t>simon</t>
  </si>
  <si>
    <t>comido</t>
  </si>
  <si>
    <t>salgan</t>
  </si>
  <si>
    <t>empecé</t>
  </si>
  <si>
    <t>tirar</t>
  </si>
  <si>
    <t>pasan</t>
  </si>
  <si>
    <t>cierta</t>
  </si>
  <si>
    <t>honesto</t>
  </si>
  <si>
    <t>carro</t>
  </si>
  <si>
    <t>limpia</t>
  </si>
  <si>
    <t>volví</t>
  </si>
  <si>
    <t>confío</t>
  </si>
  <si>
    <t>venta</t>
  </si>
  <si>
    <t>huir</t>
  </si>
  <si>
    <t>apareció</t>
  </si>
  <si>
    <t>vais</t>
  </si>
  <si>
    <t>compromiso</t>
  </si>
  <si>
    <t>gustas</t>
  </si>
  <si>
    <t>aseguro</t>
  </si>
  <si>
    <t>ira</t>
  </si>
  <si>
    <t>promesa</t>
  </si>
  <si>
    <t>decírselo</t>
  </si>
  <si>
    <t>cuáles</t>
  </si>
  <si>
    <t>compras</t>
  </si>
  <si>
    <t>importancia</t>
  </si>
  <si>
    <t>lección</t>
  </si>
  <si>
    <t>hablaré</t>
  </si>
  <si>
    <t>hacerse</t>
  </si>
  <si>
    <t>personalmente</t>
  </si>
  <si>
    <t>roger</t>
  </si>
  <si>
    <t>luke</t>
  </si>
  <si>
    <t>bolsillo</t>
  </si>
  <si>
    <t>enojado</t>
  </si>
  <si>
    <t>desgracia</t>
  </si>
  <si>
    <t>artículo</t>
  </si>
  <si>
    <t>labios</t>
  </si>
  <si>
    <t>cola</t>
  </si>
  <si>
    <t>estemos</t>
  </si>
  <si>
    <t>whisky</t>
  </si>
  <si>
    <t>taza</t>
  </si>
  <si>
    <t>despues</t>
  </si>
  <si>
    <t>gary</t>
  </si>
  <si>
    <t>preguntarte</t>
  </si>
  <si>
    <t>pelota</t>
  </si>
  <si>
    <t>caminando</t>
  </si>
  <si>
    <t>andar</t>
  </si>
  <si>
    <t>crea</t>
  </si>
  <si>
    <t>chaqueta</t>
  </si>
  <si>
    <t>importaría</t>
  </si>
  <si>
    <t>den</t>
  </si>
  <si>
    <t>llegará</t>
  </si>
  <si>
    <t>interesado</t>
  </si>
  <si>
    <t>atrapado</t>
  </si>
  <si>
    <t>supiera</t>
  </si>
  <si>
    <t>matarlo</t>
  </si>
  <si>
    <t>árboles</t>
  </si>
  <si>
    <t>obvio</t>
  </si>
  <si>
    <t>amaba</t>
  </si>
  <si>
    <t>hablaremos</t>
  </si>
  <si>
    <t>entrenamiento</t>
  </si>
  <si>
    <t>pescado</t>
  </si>
  <si>
    <t>últimas</t>
  </si>
  <si>
    <t>pobres</t>
  </si>
  <si>
    <t>dioses</t>
  </si>
  <si>
    <t>nerviosa</t>
  </si>
  <si>
    <t>vueltas</t>
  </si>
  <si>
    <t>encontrarlo</t>
  </si>
  <si>
    <t>autos</t>
  </si>
  <si>
    <t>alice</t>
  </si>
  <si>
    <t>preguntarle</t>
  </si>
  <si>
    <t>lucy</t>
  </si>
  <si>
    <t>abrigo</t>
  </si>
  <si>
    <t>okay</t>
  </si>
  <si>
    <t>estudiar</t>
  </si>
  <si>
    <t>b</t>
  </si>
  <si>
    <t>sonrisa</t>
  </si>
  <si>
    <t>cobarde</t>
  </si>
  <si>
    <t>olvida</t>
  </si>
  <si>
    <t>secundaria</t>
  </si>
  <si>
    <t>descubierto</t>
  </si>
  <si>
    <t>convirtió</t>
  </si>
  <si>
    <t>coches</t>
  </si>
  <si>
    <t>venía</t>
  </si>
  <si>
    <t>josh</t>
  </si>
  <si>
    <t>charla</t>
  </si>
  <si>
    <t>vives</t>
  </si>
  <si>
    <t>bruja</t>
  </si>
  <si>
    <t>c</t>
  </si>
  <si>
    <t>celular</t>
  </si>
  <si>
    <t>rose</t>
  </si>
  <si>
    <t>rompió</t>
  </si>
  <si>
    <t>andando</t>
  </si>
  <si>
    <t>vean</t>
  </si>
  <si>
    <t>conseguiste</t>
  </si>
  <si>
    <t>susan</t>
  </si>
  <si>
    <t>veinte</t>
  </si>
  <si>
    <t>encargo</t>
  </si>
  <si>
    <t>matarte</t>
  </si>
  <si>
    <t>palacio</t>
  </si>
  <si>
    <t>convierte</t>
  </si>
  <si>
    <t>ja</t>
  </si>
  <si>
    <t>vivos</t>
  </si>
  <si>
    <t>pasamos</t>
  </si>
  <si>
    <t>firme</t>
  </si>
  <si>
    <t>daría</t>
  </si>
  <si>
    <t>piense</t>
  </si>
  <si>
    <t>oigo</t>
  </si>
  <si>
    <t>phil</t>
  </si>
  <si>
    <t>sorprende</t>
  </si>
  <si>
    <t>alemanes</t>
  </si>
  <si>
    <t>milagro</t>
  </si>
  <si>
    <t>soportar</t>
  </si>
  <si>
    <t>dejaron</t>
  </si>
  <si>
    <t>smith</t>
  </si>
  <si>
    <t>disculpen</t>
  </si>
  <si>
    <t>moda</t>
  </si>
  <si>
    <t>despacho</t>
  </si>
  <si>
    <t>vecinos</t>
  </si>
  <si>
    <t>vaso</t>
  </si>
  <si>
    <t>dejarte</t>
  </si>
  <si>
    <t>explosión</t>
  </si>
  <si>
    <t>poderes</t>
  </si>
  <si>
    <t>regla</t>
  </si>
  <si>
    <t>acaban</t>
  </si>
  <si>
    <t>copia</t>
  </si>
  <si>
    <t>siguiendo</t>
  </si>
  <si>
    <t>viajar</t>
  </si>
  <si>
    <t>cadena</t>
  </si>
  <si>
    <t>fábrica</t>
  </si>
  <si>
    <t>mantiene</t>
  </si>
  <si>
    <t>meter</t>
  </si>
  <si>
    <t>contenta</t>
  </si>
  <si>
    <t>comiendo</t>
  </si>
  <si>
    <t>educación</t>
  </si>
  <si>
    <t>maneras</t>
  </si>
  <si>
    <t>fumar</t>
  </si>
  <si>
    <t>encantador</t>
  </si>
  <si>
    <t>cuantos</t>
  </si>
  <si>
    <t>homicidio</t>
  </si>
  <si>
    <t>madera</t>
  </si>
  <si>
    <t>mayores</t>
  </si>
  <si>
    <t>grado</t>
  </si>
  <si>
    <t>tratamiento</t>
  </si>
  <si>
    <t>blancos</t>
  </si>
  <si>
    <t>lord</t>
  </si>
  <si>
    <t>anterior</t>
  </si>
  <si>
    <t>comisario</t>
  </si>
  <si>
    <t>pizza</t>
  </si>
  <si>
    <t>millas</t>
  </si>
  <si>
    <t>tira</t>
  </si>
  <si>
    <t>fueran</t>
  </si>
  <si>
    <t>cumplir</t>
  </si>
  <si>
    <t>plata</t>
  </si>
  <si>
    <t>quedará</t>
  </si>
  <si>
    <t>quedaré</t>
  </si>
  <si>
    <t>aléjate</t>
  </si>
  <si>
    <t>decidir</t>
  </si>
  <si>
    <t>lío</t>
  </si>
  <si>
    <t>preguntó</t>
  </si>
  <si>
    <t>agencia</t>
  </si>
  <si>
    <t>humanidad</t>
  </si>
  <si>
    <t>usado</t>
  </si>
  <si>
    <t>guardias</t>
  </si>
  <si>
    <t>parada</t>
  </si>
  <si>
    <t>leyes</t>
  </si>
  <si>
    <t>funcionó</t>
  </si>
  <si>
    <t>odia</t>
  </si>
  <si>
    <t>levanta</t>
  </si>
  <si>
    <t>mires</t>
  </si>
  <si>
    <t>respira</t>
  </si>
  <si>
    <t>escaleras</t>
  </si>
  <si>
    <t>decisiones</t>
  </si>
  <si>
    <t>queréis</t>
  </si>
  <si>
    <t>salvaje</t>
  </si>
  <si>
    <t>preguntando</t>
  </si>
  <si>
    <t>pasos</t>
  </si>
  <si>
    <t>ambulancia</t>
  </si>
  <si>
    <t>traducción</t>
  </si>
  <si>
    <t>trabajado</t>
  </si>
  <si>
    <t>básicamente</t>
  </si>
  <si>
    <t>tratado</t>
  </si>
  <si>
    <t>parado</t>
  </si>
  <si>
    <t>especiales</t>
  </si>
  <si>
    <t>mentiroso</t>
  </si>
  <si>
    <t>libres</t>
  </si>
  <si>
    <t>servicios</t>
  </si>
  <si>
    <t>pedirle</t>
  </si>
  <si>
    <t>vivía</t>
  </si>
  <si>
    <t>medios</t>
  </si>
  <si>
    <t>compra</t>
  </si>
  <si>
    <t>conocimiento</t>
  </si>
  <si>
    <t>armario</t>
  </si>
  <si>
    <t>lobo</t>
  </si>
  <si>
    <t>quedamos</t>
  </si>
  <si>
    <t>ciertamente</t>
  </si>
  <si>
    <t>permitir</t>
  </si>
  <si>
    <t>tráfico</t>
  </si>
  <si>
    <t>uniforme</t>
  </si>
  <si>
    <t>estuvimos</t>
  </si>
  <si>
    <t>alemania</t>
  </si>
  <si>
    <t>suave</t>
  </si>
  <si>
    <t>propias</t>
  </si>
  <si>
    <t>balas</t>
  </si>
  <si>
    <t>asqueroso</t>
  </si>
  <si>
    <t>ciento</t>
  </si>
  <si>
    <t>invierno</t>
  </si>
  <si>
    <t>consigo</t>
  </si>
  <si>
    <t>encuentre</t>
  </si>
  <si>
    <t>jenny</t>
  </si>
  <si>
    <t>conductor</t>
  </si>
  <si>
    <t>equipos</t>
  </si>
  <si>
    <t>arena</t>
  </si>
  <si>
    <t>park</t>
  </si>
  <si>
    <t>licencia</t>
  </si>
  <si>
    <t>tíos</t>
  </si>
  <si>
    <t>jackson</t>
  </si>
  <si>
    <t>dijera</t>
  </si>
  <si>
    <t>espejo</t>
  </si>
  <si>
    <t>marina</t>
  </si>
  <si>
    <t>matando</t>
  </si>
  <si>
    <t>seres</t>
  </si>
  <si>
    <t>fiestas</t>
  </si>
  <si>
    <t>mover</t>
  </si>
  <si>
    <t>coincidencia</t>
  </si>
  <si>
    <t>análisis</t>
  </si>
  <si>
    <t>llegando</t>
  </si>
  <si>
    <t>azúcar</t>
  </si>
  <si>
    <t>tim</t>
  </si>
  <si>
    <t>casar</t>
  </si>
  <si>
    <t>sótano</t>
  </si>
  <si>
    <t>volvamos</t>
  </si>
  <si>
    <t>sabrá</t>
  </si>
  <si>
    <t>taylor</t>
  </si>
  <si>
    <t>ocasión</t>
  </si>
  <si>
    <t>cheque</t>
  </si>
  <si>
    <t>revisar</t>
  </si>
  <si>
    <t>ponerme</t>
  </si>
  <si>
    <t>suceder</t>
  </si>
  <si>
    <t>acusado</t>
  </si>
  <si>
    <t>dímelo</t>
  </si>
  <si>
    <t>quedé</t>
  </si>
  <si>
    <t>conciencia</t>
  </si>
  <si>
    <t>doc</t>
  </si>
  <si>
    <t>pesadilla</t>
  </si>
  <si>
    <t>sopa</t>
  </si>
  <si>
    <t>saltar</t>
  </si>
  <si>
    <t>heridas</t>
  </si>
  <si>
    <t>pienses</t>
  </si>
  <si>
    <t>suicidio</t>
  </si>
  <si>
    <t>llamarme</t>
  </si>
  <si>
    <t>posibilidades</t>
  </si>
  <si>
    <t>elegido</t>
  </si>
  <si>
    <t>divorcio</t>
  </si>
  <si>
    <t>registros</t>
  </si>
  <si>
    <t>recibí</t>
  </si>
  <si>
    <t>joey</t>
  </si>
  <si>
    <t>escuchas</t>
  </si>
  <si>
    <t>mirad</t>
  </si>
  <si>
    <t>pierde</t>
  </si>
  <si>
    <t>abogados</t>
  </si>
  <si>
    <t>trataba</t>
  </si>
  <si>
    <t>americanos</t>
  </si>
  <si>
    <t>llevando</t>
  </si>
  <si>
    <t>miel</t>
  </si>
  <si>
    <t>regrese</t>
  </si>
  <si>
    <t>dilo</t>
  </si>
  <si>
    <t>hermanas</t>
  </si>
  <si>
    <t>alemán</t>
  </si>
  <si>
    <t>iría</t>
  </si>
  <si>
    <t>lady</t>
  </si>
  <si>
    <t>salí</t>
  </si>
  <si>
    <t>particular</t>
  </si>
  <si>
    <t>miras</t>
  </si>
  <si>
    <t>frontera</t>
  </si>
  <si>
    <t>ventaja</t>
  </si>
  <si>
    <t>alerta</t>
  </si>
  <si>
    <t>piscina</t>
  </si>
  <si>
    <t>regalos</t>
  </si>
  <si>
    <t>comportamiento</t>
  </si>
  <si>
    <t>julia</t>
  </si>
  <si>
    <t>señales</t>
  </si>
  <si>
    <t>salimos</t>
  </si>
  <si>
    <t>revista</t>
  </si>
  <si>
    <t>hecha</t>
  </si>
  <si>
    <t>imágenes</t>
  </si>
  <si>
    <t>llegas</t>
  </si>
  <si>
    <t>rápida</t>
  </si>
  <si>
    <t>canal</t>
  </si>
  <si>
    <t>paciencia</t>
  </si>
  <si>
    <t>sacado</t>
  </si>
  <si>
    <t>echo</t>
  </si>
  <si>
    <t>crisis</t>
  </si>
  <si>
    <t>asesinos</t>
  </si>
  <si>
    <t>oíste</t>
  </si>
  <si>
    <t>dejando</t>
  </si>
  <si>
    <t>estarías</t>
  </si>
  <si>
    <t>anteriormente</t>
  </si>
  <si>
    <t>vigilancia</t>
  </si>
  <si>
    <t>desierto</t>
  </si>
  <si>
    <t>asustada</t>
  </si>
  <si>
    <t>cuerda</t>
  </si>
  <si>
    <t>míos</t>
  </si>
  <si>
    <t>chuck</t>
  </si>
  <si>
    <t>seguido</t>
  </si>
  <si>
    <t>seremos</t>
  </si>
  <si>
    <t>morgan</t>
  </si>
  <si>
    <t>pene</t>
  </si>
  <si>
    <t>despierto</t>
  </si>
  <si>
    <t>gobernador</t>
  </si>
  <si>
    <t>sección</t>
  </si>
  <si>
    <t>casarme</t>
  </si>
  <si>
    <t>trabajos</t>
  </si>
  <si>
    <t>karen</t>
  </si>
  <si>
    <t>preparados</t>
  </si>
  <si>
    <t>murieron</t>
  </si>
  <si>
    <t>oso</t>
  </si>
  <si>
    <t>curiosidad</t>
  </si>
  <si>
    <t>vd.</t>
  </si>
  <si>
    <t>hank</t>
  </si>
  <si>
    <t>impresión</t>
  </si>
  <si>
    <t>pez</t>
  </si>
  <si>
    <t>pasaba</t>
  </si>
  <si>
    <t>escuchaste</t>
  </si>
  <si>
    <t>torre</t>
  </si>
  <si>
    <t>sientas</t>
  </si>
  <si>
    <t>mentir</t>
  </si>
  <si>
    <t>pasillo</t>
  </si>
  <si>
    <t>juega</t>
  </si>
  <si>
    <t>suéltame</t>
  </si>
  <si>
    <t>arresto</t>
  </si>
  <si>
    <t>ricos</t>
  </si>
  <si>
    <t>sencillo</t>
  </si>
  <si>
    <t>ruta</t>
  </si>
  <si>
    <t>documentos</t>
  </si>
  <si>
    <t>enamorada</t>
  </si>
  <si>
    <t>apuesta</t>
  </si>
  <si>
    <t>perdida</t>
  </si>
  <si>
    <t>vinieron</t>
  </si>
  <si>
    <t>ayudarnos</t>
  </si>
  <si>
    <t>presento</t>
  </si>
  <si>
    <t>hazme</t>
  </si>
  <si>
    <t>leí</t>
  </si>
  <si>
    <t>arthur</t>
  </si>
  <si>
    <t>virus</t>
  </si>
  <si>
    <t>lárgate</t>
  </si>
  <si>
    <t>sigan</t>
  </si>
  <si>
    <t>compró</t>
  </si>
  <si>
    <t>servir</t>
  </si>
  <si>
    <t>pongas</t>
  </si>
  <si>
    <t>alarma</t>
  </si>
  <si>
    <t>identidad</t>
  </si>
  <si>
    <t>iguales</t>
  </si>
  <si>
    <t>aviso</t>
  </si>
  <si>
    <t>aprendido</t>
  </si>
  <si>
    <t>caza</t>
  </si>
  <si>
    <t>daba</t>
  </si>
  <si>
    <t>muchacha</t>
  </si>
  <si>
    <t>permanecer</t>
  </si>
  <si>
    <t>bebés</t>
  </si>
  <si>
    <t>opciones</t>
  </si>
  <si>
    <t>responde</t>
  </si>
  <si>
    <t>vernos</t>
  </si>
  <si>
    <t>julie</t>
  </si>
  <si>
    <t>llamaste</t>
  </si>
  <si>
    <t>ponerse</t>
  </si>
  <si>
    <t>sacó</t>
  </si>
  <si>
    <t>orgullo</t>
  </si>
  <si>
    <t>reales</t>
  </si>
  <si>
    <t>esperan</t>
  </si>
  <si>
    <t>vuelves</t>
  </si>
  <si>
    <t>maggie</t>
  </si>
  <si>
    <t>serlo</t>
  </si>
  <si>
    <t>cuantas</t>
  </si>
  <si>
    <t>enfadado</t>
  </si>
  <si>
    <t>ponen</t>
  </si>
  <si>
    <t>altura</t>
  </si>
  <si>
    <t>jones</t>
  </si>
  <si>
    <t>archivo</t>
  </si>
  <si>
    <t>fred</t>
  </si>
  <si>
    <t>ayudará</t>
  </si>
  <si>
    <t>fácilmente</t>
  </si>
  <si>
    <t>criatura</t>
  </si>
  <si>
    <t>saco</t>
  </si>
  <si>
    <t>precisamente</t>
  </si>
  <si>
    <t>máximo</t>
  </si>
  <si>
    <t>viniendo</t>
  </si>
  <si>
    <t>vendría</t>
  </si>
  <si>
    <t>louis</t>
  </si>
  <si>
    <t>ilegal</t>
  </si>
  <si>
    <t>refiere</t>
  </si>
  <si>
    <t>llamamos</t>
  </si>
  <si>
    <t>versión</t>
  </si>
  <si>
    <t>incendio</t>
  </si>
  <si>
    <t>preferiría</t>
  </si>
  <si>
    <t>gritar</t>
  </si>
  <si>
    <t>recibió</t>
  </si>
  <si>
    <t>concierto</t>
  </si>
  <si>
    <t>casualidad</t>
  </si>
  <si>
    <t>excusa</t>
  </si>
  <si>
    <t>rodillas</t>
  </si>
  <si>
    <t>cruz</t>
  </si>
  <si>
    <t>dulces</t>
  </si>
  <si>
    <t>zorra</t>
  </si>
  <si>
    <t>cómodo</t>
  </si>
  <si>
    <t>cruel</t>
  </si>
  <si>
    <t>sofá</t>
  </si>
  <si>
    <t>perdiste</t>
  </si>
  <si>
    <t>encantadora</t>
  </si>
  <si>
    <t>salgamos</t>
  </si>
  <si>
    <t>sombra</t>
  </si>
  <si>
    <t>ganó</t>
  </si>
  <si>
    <t>encantada</t>
  </si>
  <si>
    <t>firmar</t>
  </si>
  <si>
    <t>escritorio</t>
  </si>
  <si>
    <t>muñeca</t>
  </si>
  <si>
    <t>rastro</t>
  </si>
  <si>
    <t>gigante</t>
  </si>
  <si>
    <t>pájaro</t>
  </si>
  <si>
    <t>ducha</t>
  </si>
  <si>
    <t>tomamos</t>
  </si>
  <si>
    <t>déjenme</t>
  </si>
  <si>
    <t>condición</t>
  </si>
  <si>
    <t>recompensa</t>
  </si>
  <si>
    <t>doce</t>
  </si>
  <si>
    <t>actor</t>
  </si>
  <si>
    <t>actitud</t>
  </si>
  <si>
    <t>cuida</t>
  </si>
  <si>
    <t>salsa</t>
  </si>
  <si>
    <t>hubieran</t>
  </si>
  <si>
    <t>carlos</t>
  </si>
  <si>
    <t>personaje</t>
  </si>
  <si>
    <t>dudas</t>
  </si>
  <si>
    <t>jackie</t>
  </si>
  <si>
    <t>cambios</t>
  </si>
  <si>
    <t>votos</t>
  </si>
  <si>
    <t>vivido</t>
  </si>
  <si>
    <t>perdimos</t>
  </si>
  <si>
    <t>suficientes</t>
  </si>
  <si>
    <t>entrega</t>
  </si>
  <si>
    <t>comercial</t>
  </si>
  <si>
    <t>decidí</t>
  </si>
  <si>
    <t>tribu</t>
  </si>
  <si>
    <t>pura</t>
  </si>
  <si>
    <t>volveremos</t>
  </si>
  <si>
    <t>voto</t>
  </si>
  <si>
    <t>méxico</t>
  </si>
  <si>
    <t>amar</t>
  </si>
  <si>
    <t>poderoso</t>
  </si>
  <si>
    <t>traigo</t>
  </si>
  <si>
    <t>asesinatos</t>
  </si>
  <si>
    <t>fresco</t>
  </si>
  <si>
    <t>privada</t>
  </si>
  <si>
    <t>seamos</t>
  </si>
  <si>
    <t>guarda</t>
  </si>
  <si>
    <t>orgullosa</t>
  </si>
  <si>
    <t>vivimos</t>
  </si>
  <si>
    <t>difíciles</t>
  </si>
  <si>
    <t>hagámoslo</t>
  </si>
  <si>
    <t>jefa</t>
  </si>
  <si>
    <t>trató</t>
  </si>
  <si>
    <t>senador</t>
  </si>
  <si>
    <t>ayudando</t>
  </si>
  <si>
    <t>campeón</t>
  </si>
  <si>
    <t>bebiendo</t>
  </si>
  <si>
    <t>adorable</t>
  </si>
  <si>
    <t>ayudó</t>
  </si>
  <si>
    <t>ciego</t>
  </si>
  <si>
    <t>falsa</t>
  </si>
  <si>
    <t>jo</t>
  </si>
  <si>
    <t>sara</t>
  </si>
  <si>
    <t>bestia</t>
  </si>
  <si>
    <t>alteza</t>
  </si>
  <si>
    <t>deseos</t>
  </si>
  <si>
    <t>episodio</t>
  </si>
  <si>
    <t>celda</t>
  </si>
  <si>
    <t>llevarlo</t>
  </si>
  <si>
    <t>aguanta</t>
  </si>
  <si>
    <t>vengas</t>
  </si>
  <si>
    <t>jueves</t>
  </si>
  <si>
    <t>montañas</t>
  </si>
  <si>
    <t>pensamientos</t>
  </si>
  <si>
    <t>medianoche</t>
  </si>
  <si>
    <t>llevarme</t>
  </si>
  <si>
    <t>garganta</t>
  </si>
  <si>
    <t>sesión</t>
  </si>
  <si>
    <t>pensaste</t>
  </si>
  <si>
    <t>diles</t>
  </si>
  <si>
    <t>muera</t>
  </si>
  <si>
    <t>coma</t>
  </si>
  <si>
    <t>sentimos</t>
  </si>
  <si>
    <t>creas</t>
  </si>
  <si>
    <t>escribe</t>
  </si>
  <si>
    <t>identificación</t>
  </si>
  <si>
    <t>circunstancias</t>
  </si>
  <si>
    <t>preguntado</t>
  </si>
  <si>
    <t>veneno</t>
  </si>
  <si>
    <t>primavera</t>
  </si>
  <si>
    <t>súper</t>
  </si>
  <si>
    <t>vuestros</t>
  </si>
  <si>
    <t>queríamos</t>
  </si>
  <si>
    <t>aquello</t>
  </si>
  <si>
    <t>preocuparse</t>
  </si>
  <si>
    <t>martes</t>
  </si>
  <si>
    <t>feo</t>
  </si>
  <si>
    <t>cristo</t>
  </si>
  <si>
    <t>francisco</t>
  </si>
  <si>
    <t>howard</t>
  </si>
  <si>
    <t>virgen</t>
  </si>
  <si>
    <t>distrito</t>
  </si>
  <si>
    <t>decidió</t>
  </si>
  <si>
    <t>reputación</t>
  </si>
  <si>
    <t>socorro</t>
  </si>
  <si>
    <t>encontraré</t>
  </si>
  <si>
    <t>castigo</t>
  </si>
  <si>
    <t>dígale</t>
  </si>
  <si>
    <t>límite</t>
  </si>
  <si>
    <t>junta</t>
  </si>
  <si>
    <t>ponerte</t>
  </si>
  <si>
    <t>casados</t>
  </si>
  <si>
    <t>líneas</t>
  </si>
  <si>
    <t>estudios</t>
  </si>
  <si>
    <t>muévanse</t>
  </si>
  <si>
    <t>audiencia</t>
  </si>
  <si>
    <t>helen</t>
  </si>
  <si>
    <t>nació</t>
  </si>
  <si>
    <t>mato</t>
  </si>
  <si>
    <t>jugador</t>
  </si>
  <si>
    <t>hmm</t>
  </si>
  <si>
    <t>humo</t>
  </si>
  <si>
    <t>popular</t>
  </si>
  <si>
    <t>nación</t>
  </si>
  <si>
    <t>conocimos</t>
  </si>
  <si>
    <t>tropas</t>
  </si>
  <si>
    <t>sucediendo</t>
  </si>
  <si>
    <t>explicación</t>
  </si>
  <si>
    <t>salen</t>
  </si>
  <si>
    <t>discúlpeme</t>
  </si>
  <si>
    <t>presentar</t>
  </si>
  <si>
    <t>donna</t>
  </si>
  <si>
    <t>celebrar</t>
  </si>
  <si>
    <t>competencia</t>
  </si>
  <si>
    <t>envía</t>
  </si>
  <si>
    <t>mantén</t>
  </si>
  <si>
    <t>verlos</t>
  </si>
  <si>
    <t>biblioteca</t>
  </si>
  <si>
    <t>fila</t>
  </si>
  <si>
    <t>ésto</t>
  </si>
  <si>
    <t>misterio</t>
  </si>
  <si>
    <t>ganador</t>
  </si>
  <si>
    <t>puerto</t>
  </si>
  <si>
    <t>vehículo</t>
  </si>
  <si>
    <t>escapó</t>
  </si>
  <si>
    <t>traeré</t>
  </si>
  <si>
    <t>julio</t>
  </si>
  <si>
    <t>lograr</t>
  </si>
  <si>
    <t>desaparecer</t>
  </si>
  <si>
    <t>muero</t>
  </si>
  <si>
    <t>quítate</t>
  </si>
  <si>
    <t>favorita</t>
  </si>
  <si>
    <t>patio</t>
  </si>
  <si>
    <t>golpeó</t>
  </si>
  <si>
    <t>tontería</t>
  </si>
  <si>
    <t>miss</t>
  </si>
  <si>
    <t>pecado</t>
  </si>
  <si>
    <t>comité</t>
  </si>
  <si>
    <t>preparada</t>
  </si>
  <si>
    <t>comprado</t>
  </si>
  <si>
    <t>parezca</t>
  </si>
  <si>
    <t>emocionante</t>
  </si>
  <si>
    <t>caras</t>
  </si>
  <si>
    <t>rescate</t>
  </si>
  <si>
    <t>título</t>
  </si>
  <si>
    <t>llegaste</t>
  </si>
  <si>
    <t>decírtelo</t>
  </si>
  <si>
    <t>adivina</t>
  </si>
  <si>
    <t>elizabeth</t>
  </si>
  <si>
    <t>pánico</t>
  </si>
  <si>
    <t>barry</t>
  </si>
  <si>
    <t>quieran</t>
  </si>
  <si>
    <t>abby</t>
  </si>
  <si>
    <t>exterior</t>
  </si>
  <si>
    <t>pasión</t>
  </si>
  <si>
    <t>llegan</t>
  </si>
  <si>
    <t>preparar</t>
  </si>
  <si>
    <t>guau</t>
  </si>
  <si>
    <t>patrick</t>
  </si>
  <si>
    <t>tierras</t>
  </si>
  <si>
    <t>demostrar</t>
  </si>
  <si>
    <t>elegante</t>
  </si>
  <si>
    <t>asegurarme</t>
  </si>
  <si>
    <t>visitar</t>
  </si>
  <si>
    <t>asegúrate</t>
  </si>
  <si>
    <t>darles</t>
  </si>
  <si>
    <t>cabezas</t>
  </si>
  <si>
    <t>abra</t>
  </si>
  <si>
    <t>andrew</t>
  </si>
  <si>
    <t>dean</t>
  </si>
  <si>
    <t>ambiente</t>
  </si>
  <si>
    <t>conde</t>
  </si>
  <si>
    <t>urgente</t>
  </si>
  <si>
    <t>impuestos</t>
  </si>
  <si>
    <t>antonio</t>
  </si>
  <si>
    <t>distinto</t>
  </si>
  <si>
    <t>encantan</t>
  </si>
  <si>
    <t>ron</t>
  </si>
  <si>
    <t>marcas</t>
  </si>
  <si>
    <t>ayudarlo</t>
  </si>
  <si>
    <t>leyendo</t>
  </si>
  <si>
    <t>adecuado</t>
  </si>
  <si>
    <t>cajas</t>
  </si>
  <si>
    <t>abandonar</t>
  </si>
  <si>
    <t>dispara</t>
  </si>
  <si>
    <t>buscamos</t>
  </si>
  <si>
    <t>funcionando</t>
  </si>
  <si>
    <t>traté</t>
  </si>
  <si>
    <t>cia</t>
  </si>
  <si>
    <t>tomen</t>
  </si>
  <si>
    <t>darnos</t>
  </si>
  <si>
    <t>intentas</t>
  </si>
  <si>
    <t>lily</t>
  </si>
  <si>
    <t>gustado</t>
  </si>
  <si>
    <t>jamie</t>
  </si>
  <si>
    <t>luchando</t>
  </si>
  <si>
    <t>apesta</t>
  </si>
  <si>
    <t>volando</t>
  </si>
  <si>
    <t>periódicos</t>
  </si>
  <si>
    <t>lucas</t>
  </si>
  <si>
    <t>detenido</t>
  </si>
  <si>
    <t>curioso</t>
  </si>
  <si>
    <t>tetas</t>
  </si>
  <si>
    <t>caro</t>
  </si>
  <si>
    <t>asco</t>
  </si>
  <si>
    <t>usó</t>
  </si>
  <si>
    <t>buscas</t>
  </si>
  <si>
    <t>amanda</t>
  </si>
  <si>
    <t>salgo</t>
  </si>
  <si>
    <t>decirnos</t>
  </si>
  <si>
    <t>enseñó</t>
  </si>
  <si>
    <t>rick</t>
  </si>
  <si>
    <t>mírate</t>
  </si>
  <si>
    <t>stan</t>
  </si>
  <si>
    <t>debiste</t>
  </si>
  <si>
    <t>océano</t>
  </si>
  <si>
    <t>bolas</t>
  </si>
  <si>
    <t>nuevamente</t>
  </si>
  <si>
    <t>damos</t>
  </si>
  <si>
    <t>pagado</t>
  </si>
  <si>
    <t>federal</t>
  </si>
  <si>
    <t>cuán</t>
  </si>
  <si>
    <t>escalera</t>
  </si>
  <si>
    <t>acepto</t>
  </si>
  <si>
    <t>km</t>
  </si>
  <si>
    <t>terapia</t>
  </si>
  <si>
    <t>lágrimas</t>
  </si>
  <si>
    <t>terreno</t>
  </si>
  <si>
    <t>autoridad</t>
  </si>
  <si>
    <t>encuentran</t>
  </si>
  <si>
    <t>roca</t>
  </si>
  <si>
    <t>superficie</t>
  </si>
  <si>
    <t>cubierta</t>
  </si>
  <si>
    <t>terry</t>
  </si>
  <si>
    <t>hierba</t>
  </si>
  <si>
    <t>juan</t>
  </si>
  <si>
    <t>prometido</t>
  </si>
  <si>
    <t>crecer</t>
  </si>
  <si>
    <t>mental</t>
  </si>
  <si>
    <t>extranjero</t>
  </si>
  <si>
    <t>madame</t>
  </si>
  <si>
    <t>prometí</t>
  </si>
  <si>
    <t>mismas</t>
  </si>
  <si>
    <t>existen</t>
  </si>
  <si>
    <t>veas</t>
  </si>
  <si>
    <t>lento</t>
  </si>
  <si>
    <t>dirige</t>
  </si>
  <si>
    <t>capaces</t>
  </si>
  <si>
    <t>chino</t>
  </si>
  <si>
    <t>vuelvan</t>
  </si>
  <si>
    <t>meta</t>
  </si>
  <si>
    <t>suelta</t>
  </si>
  <si>
    <t>despedida</t>
  </si>
  <si>
    <t>sucedido</t>
  </si>
  <si>
    <t>pasta</t>
  </si>
  <si>
    <t>cristal</t>
  </si>
  <si>
    <t>vegas</t>
  </si>
  <si>
    <t>gritando</t>
  </si>
  <si>
    <t>pare</t>
  </si>
  <si>
    <t>peces</t>
  </si>
  <si>
    <t>brown</t>
  </si>
  <si>
    <t>guardar</t>
  </si>
  <si>
    <t>podían</t>
  </si>
  <si>
    <t>sabían</t>
  </si>
  <si>
    <t>literalmente</t>
  </si>
  <si>
    <t>salvó</t>
  </si>
  <si>
    <t>aprecio</t>
  </si>
  <si>
    <t>fotografía</t>
  </si>
  <si>
    <t>patrón</t>
  </si>
  <si>
    <t>esposas</t>
  </si>
  <si>
    <t>king</t>
  </si>
  <si>
    <t>desafío</t>
  </si>
  <si>
    <t>asombroso</t>
  </si>
  <si>
    <t>pedazos</t>
  </si>
  <si>
    <t>robin</t>
  </si>
  <si>
    <t>sales</t>
  </si>
  <si>
    <t>clínica</t>
  </si>
  <si>
    <t>atrapar</t>
  </si>
  <si>
    <t>experto</t>
  </si>
  <si>
    <t>medida</t>
  </si>
  <si>
    <t>tele</t>
  </si>
  <si>
    <t>desagradable</t>
  </si>
  <si>
    <t>custodia</t>
  </si>
  <si>
    <t>nacido</t>
  </si>
  <si>
    <t>anuncio</t>
  </si>
  <si>
    <t>física</t>
  </si>
  <si>
    <t>hollywood</t>
  </si>
  <si>
    <t>empezado</t>
  </si>
  <si>
    <t>ma</t>
  </si>
  <si>
    <t>fiebre</t>
  </si>
  <si>
    <t>johnson</t>
  </si>
  <si>
    <t>compañera</t>
  </si>
  <si>
    <t>ayudarla</t>
  </si>
  <si>
    <t>desgraciado</t>
  </si>
  <si>
    <t>organización</t>
  </si>
  <si>
    <t>echa</t>
  </si>
  <si>
    <t>mina</t>
  </si>
  <si>
    <t>honestamente</t>
  </si>
  <si>
    <t>deuda</t>
  </si>
  <si>
    <t>digan</t>
  </si>
  <si>
    <t>transporte</t>
  </si>
  <si>
    <t>cocinar</t>
  </si>
  <si>
    <t>delicioso</t>
  </si>
  <si>
    <t>podíamos</t>
  </si>
  <si>
    <t>greg</t>
  </si>
  <si>
    <t>dirás</t>
  </si>
  <si>
    <t>habilidades</t>
  </si>
  <si>
    <t>sentimiento</t>
  </si>
  <si>
    <t>pudieras</t>
  </si>
  <si>
    <t>golpes</t>
  </si>
  <si>
    <t>nadar</t>
  </si>
  <si>
    <t>operaciones</t>
  </si>
  <si>
    <t>admitir</t>
  </si>
  <si>
    <t>templo</t>
  </si>
  <si>
    <t>adios</t>
  </si>
  <si>
    <t>maravilla</t>
  </si>
  <si>
    <t>quita</t>
  </si>
  <si>
    <t>mate</t>
  </si>
  <si>
    <t>piano</t>
  </si>
  <si>
    <t>bombas</t>
  </si>
  <si>
    <t>paredes</t>
  </si>
  <si>
    <t>pantalla</t>
  </si>
  <si>
    <t>italia</t>
  </si>
  <si>
    <t>pusieron</t>
  </si>
  <si>
    <t>sally</t>
  </si>
  <si>
    <t>amén</t>
  </si>
  <si>
    <t>mac</t>
  </si>
  <si>
    <t>civil</t>
  </si>
  <si>
    <t>fantasmas</t>
  </si>
  <si>
    <t>gasolina</t>
  </si>
  <si>
    <t>sabia</t>
  </si>
  <si>
    <t>tyler</t>
  </si>
  <si>
    <t>judíos</t>
  </si>
  <si>
    <t>s.</t>
  </si>
  <si>
    <t>tripulación</t>
  </si>
  <si>
    <t>pagan</t>
  </si>
  <si>
    <t>arrestado</t>
  </si>
  <si>
    <t>extraños</t>
  </si>
  <si>
    <t>canta</t>
  </si>
  <si>
    <t>texas</t>
  </si>
  <si>
    <t>estando</t>
  </si>
  <si>
    <t>flor</t>
  </si>
  <si>
    <t>ricky</t>
  </si>
  <si>
    <t>usan</t>
  </si>
  <si>
    <t>cruzar</t>
  </si>
  <si>
    <t>esperemos</t>
  </si>
  <si>
    <t>guía</t>
  </si>
  <si>
    <t>preocuparte</t>
  </si>
  <si>
    <t>enseñar</t>
  </si>
  <si>
    <t>irán</t>
  </si>
  <si>
    <t>conferencia</t>
  </si>
  <si>
    <t>miro</t>
  </si>
  <si>
    <t>habitaciones</t>
  </si>
  <si>
    <t>galletas</t>
  </si>
  <si>
    <t>hablarle</t>
  </si>
  <si>
    <t>delito</t>
  </si>
  <si>
    <t>atacar</t>
  </si>
  <si>
    <t>objeto</t>
  </si>
  <si>
    <t>disparos</t>
  </si>
  <si>
    <t>museo</t>
  </si>
  <si>
    <t>ruedas</t>
  </si>
  <si>
    <t>recientemente</t>
  </si>
  <si>
    <t>huevo</t>
  </si>
  <si>
    <t>violación</t>
  </si>
  <si>
    <t>regresó</t>
  </si>
  <si>
    <t>sufrir</t>
  </si>
  <si>
    <t>tina</t>
  </si>
  <si>
    <t>terminamos</t>
  </si>
  <si>
    <t>disponible</t>
  </si>
  <si>
    <t>rica</t>
  </si>
  <si>
    <t>habilidad</t>
  </si>
  <si>
    <t>práctica</t>
  </si>
  <si>
    <t>acabe</t>
  </si>
  <si>
    <t>amado</t>
  </si>
  <si>
    <t>haberle</t>
  </si>
  <si>
    <t>volvemos</t>
  </si>
  <si>
    <t>tendrías</t>
  </si>
  <si>
    <t>maestra</t>
  </si>
  <si>
    <t>city</t>
  </si>
  <si>
    <t>pastillas</t>
  </si>
  <si>
    <t>aprendí</t>
  </si>
  <si>
    <t>cable</t>
  </si>
  <si>
    <t>nacimiento</t>
  </si>
  <si>
    <t>consciente</t>
  </si>
  <si>
    <t>alcance</t>
  </si>
  <si>
    <t>evento</t>
  </si>
  <si>
    <t>alquiler</t>
  </si>
  <si>
    <t>ordenador</t>
  </si>
  <si>
    <t>incidente</t>
  </si>
  <si>
    <t>huh</t>
  </si>
  <si>
    <t>escribí</t>
  </si>
  <si>
    <t>estuvieron</t>
  </si>
  <si>
    <t>intentaré</t>
  </si>
  <si>
    <t>pensamiento</t>
  </si>
  <si>
    <t>metió</t>
  </si>
  <si>
    <t>maleta</t>
  </si>
  <si>
    <t>condado</t>
  </si>
  <si>
    <t>piezas</t>
  </si>
  <si>
    <t>ladrones</t>
  </si>
  <si>
    <t>metro</t>
  </si>
  <si>
    <t>kilos</t>
  </si>
  <si>
    <t>recuerde</t>
  </si>
  <si>
    <t>español</t>
  </si>
  <si>
    <t>motivos</t>
  </si>
  <si>
    <t>explica</t>
  </si>
  <si>
    <t>renunciar</t>
  </si>
  <si>
    <t>actuación</t>
  </si>
  <si>
    <t>refugio</t>
  </si>
  <si>
    <t>harto</t>
  </si>
  <si>
    <t>reacción</t>
  </si>
  <si>
    <t>paliza</t>
  </si>
  <si>
    <t>chef</t>
  </si>
  <si>
    <t>ocurra</t>
  </si>
  <si>
    <t>marty</t>
  </si>
  <si>
    <t>l</t>
  </si>
  <si>
    <t>entrado</t>
  </si>
  <si>
    <t>quitar</t>
  </si>
  <si>
    <t>amanecer</t>
  </si>
  <si>
    <t>molly</t>
  </si>
  <si>
    <t>corazones</t>
  </si>
  <si>
    <t>rumores</t>
  </si>
  <si>
    <t>llames</t>
  </si>
  <si>
    <t>celoso</t>
  </si>
  <si>
    <t>utilizar</t>
  </si>
  <si>
    <t>territorio</t>
  </si>
  <si>
    <t>olvide</t>
  </si>
  <si>
    <t>prácticamente</t>
  </si>
  <si>
    <t>disfrutar</t>
  </si>
  <si>
    <t>intentaba</t>
  </si>
  <si>
    <t>vecino</t>
  </si>
  <si>
    <t>pública</t>
  </si>
  <si>
    <t>collar</t>
  </si>
  <si>
    <t>golf</t>
  </si>
  <si>
    <t>betty</t>
  </si>
  <si>
    <t>marco</t>
  </si>
  <si>
    <t>cercano</t>
  </si>
  <si>
    <t>fondos</t>
  </si>
  <si>
    <t>ross</t>
  </si>
  <si>
    <t>bruce</t>
  </si>
  <si>
    <t>montar</t>
  </si>
  <si>
    <t>salvado</t>
  </si>
  <si>
    <t>grados</t>
  </si>
  <si>
    <t>dylan</t>
  </si>
  <si>
    <t>moto</t>
  </si>
  <si>
    <t>instrucciones</t>
  </si>
  <si>
    <t>treinta</t>
  </si>
  <si>
    <t>gordon</t>
  </si>
  <si>
    <t>adonde</t>
  </si>
  <si>
    <t>hablarte</t>
  </si>
  <si>
    <t>jesse</t>
  </si>
  <si>
    <t>emperador</t>
  </si>
  <si>
    <t>cigarrillo</t>
  </si>
  <si>
    <t>cuéntame</t>
  </si>
  <si>
    <t>do</t>
  </si>
  <si>
    <t>secreta</t>
  </si>
  <si>
    <t>haberse</t>
  </si>
  <si>
    <t>hitler</t>
  </si>
  <si>
    <t>anne</t>
  </si>
  <si>
    <t>mortal</t>
  </si>
  <si>
    <t>ronda</t>
  </si>
  <si>
    <t>cuídate</t>
  </si>
  <si>
    <t>metal</t>
  </si>
  <si>
    <t>puro</t>
  </si>
  <si>
    <t>cierre</t>
  </si>
  <si>
    <t>colores</t>
  </si>
  <si>
    <t>eva</t>
  </si>
  <si>
    <t>rusia</t>
  </si>
  <si>
    <t>botón</t>
  </si>
  <si>
    <t>hijas</t>
  </si>
  <si>
    <t>tenerlo</t>
  </si>
  <si>
    <t>tono</t>
  </si>
  <si>
    <t>espía</t>
  </si>
  <si>
    <t>empleados</t>
  </si>
  <si>
    <t>conduce</t>
  </si>
  <si>
    <t>detalle</t>
  </si>
  <si>
    <t>estuvieras</t>
  </si>
  <si>
    <t>oliver</t>
  </si>
  <si>
    <t>rusos</t>
  </si>
  <si>
    <t>déjala</t>
  </si>
  <si>
    <t>crema</t>
  </si>
  <si>
    <t>roy</t>
  </si>
  <si>
    <t>contesta</t>
  </si>
  <si>
    <t>casarte</t>
  </si>
  <si>
    <t>manda</t>
  </si>
  <si>
    <t>dias</t>
  </si>
  <si>
    <t>prisioneros</t>
  </si>
  <si>
    <t>echado</t>
  </si>
  <si>
    <t>trajiste</t>
  </si>
  <si>
    <t>charlotte</t>
  </si>
  <si>
    <t>flota</t>
  </si>
  <si>
    <t>marie</t>
  </si>
  <si>
    <t>criminales</t>
  </si>
  <si>
    <t>mmm</t>
  </si>
  <si>
    <t>platos</t>
  </si>
  <si>
    <t>crímenes</t>
  </si>
  <si>
    <t>cometido</t>
  </si>
  <si>
    <t>golpear</t>
  </si>
  <si>
    <t>igualmente</t>
  </si>
  <si>
    <t>dispararon</t>
  </si>
  <si>
    <t>dejará</t>
  </si>
  <si>
    <t>tontos</t>
  </si>
  <si>
    <t>sabría</t>
  </si>
  <si>
    <t>abran</t>
  </si>
  <si>
    <t>ayudante</t>
  </si>
  <si>
    <t>cultura</t>
  </si>
  <si>
    <t>revolución</t>
  </si>
  <si>
    <t>hombro</t>
  </si>
  <si>
    <t>botas</t>
  </si>
  <si>
    <t>adoro</t>
  </si>
  <si>
    <t>olvidó</t>
  </si>
  <si>
    <t>biblia</t>
  </si>
  <si>
    <t>saludos</t>
  </si>
  <si>
    <t>katie</t>
  </si>
  <si>
    <t>deme</t>
  </si>
  <si>
    <t>adultos</t>
  </si>
  <si>
    <t>sitios</t>
  </si>
  <si>
    <t>serpiente</t>
  </si>
  <si>
    <t>parker</t>
  </si>
  <si>
    <t>nathan</t>
  </si>
  <si>
    <t>romántico</t>
  </si>
  <si>
    <t>posiblemente</t>
  </si>
  <si>
    <t>adivinar</t>
  </si>
  <si>
    <t>peores</t>
  </si>
  <si>
    <t>buscan</t>
  </si>
  <si>
    <t>enfrente</t>
  </si>
  <si>
    <t>restos</t>
  </si>
  <si>
    <t>capacidad</t>
  </si>
  <si>
    <t>aliento</t>
  </si>
  <si>
    <t>placa</t>
  </si>
  <si>
    <t>rata</t>
  </si>
  <si>
    <t>áfrica</t>
  </si>
  <si>
    <t>entendí</t>
  </si>
  <si>
    <t>metas</t>
  </si>
  <si>
    <t>cuadro</t>
  </si>
  <si>
    <t>afortunado</t>
  </si>
  <si>
    <t>puestos</t>
  </si>
  <si>
    <t>japón</t>
  </si>
  <si>
    <t>división</t>
  </si>
  <si>
    <t>subtítulos</t>
  </si>
  <si>
    <t>entradas</t>
  </si>
  <si>
    <t>bicicleta</t>
  </si>
  <si>
    <t>vuestras</t>
  </si>
  <si>
    <t>pesado</t>
  </si>
  <si>
    <t>sugiero</t>
  </si>
  <si>
    <t>calla</t>
  </si>
  <si>
    <t>espacial</t>
  </si>
  <si>
    <t>st</t>
  </si>
  <si>
    <t>ventanas</t>
  </si>
  <si>
    <t>mejorar</t>
  </si>
  <si>
    <t>concurso</t>
  </si>
  <si>
    <t>comisaría</t>
  </si>
  <si>
    <t>sincero</t>
  </si>
  <si>
    <t>centavos</t>
  </si>
  <si>
    <t>naturalmente</t>
  </si>
  <si>
    <t>deseas</t>
  </si>
  <si>
    <t>pasara</t>
  </si>
  <si>
    <t>jay</t>
  </si>
  <si>
    <t>esperado</t>
  </si>
  <si>
    <t>ocurrir</t>
  </si>
  <si>
    <t>pondrá</t>
  </si>
  <si>
    <t>recursos</t>
  </si>
  <si>
    <t>raza</t>
  </si>
  <si>
    <t>muestras</t>
  </si>
  <si>
    <t>personales</t>
  </si>
  <si>
    <t>wilson</t>
  </si>
  <si>
    <t>imaginación</t>
  </si>
  <si>
    <t>volverás</t>
  </si>
  <si>
    <t>ceremonia</t>
  </si>
  <si>
    <t>almacén</t>
  </si>
  <si>
    <t>sabor</t>
  </si>
  <si>
    <t>sentarse</t>
  </si>
  <si>
    <t>on</t>
  </si>
  <si>
    <t>unión</t>
  </si>
  <si>
    <t>frankie</t>
  </si>
  <si>
    <t>reserva</t>
  </si>
  <si>
    <t>españa</t>
  </si>
  <si>
    <t>encanto</t>
  </si>
  <si>
    <t>aviones</t>
  </si>
  <si>
    <t>calidad</t>
  </si>
  <si>
    <t>escondido</t>
  </si>
  <si>
    <t>citas</t>
  </si>
  <si>
    <t>aceite</t>
  </si>
  <si>
    <t>pusiste</t>
  </si>
  <si>
    <t>querrá</t>
  </si>
  <si>
    <t>punta</t>
  </si>
  <si>
    <t>cinturón</t>
  </si>
  <si>
    <t>podrán</t>
  </si>
  <si>
    <t>cuales</t>
  </si>
  <si>
    <t>chiste</t>
  </si>
  <si>
    <t>consecuencias</t>
  </si>
  <si>
    <t>sinceramente</t>
  </si>
  <si>
    <t>lewis</t>
  </si>
  <si>
    <t>hablaste</t>
  </si>
  <si>
    <t>vaca</t>
  </si>
  <si>
    <t>investigando</t>
  </si>
  <si>
    <t>vuelven</t>
  </si>
  <si>
    <t>chloe</t>
  </si>
  <si>
    <t>prisionero</t>
  </si>
  <si>
    <t>investigar</t>
  </si>
  <si>
    <t>apellido</t>
  </si>
  <si>
    <t>actual</t>
  </si>
  <si>
    <t>despertar</t>
  </si>
  <si>
    <t>instante</t>
  </si>
  <si>
    <t>vincent</t>
  </si>
  <si>
    <t>ud</t>
  </si>
  <si>
    <t>morirá</t>
  </si>
  <si>
    <t>sacaste</t>
  </si>
  <si>
    <t>justin</t>
  </si>
  <si>
    <t>traiga</t>
  </si>
  <si>
    <t>sentada</t>
  </si>
  <si>
    <t>mueva</t>
  </si>
  <si>
    <t>jordan</t>
  </si>
  <si>
    <t>terminé</t>
  </si>
  <si>
    <t>emociones</t>
  </si>
  <si>
    <t>dormitorio</t>
  </si>
  <si>
    <t>pulso</t>
  </si>
  <si>
    <t>atreves</t>
  </si>
  <si>
    <t>frase</t>
  </si>
  <si>
    <t>partida</t>
  </si>
  <si>
    <t>sabíamos</t>
  </si>
  <si>
    <t>parezco</t>
  </si>
  <si>
    <t>excelencia</t>
  </si>
  <si>
    <t>despedido</t>
  </si>
  <si>
    <t>moral</t>
  </si>
  <si>
    <t>asalto</t>
  </si>
  <si>
    <t>decente</t>
  </si>
  <si>
    <t>informes</t>
  </si>
  <si>
    <t>asusta</t>
  </si>
  <si>
    <t>trabajan</t>
  </si>
  <si>
    <t>my</t>
  </si>
  <si>
    <t>doug</t>
  </si>
  <si>
    <t>poca</t>
  </si>
  <si>
    <t>pasaría</t>
  </si>
  <si>
    <t>médica</t>
  </si>
  <si>
    <t>combustible</t>
  </si>
  <si>
    <t>discusión</t>
  </si>
  <si>
    <t>verán</t>
  </si>
  <si>
    <t>ciertas</t>
  </si>
  <si>
    <t>pata</t>
  </si>
  <si>
    <t>jean</t>
  </si>
  <si>
    <t>antiguos</t>
  </si>
  <si>
    <t>requiere</t>
  </si>
  <si>
    <t>cogido</t>
  </si>
  <si>
    <t>comunicación</t>
  </si>
  <si>
    <t>manzana</t>
  </si>
  <si>
    <t>sed</t>
  </si>
  <si>
    <t>tio</t>
  </si>
  <si>
    <t>joyas</t>
  </si>
  <si>
    <t>cojones</t>
  </si>
  <si>
    <t>noble</t>
  </si>
  <si>
    <t>ee.uu.</t>
  </si>
  <si>
    <t>trabajamos</t>
  </si>
  <si>
    <t>pediste</t>
  </si>
  <si>
    <t>encontrarla</t>
  </si>
  <si>
    <t>piedras</t>
  </si>
  <si>
    <t>traidor</t>
  </si>
  <si>
    <t>gané</t>
  </si>
  <si>
    <t>letra</t>
  </si>
  <si>
    <t>conseguimos</t>
  </si>
  <si>
    <t>vía</t>
  </si>
  <si>
    <t>sacerdote</t>
  </si>
  <si>
    <t>efectos</t>
  </si>
  <si>
    <t>resistencia</t>
  </si>
  <si>
    <t>arroz</t>
  </si>
  <si>
    <t>arreglado</t>
  </si>
  <si>
    <t>tarjetas</t>
  </si>
  <si>
    <t>descubrió</t>
  </si>
  <si>
    <t>desconocido</t>
  </si>
  <si>
    <t>mínimo</t>
  </si>
  <si>
    <t>disparado</t>
  </si>
  <si>
    <t>boston</t>
  </si>
  <si>
    <t>entienden</t>
  </si>
  <si>
    <t>bandera</t>
  </si>
  <si>
    <t>llamarte</t>
  </si>
  <si>
    <t>plaza</t>
  </si>
  <si>
    <t>entrando</t>
  </si>
  <si>
    <t>tomará</t>
  </si>
  <si>
    <t>visitas</t>
  </si>
  <si>
    <t>cooper</t>
  </si>
  <si>
    <t>demasiada</t>
  </si>
  <si>
    <t>faltan</t>
  </si>
  <si>
    <t>planeado</t>
  </si>
  <si>
    <t>imperio</t>
  </si>
  <si>
    <t>esperaré</t>
  </si>
  <si>
    <t>enfadada</t>
  </si>
  <si>
    <t>levantar</t>
  </si>
  <si>
    <t>cartera</t>
  </si>
  <si>
    <t>jeremy</t>
  </si>
  <si>
    <t>importar</t>
  </si>
  <si>
    <t>depósito</t>
  </si>
  <si>
    <t>colegas</t>
  </si>
  <si>
    <t>periodista</t>
  </si>
  <si>
    <t>comprobar</t>
  </si>
  <si>
    <t>funcione</t>
  </si>
  <si>
    <t>nina</t>
  </si>
  <si>
    <t>mereces</t>
  </si>
  <si>
    <t>forense</t>
  </si>
  <si>
    <t>tensión</t>
  </si>
  <si>
    <t>involucrado</t>
  </si>
  <si>
    <t>vacía</t>
  </si>
  <si>
    <t>abandonado</t>
  </si>
  <si>
    <t>vídeo</t>
  </si>
  <si>
    <t>ruso</t>
  </si>
  <si>
    <t>círculo</t>
  </si>
  <si>
    <t>judío</t>
  </si>
  <si>
    <t>cole</t>
  </si>
  <si>
    <t>gritos</t>
  </si>
  <si>
    <t>carol</t>
  </si>
  <si>
    <t>empecemos</t>
  </si>
  <si>
    <t>resultó</t>
  </si>
  <si>
    <t>campos</t>
  </si>
  <si>
    <t>váyanse</t>
  </si>
  <si>
    <t>escribiendo</t>
  </si>
  <si>
    <t>divertida</t>
  </si>
  <si>
    <t>pasen</t>
  </si>
  <si>
    <t>pinta</t>
  </si>
  <si>
    <t>supo</t>
  </si>
  <si>
    <t>ascensor</t>
  </si>
  <si>
    <t>quedarnos</t>
  </si>
  <si>
    <t>matará</t>
  </si>
  <si>
    <t>aparecer</t>
  </si>
  <si>
    <t>helicóptero</t>
  </si>
  <si>
    <t>actuando</t>
  </si>
  <si>
    <t>ooh</t>
  </si>
  <si>
    <t>pasas</t>
  </si>
  <si>
    <t>apúrate</t>
  </si>
  <si>
    <t>big</t>
  </si>
  <si>
    <t>entregar</t>
  </si>
  <si>
    <t>escape</t>
  </si>
  <si>
    <t>indios</t>
  </si>
  <si>
    <t>limpieza</t>
  </si>
  <si>
    <t>rebecca</t>
  </si>
  <si>
    <t>querrás</t>
  </si>
  <si>
    <t>hueso</t>
  </si>
  <si>
    <t>jessica</t>
  </si>
  <si>
    <t>magnífico</t>
  </si>
  <si>
    <t>trabajadores</t>
  </si>
  <si>
    <t>caída</t>
  </si>
  <si>
    <t>temperatura</t>
  </si>
  <si>
    <t>habia</t>
  </si>
  <si>
    <t>dejaría</t>
  </si>
  <si>
    <t>encontrará</t>
  </si>
  <si>
    <t>ejercicio</t>
  </si>
  <si>
    <t>lealtad</t>
  </si>
  <si>
    <t>alas</t>
  </si>
  <si>
    <t>pasaron</t>
  </si>
  <si>
    <t>invitación</t>
  </si>
  <si>
    <t>diamantes</t>
  </si>
  <si>
    <t>unidades</t>
  </si>
  <si>
    <t>miller</t>
  </si>
  <si>
    <t>enojada</t>
  </si>
  <si>
    <t>decimos</t>
  </si>
  <si>
    <t>leyenda</t>
  </si>
  <si>
    <t>gilipollas</t>
  </si>
  <si>
    <t>tomaste</t>
  </si>
  <si>
    <t>paraíso</t>
  </si>
  <si>
    <t>gatos</t>
  </si>
  <si>
    <t>costumbre</t>
  </si>
  <si>
    <t>podria</t>
  </si>
  <si>
    <t>cabaña</t>
  </si>
  <si>
    <t>secretaria</t>
  </si>
  <si>
    <t>lentamente</t>
  </si>
  <si>
    <t>ensayo</t>
  </si>
  <si>
    <t>pagó</t>
  </si>
  <si>
    <t>familiares</t>
  </si>
  <si>
    <t>gimnasio</t>
  </si>
  <si>
    <t>negativo</t>
  </si>
  <si>
    <t>lenguaje</t>
  </si>
  <si>
    <t>pájaros</t>
  </si>
  <si>
    <t>presenta</t>
  </si>
  <si>
    <t>quedes</t>
  </si>
  <si>
    <t>garaje</t>
  </si>
  <si>
    <t>palo</t>
  </si>
  <si>
    <t>león</t>
  </si>
  <si>
    <t>oídos</t>
  </si>
  <si>
    <t>dick</t>
  </si>
  <si>
    <t>espaldas</t>
  </si>
  <si>
    <t>apuestas</t>
  </si>
  <si>
    <t>científico</t>
  </si>
  <si>
    <t>incluyendo</t>
  </si>
  <si>
    <t>pelotas</t>
  </si>
  <si>
    <t>actividad</t>
  </si>
  <si>
    <t>dragón</t>
  </si>
  <si>
    <t>necesite</t>
  </si>
  <si>
    <t>intentamos</t>
  </si>
  <si>
    <t>aguantar</t>
  </si>
  <si>
    <t>davis</t>
  </si>
  <si>
    <t>primeras</t>
  </si>
  <si>
    <t>generación</t>
  </si>
  <si>
    <t>sexuales</t>
  </si>
  <si>
    <t>apetece</t>
  </si>
  <si>
    <t>grupos</t>
  </si>
  <si>
    <t>capital</t>
  </si>
  <si>
    <t>dejemos</t>
  </si>
  <si>
    <t>habrías</t>
  </si>
  <si>
    <t>máquinas</t>
  </si>
  <si>
    <t>barato</t>
  </si>
  <si>
    <t>monsieur</t>
  </si>
  <si>
    <t>sistemas</t>
  </si>
  <si>
    <t>fingir</t>
  </si>
  <si>
    <t>pensarlo</t>
  </si>
  <si>
    <t>miércoles</t>
  </si>
  <si>
    <t>escritor</t>
  </si>
  <si>
    <t>solitario</t>
  </si>
  <si>
    <t>recibo</t>
  </si>
  <si>
    <t>conocerlo</t>
  </si>
  <si>
    <t>pudimos</t>
  </si>
  <si>
    <t>convertirse</t>
  </si>
  <si>
    <t>almas</t>
  </si>
  <si>
    <t>salto</t>
  </si>
  <si>
    <t>sonar</t>
  </si>
  <si>
    <t>publicidad</t>
  </si>
  <si>
    <t>russell</t>
  </si>
  <si>
    <t>temporal</t>
  </si>
  <si>
    <t>antecedentes</t>
  </si>
  <si>
    <t>probado</t>
  </si>
  <si>
    <t>todd</t>
  </si>
  <si>
    <t>kenny</t>
  </si>
  <si>
    <t>llamaron</t>
  </si>
  <si>
    <t>atractivo</t>
  </si>
  <si>
    <t>váyase</t>
  </si>
  <si>
    <t>barra</t>
  </si>
  <si>
    <t>aniversario</t>
  </si>
  <si>
    <t>intereses</t>
  </si>
  <si>
    <t>madres</t>
  </si>
  <si>
    <t>deba</t>
  </si>
  <si>
    <t>imagina</t>
  </si>
  <si>
    <t>niñera</t>
  </si>
  <si>
    <t>movimientos</t>
  </si>
  <si>
    <t>quince</t>
  </si>
  <si>
    <t>holmes</t>
  </si>
  <si>
    <t>muro</t>
  </si>
  <si>
    <t>recibe</t>
  </si>
  <si>
    <t>luce</t>
  </si>
  <si>
    <t>nací</t>
  </si>
  <si>
    <t>prima</t>
  </si>
  <si>
    <t>cubierto</t>
  </si>
  <si>
    <t>contando</t>
  </si>
  <si>
    <t>reír</t>
  </si>
  <si>
    <t>producto</t>
  </si>
  <si>
    <t>daños</t>
  </si>
  <si>
    <t>abrazo</t>
  </si>
  <si>
    <t>gafas</t>
  </si>
  <si>
    <t>arreglarlo</t>
  </si>
  <si>
    <t>sobrino</t>
  </si>
  <si>
    <t>man</t>
  </si>
  <si>
    <t>demanda</t>
  </si>
  <si>
    <t>elecciones</t>
  </si>
  <si>
    <t>construcción</t>
  </si>
  <si>
    <t>ayudaré</t>
  </si>
  <si>
    <t>buscado</t>
  </si>
  <si>
    <t>criaturas</t>
  </si>
  <si>
    <t>dejarla</t>
  </si>
  <si>
    <t>internacional</t>
  </si>
  <si>
    <t>perfil</t>
  </si>
  <si>
    <t>trozo</t>
  </si>
  <si>
    <t>actriz</t>
  </si>
  <si>
    <t>repito</t>
  </si>
  <si>
    <t>bendiga</t>
  </si>
  <si>
    <t>pistas</t>
  </si>
  <si>
    <t>whoa</t>
  </si>
  <si>
    <t>vecindario</t>
  </si>
  <si>
    <t>hannah</t>
  </si>
  <si>
    <t>marcus</t>
  </si>
  <si>
    <t>ataques</t>
  </si>
  <si>
    <t>razonable</t>
  </si>
  <si>
    <t>vende</t>
  </si>
  <si>
    <t>gerente</t>
  </si>
  <si>
    <t>sensible</t>
  </si>
  <si>
    <t>ríe</t>
  </si>
  <si>
    <t>izquierdo</t>
  </si>
  <si>
    <t>personalidad</t>
  </si>
  <si>
    <t>camina</t>
  </si>
  <si>
    <t>traes</t>
  </si>
  <si>
    <t>tuvieras</t>
  </si>
  <si>
    <t>albert</t>
  </si>
  <si>
    <t>conté</t>
  </si>
  <si>
    <t>preparando</t>
  </si>
  <si>
    <t>secretario</t>
  </si>
  <si>
    <t>rueda</t>
  </si>
  <si>
    <t>sorprendido</t>
  </si>
  <si>
    <t>profundamente</t>
  </si>
  <si>
    <t>conoció</t>
  </si>
  <si>
    <t>grano</t>
  </si>
  <si>
    <t>pagaré</t>
  </si>
  <si>
    <t>límites</t>
  </si>
  <si>
    <t>moneda</t>
  </si>
  <si>
    <t>super</t>
  </si>
  <si>
    <t>piedad</t>
  </si>
  <si>
    <t>militares</t>
  </si>
  <si>
    <t>seguía</t>
  </si>
  <si>
    <t>tocado</t>
  </si>
  <si>
    <t>ciudadanos</t>
  </si>
  <si>
    <t>creado</t>
  </si>
  <si>
    <t>temas</t>
  </si>
  <si>
    <t>acepta</t>
  </si>
  <si>
    <t>encerrado</t>
  </si>
  <si>
    <t>opinas</t>
  </si>
  <si>
    <t>empiezo</t>
  </si>
  <si>
    <t>borde</t>
  </si>
  <si>
    <t>llevarla</t>
  </si>
  <si>
    <t>barcos</t>
  </si>
  <si>
    <t>toby</t>
  </si>
  <si>
    <t>pudieron</t>
  </si>
  <si>
    <t>tocando</t>
  </si>
  <si>
    <t>harvey</t>
  </si>
  <si>
    <t>profesora</t>
  </si>
  <si>
    <t>dejame</t>
  </si>
  <si>
    <t>expresión</t>
  </si>
  <si>
    <t>asesinada</t>
  </si>
  <si>
    <t>escándalo</t>
  </si>
  <si>
    <t>nervios</t>
  </si>
  <si>
    <t>ios</t>
  </si>
  <si>
    <t>randy</t>
  </si>
  <si>
    <t>emoción</t>
  </si>
  <si>
    <t>blake</t>
  </si>
  <si>
    <t>catherine</t>
  </si>
  <si>
    <t>oficialmente</t>
  </si>
  <si>
    <t>perdedor</t>
  </si>
  <si>
    <t>margaret</t>
  </si>
  <si>
    <t>sienten</t>
  </si>
  <si>
    <t>rumbo</t>
  </si>
  <si>
    <t>valle</t>
  </si>
  <si>
    <t>ian</t>
  </si>
  <si>
    <t>x</t>
  </si>
  <si>
    <t>viejas</t>
  </si>
  <si>
    <t>buscaba</t>
  </si>
  <si>
    <t>científicos</t>
  </si>
  <si>
    <t>gorda</t>
  </si>
  <si>
    <t>juventud</t>
  </si>
  <si>
    <t>hayamos</t>
  </si>
  <si>
    <t>preocupación</t>
  </si>
  <si>
    <t>desnudo</t>
  </si>
  <si>
    <t>guión</t>
  </si>
  <si>
    <t>grant</t>
  </si>
  <si>
    <t>envié</t>
  </si>
  <si>
    <t>señoritas</t>
  </si>
  <si>
    <t>carreras</t>
  </si>
  <si>
    <t>tratas</t>
  </si>
  <si>
    <t>sucia</t>
  </si>
  <si>
    <t>sophie</t>
  </si>
  <si>
    <t>ratas</t>
  </si>
  <si>
    <t>mayo</t>
  </si>
  <si>
    <t>tirado</t>
  </si>
  <si>
    <t>heroína</t>
  </si>
  <si>
    <t>háblame</t>
  </si>
  <si>
    <t>contestar</t>
  </si>
  <si>
    <t>caos</t>
  </si>
  <si>
    <t>alternativa</t>
  </si>
  <si>
    <t>estupidez</t>
  </si>
  <si>
    <t>derek</t>
  </si>
  <si>
    <t>sorprendente</t>
  </si>
  <si>
    <t>pedirte</t>
  </si>
  <si>
    <t>principios</t>
  </si>
  <si>
    <t>egoísta</t>
  </si>
  <si>
    <t>mostraré</t>
  </si>
  <si>
    <t>sentarme</t>
  </si>
  <si>
    <t>verdaderamente</t>
  </si>
  <si>
    <t>enhorabuena</t>
  </si>
  <si>
    <t>casey</t>
  </si>
  <si>
    <t>peligrosa</t>
  </si>
  <si>
    <t>ánimo</t>
  </si>
  <si>
    <t>viajes</t>
  </si>
  <si>
    <t>lujo</t>
  </si>
  <si>
    <t>mia</t>
  </si>
  <si>
    <t>cantando</t>
  </si>
  <si>
    <t>religión</t>
  </si>
  <si>
    <t>nate</t>
  </si>
  <si>
    <t>risas</t>
  </si>
  <si>
    <t>despejado</t>
  </si>
  <si>
    <t>miserable</t>
  </si>
  <si>
    <t>hierro</t>
  </si>
  <si>
    <t>corona</t>
  </si>
  <si>
    <t>wayne</t>
  </si>
  <si>
    <t>serías</t>
  </si>
  <si>
    <t>dispositivo</t>
  </si>
  <si>
    <t>mencionar</t>
  </si>
  <si>
    <t>brad</t>
  </si>
  <si>
    <t>mencionó</t>
  </si>
  <si>
    <t>inmunidad</t>
  </si>
  <si>
    <t>grabación</t>
  </si>
  <si>
    <t>producción</t>
  </si>
  <si>
    <t>nuclear</t>
  </si>
  <si>
    <t>clima</t>
  </si>
  <si>
    <t>puesta</t>
  </si>
  <si>
    <t>buscarlo</t>
  </si>
  <si>
    <t>carácter</t>
  </si>
  <si>
    <t>prostituta</t>
  </si>
  <si>
    <t>llamarlo</t>
  </si>
  <si>
    <t>steven</t>
  </si>
  <si>
    <t>máscara</t>
  </si>
  <si>
    <t>alegre</t>
  </si>
  <si>
    <t>comprender</t>
  </si>
  <si>
    <t>volviste</t>
  </si>
  <si>
    <t>cambiando</t>
  </si>
  <si>
    <t>alianza</t>
  </si>
  <si>
    <t>encontrarás</t>
  </si>
  <si>
    <t>positivo</t>
  </si>
  <si>
    <t>siglos</t>
  </si>
  <si>
    <t>serían</t>
  </si>
  <si>
    <t>desafortunadamente</t>
  </si>
  <si>
    <t>guitarra</t>
  </si>
  <si>
    <t>hacían</t>
  </si>
  <si>
    <t>estrategia</t>
  </si>
  <si>
    <t>entré</t>
  </si>
  <si>
    <t>vinimos</t>
  </si>
  <si>
    <t>frecuencia</t>
  </si>
  <si>
    <t>poli</t>
  </si>
  <si>
    <t>that</t>
  </si>
  <si>
    <t>elena</t>
  </si>
  <si>
    <t>discúlpame</t>
  </si>
  <si>
    <t>llevé</t>
  </si>
  <si>
    <t>vince</t>
  </si>
  <si>
    <t>prohibido</t>
  </si>
  <si>
    <t>caray</t>
  </si>
  <si>
    <t>arruinar</t>
  </si>
  <si>
    <t>masa</t>
  </si>
  <si>
    <t>existencia</t>
  </si>
  <si>
    <t>túnel</t>
  </si>
  <si>
    <t>bromas</t>
  </si>
  <si>
    <t>evitarlo</t>
  </si>
  <si>
    <t>industria</t>
  </si>
  <si>
    <t>trasera</t>
  </si>
  <si>
    <t>monstruos</t>
  </si>
  <si>
    <t>mete</t>
  </si>
  <si>
    <t>conseguiré</t>
  </si>
  <si>
    <t>inocentes</t>
  </si>
  <si>
    <t>colección</t>
  </si>
  <si>
    <t>empleado</t>
  </si>
  <si>
    <t>fatal</t>
  </si>
  <si>
    <t>stephen</t>
  </si>
  <si>
    <t>olivia</t>
  </si>
  <si>
    <t>intente</t>
  </si>
  <si>
    <t>expediente</t>
  </si>
  <si>
    <t>nancy</t>
  </si>
  <si>
    <t>putas</t>
  </si>
  <si>
    <t>jess</t>
  </si>
  <si>
    <t>petición</t>
  </si>
  <si>
    <t>ayudado</t>
  </si>
  <si>
    <t>lou</t>
  </si>
  <si>
    <t>presentación</t>
  </si>
  <si>
    <t>beth</t>
  </si>
  <si>
    <t>vendido</t>
  </si>
  <si>
    <t>cerebral</t>
  </si>
  <si>
    <t>coraje</t>
  </si>
  <si>
    <t>adulto</t>
  </si>
  <si>
    <t>rubia</t>
  </si>
  <si>
    <t>mandar</t>
  </si>
  <si>
    <t>pierdes</t>
  </si>
  <si>
    <t>gano</t>
  </si>
  <si>
    <t>almorzar</t>
  </si>
  <si>
    <t>caridad</t>
  </si>
  <si>
    <t>oscar</t>
  </si>
  <si>
    <t>sepan</t>
  </si>
  <si>
    <t>llegada</t>
  </si>
  <si>
    <t>capítulo</t>
  </si>
  <si>
    <t>disculparme</t>
  </si>
  <si>
    <t>viniera</t>
  </si>
  <si>
    <t>gastos</t>
  </si>
  <si>
    <t>sentirse</t>
  </si>
  <si>
    <t>entren</t>
  </si>
  <si>
    <t>quédese</t>
  </si>
  <si>
    <t>tarta</t>
  </si>
  <si>
    <t>volvería</t>
  </si>
  <si>
    <t>jersey</t>
  </si>
  <si>
    <t>mataría</t>
  </si>
  <si>
    <t>breve</t>
  </si>
  <si>
    <t>obras</t>
  </si>
  <si>
    <t>acero</t>
  </si>
  <si>
    <t>llévame</t>
  </si>
  <si>
    <t>street</t>
  </si>
  <si>
    <t>suceda</t>
  </si>
  <si>
    <t>cigarrillos</t>
  </si>
  <si>
    <t>funcionará</t>
  </si>
  <si>
    <t>alicia</t>
  </si>
  <si>
    <t>haberla</t>
  </si>
  <si>
    <t>camarada</t>
  </si>
  <si>
    <t>confesión</t>
  </si>
  <si>
    <t>dijimos</t>
  </si>
  <si>
    <t>coartada</t>
  </si>
  <si>
    <t>desnuda</t>
  </si>
  <si>
    <t>payaso</t>
  </si>
  <si>
    <t>rayo</t>
  </si>
  <si>
    <t>guay</t>
  </si>
  <si>
    <t>naves</t>
  </si>
  <si>
    <t>americana</t>
  </si>
  <si>
    <t>político</t>
  </si>
  <si>
    <t>diseño</t>
  </si>
  <si>
    <t>condenado</t>
  </si>
  <si>
    <t>convencido</t>
  </si>
  <si>
    <t>edward</t>
  </si>
  <si>
    <t>policia</t>
  </si>
  <si>
    <t>italiano</t>
  </si>
  <si>
    <t>pedro</t>
  </si>
  <si>
    <t>mm</t>
  </si>
  <si>
    <t>camiseta</t>
  </si>
  <si>
    <t>vendrán</t>
  </si>
  <si>
    <t>extrañas</t>
  </si>
  <si>
    <t>impacto</t>
  </si>
  <si>
    <t>equipaje</t>
  </si>
  <si>
    <t>lois</t>
  </si>
  <si>
    <t>sufrimiento</t>
  </si>
  <si>
    <t>salieron</t>
  </si>
  <si>
    <t>mantente</t>
  </si>
  <si>
    <t>sabiendo</t>
  </si>
  <si>
    <t>maten</t>
  </si>
  <si>
    <t>adolescente</t>
  </si>
  <si>
    <t>soltero</t>
  </si>
  <si>
    <t>descubrí</t>
  </si>
  <si>
    <t>tranquilos</t>
  </si>
  <si>
    <t>influencia</t>
  </si>
  <si>
    <t>oxígeno</t>
  </si>
  <si>
    <t>experimento</t>
  </si>
  <si>
    <t>absurdo</t>
  </si>
  <si>
    <t>algun</t>
  </si>
  <si>
    <t>habrían</t>
  </si>
  <si>
    <t>ponerle</t>
  </si>
  <si>
    <t>empiece</t>
  </si>
  <si>
    <t>devolver</t>
  </si>
  <si>
    <t>propuesta</t>
  </si>
  <si>
    <t>tómalo</t>
  </si>
  <si>
    <t>michelle</t>
  </si>
  <si>
    <t>abrió</t>
  </si>
  <si>
    <t>plantas</t>
  </si>
  <si>
    <t>cantante</t>
  </si>
  <si>
    <t>traición</t>
  </si>
  <si>
    <t>cementerio</t>
  </si>
  <si>
    <t>florida</t>
  </si>
  <si>
    <t>pozo</t>
  </si>
  <si>
    <t>patrulla</t>
  </si>
  <si>
    <t>brandon</t>
  </si>
  <si>
    <t>planeando</t>
  </si>
  <si>
    <t>ann</t>
  </si>
  <si>
    <t>tragedia</t>
  </si>
  <si>
    <t>ethan</t>
  </si>
  <si>
    <t>miami</t>
  </si>
  <si>
    <t>autoridades</t>
  </si>
  <si>
    <t>trate</t>
  </si>
  <si>
    <t>procedimiento</t>
  </si>
  <si>
    <t>fantasía</t>
  </si>
  <si>
    <t>billetes</t>
  </si>
  <si>
    <t>ganamos</t>
  </si>
  <si>
    <t>secuestro</t>
  </si>
  <si>
    <t>sabrás</t>
  </si>
  <si>
    <t>prestado</t>
  </si>
  <si>
    <t>bodas</t>
  </si>
  <si>
    <t>béisbol</t>
  </si>
  <si>
    <t>ciudades</t>
  </si>
  <si>
    <t>conejo</t>
  </si>
  <si>
    <t>pregúntale</t>
  </si>
  <si>
    <t>billete</t>
  </si>
  <si>
    <t>esperanzas</t>
  </si>
  <si>
    <t>díselo</t>
  </si>
  <si>
    <t>significado</t>
  </si>
  <si>
    <t>mueren</t>
  </si>
  <si>
    <t>shawn</t>
  </si>
  <si>
    <t>cincuenta</t>
  </si>
  <si>
    <t>jugadores</t>
  </si>
  <si>
    <t>web</t>
  </si>
  <si>
    <t>apropiado</t>
  </si>
  <si>
    <t>robot</t>
  </si>
  <si>
    <t>considerado</t>
  </si>
  <si>
    <t>alcanzar</t>
  </si>
  <si>
    <t>patatas</t>
  </si>
  <si>
    <t>mantenga</t>
  </si>
  <si>
    <t>continuación</t>
  </si>
  <si>
    <t>tradición</t>
  </si>
  <si>
    <t>países</t>
  </si>
  <si>
    <t>ocultar</t>
  </si>
  <si>
    <t>tendríamos</t>
  </si>
  <si>
    <t>electricidad</t>
  </si>
  <si>
    <t>bebidas</t>
  </si>
  <si>
    <t>siguió</t>
  </si>
  <si>
    <t>reto</t>
  </si>
  <si>
    <t>aldea</t>
  </si>
  <si>
    <t>robaron</t>
  </si>
  <si>
    <t>aguas</t>
  </si>
  <si>
    <t>caminos</t>
  </si>
  <si>
    <t>ellen</t>
  </si>
  <si>
    <t>permitido</t>
  </si>
  <si>
    <t>alli</t>
  </si>
  <si>
    <t>cima</t>
  </si>
  <si>
    <t>éi</t>
  </si>
  <si>
    <t>risa</t>
  </si>
  <si>
    <t>cumplido</t>
  </si>
  <si>
    <t>objetos</t>
  </si>
  <si>
    <t>decide</t>
  </si>
  <si>
    <t>pregunte</t>
  </si>
  <si>
    <t>once</t>
  </si>
  <si>
    <t>matan</t>
  </si>
  <si>
    <t>terrorista</t>
  </si>
  <si>
    <t>tomes</t>
  </si>
  <si>
    <t>términos</t>
  </si>
  <si>
    <t>reyes</t>
  </si>
  <si>
    <t>revés</t>
  </si>
  <si>
    <t>explotar</t>
  </si>
  <si>
    <t>maletas</t>
  </si>
  <si>
    <t>nubes</t>
  </si>
  <si>
    <t>circo</t>
  </si>
  <si>
    <t>darse</t>
  </si>
  <si>
    <t>west</t>
  </si>
  <si>
    <t>prometiste</t>
  </si>
  <si>
    <t>tanque</t>
  </si>
  <si>
    <t>uñas</t>
  </si>
  <si>
    <t>encargaré</t>
  </si>
  <si>
    <t>terroristas</t>
  </si>
  <si>
    <t>estúpidos</t>
  </si>
  <si>
    <t>héroes</t>
  </si>
  <si>
    <t>salta</t>
  </si>
  <si>
    <t>daremos</t>
  </si>
  <si>
    <t>agradecido</t>
  </si>
  <si>
    <t>victor</t>
  </si>
  <si>
    <t>terror</t>
  </si>
  <si>
    <t>keith</t>
  </si>
  <si>
    <t>sacrificio</t>
  </si>
  <si>
    <t>destrucción</t>
  </si>
  <si>
    <t>teddy</t>
  </si>
  <si>
    <t>texto</t>
  </si>
  <si>
    <t>peleas</t>
  </si>
  <si>
    <t>liga</t>
  </si>
  <si>
    <t>martha</t>
  </si>
  <si>
    <t>ana</t>
  </si>
  <si>
    <t>enviaré</t>
  </si>
  <si>
    <t>teléfonos</t>
  </si>
  <si>
    <t>porno</t>
  </si>
  <si>
    <t>diera</t>
  </si>
  <si>
    <t>oscura</t>
  </si>
  <si>
    <t>tuyos</t>
  </si>
  <si>
    <t>olvido</t>
  </si>
  <si>
    <t>queridos</t>
  </si>
  <si>
    <t>colina</t>
  </si>
  <si>
    <t>bromeas</t>
  </si>
  <si>
    <t>sano</t>
  </si>
  <si>
    <t>únicos</t>
  </si>
  <si>
    <t>musical</t>
  </si>
  <si>
    <t>pastor</t>
  </si>
  <si>
    <t>ponerlo</t>
  </si>
  <si>
    <t>naranja</t>
  </si>
  <si>
    <t>batería</t>
  </si>
  <si>
    <t>trabajó</t>
  </si>
  <si>
    <t>reuniones</t>
  </si>
  <si>
    <t>sue</t>
  </si>
  <si>
    <t>figura</t>
  </si>
  <si>
    <t>jesucristo</t>
  </si>
  <si>
    <t>funcionan</t>
  </si>
  <si>
    <t>voces</t>
  </si>
  <si>
    <t>caroline</t>
  </si>
  <si>
    <t>jacob</t>
  </si>
  <si>
    <t>caramba</t>
  </si>
  <si>
    <t>callejón</t>
  </si>
  <si>
    <t>técnica</t>
  </si>
  <si>
    <t>marshall</t>
  </si>
  <si>
    <t>refería</t>
  </si>
  <si>
    <t>notado</t>
  </si>
  <si>
    <t>maquillaje</t>
  </si>
  <si>
    <t>lanzar</t>
  </si>
  <si>
    <t>cadáveres</t>
  </si>
  <si>
    <t>atacó</t>
  </si>
  <si>
    <t>vendiendo</t>
  </si>
  <si>
    <t>bailando</t>
  </si>
  <si>
    <t>tenerte</t>
  </si>
  <si>
    <t>cubrir</t>
  </si>
  <si>
    <t>liz</t>
  </si>
  <si>
    <t>policial</t>
  </si>
  <si>
    <t>fase</t>
  </si>
  <si>
    <t>gus</t>
  </si>
  <si>
    <t>joseph</t>
  </si>
  <si>
    <t>importaba</t>
  </si>
  <si>
    <t>armada</t>
  </si>
  <si>
    <t>fea</t>
  </si>
  <si>
    <t>porquería</t>
  </si>
  <si>
    <t>mickey</t>
  </si>
  <si>
    <t>superar</t>
  </si>
  <si>
    <t>disfruta</t>
  </si>
  <si>
    <t>sueldo</t>
  </si>
  <si>
    <t>abiertos</t>
  </si>
  <si>
    <t>piénsalo</t>
  </si>
  <si>
    <t>testimonio</t>
  </si>
  <si>
    <t>incómodo</t>
  </si>
  <si>
    <t>oyó</t>
  </si>
  <si>
    <t>costado</t>
  </si>
  <si>
    <t>apaga</t>
  </si>
  <si>
    <t>considerando</t>
  </si>
  <si>
    <t>bolsas</t>
  </si>
  <si>
    <t>seguiré</t>
  </si>
  <si>
    <t>imaginé</t>
  </si>
  <si>
    <t>detenerlo</t>
  </si>
  <si>
    <t>diana</t>
  </si>
  <si>
    <t>pasaporte</t>
  </si>
  <si>
    <t>infancia</t>
  </si>
  <si>
    <t>suele</t>
  </si>
  <si>
    <t>productos</t>
  </si>
  <si>
    <t>rocas</t>
  </si>
  <si>
    <t>reverendo</t>
  </si>
  <si>
    <t>mediodía</t>
  </si>
  <si>
    <t>golpeado</t>
  </si>
  <si>
    <t>destruido</t>
  </si>
  <si>
    <t>reconozco</t>
  </si>
  <si>
    <t>plástico</t>
  </si>
  <si>
    <t>young</t>
  </si>
  <si>
    <t>barba</t>
  </si>
  <si>
    <t>mago</t>
  </si>
  <si>
    <t>hojas</t>
  </si>
  <si>
    <t>conocerla</t>
  </si>
  <si>
    <t>hallar</t>
  </si>
  <si>
    <t>mantequilla</t>
  </si>
  <si>
    <t>lidiar</t>
  </si>
  <si>
    <t>sentencia</t>
  </si>
  <si>
    <t>ideal</t>
  </si>
  <si>
    <t>dámelo</t>
  </si>
  <si>
    <t>mandó</t>
  </si>
  <si>
    <t>residencia</t>
  </si>
  <si>
    <t>francamente</t>
  </si>
  <si>
    <t>guerrero</t>
  </si>
  <si>
    <t>ayudo</t>
  </si>
  <si>
    <t>sigamos</t>
  </si>
  <si>
    <t>jennifer</t>
  </si>
  <si>
    <t>engañar</t>
  </si>
  <si>
    <t>baje</t>
  </si>
  <si>
    <t>contaré</t>
  </si>
  <si>
    <t>guantes</t>
  </si>
  <si>
    <t>rompe</t>
  </si>
  <si>
    <t>conociste</t>
  </si>
  <si>
    <t>hoja</t>
  </si>
  <si>
    <t>decían</t>
  </si>
  <si>
    <t>recepción</t>
  </si>
  <si>
    <t>logrado</t>
  </si>
  <si>
    <t>odias</t>
  </si>
  <si>
    <t>comisión</t>
  </si>
  <si>
    <t>vampiro</t>
  </si>
  <si>
    <t>finales</t>
  </si>
  <si>
    <t>sufrido</t>
  </si>
  <si>
    <t>azules</t>
  </si>
  <si>
    <t>usarlo</t>
  </si>
  <si>
    <t>cometer</t>
  </si>
  <si>
    <t>descansa</t>
  </si>
  <si>
    <t>peleando</t>
  </si>
  <si>
    <t>docena</t>
  </si>
  <si>
    <t>estaríamos</t>
  </si>
  <si>
    <t>sera</t>
  </si>
  <si>
    <t>lanza</t>
  </si>
  <si>
    <t>averiguarlo</t>
  </si>
  <si>
    <t>lanzamiento</t>
  </si>
  <si>
    <t>moverse</t>
  </si>
  <si>
    <t>ho</t>
  </si>
  <si>
    <t>falla</t>
  </si>
  <si>
    <t>angela</t>
  </si>
  <si>
    <t>técnicamente</t>
  </si>
  <si>
    <t>dejara</t>
  </si>
  <si>
    <t>medias</t>
  </si>
  <si>
    <t>míralo</t>
  </si>
  <si>
    <t>físico</t>
  </si>
  <si>
    <t>hacerla</t>
  </si>
  <si>
    <t>multitud</t>
  </si>
  <si>
    <t>potencial</t>
  </si>
  <si>
    <t>hacías</t>
  </si>
  <si>
    <t>famosa</t>
  </si>
  <si>
    <t>rutina</t>
  </si>
  <si>
    <t>oportunidades</t>
  </si>
  <si>
    <t>progreso</t>
  </si>
  <si>
    <t>fascinante</t>
  </si>
  <si>
    <t>ensalada</t>
  </si>
  <si>
    <t>cómoda</t>
  </si>
  <si>
    <t>prepara</t>
  </si>
  <si>
    <t>tráeme</t>
  </si>
  <si>
    <t>equivocas</t>
  </si>
  <si>
    <t>tubo</t>
  </si>
  <si>
    <t>owen</t>
  </si>
  <si>
    <t>sacarlo</t>
  </si>
  <si>
    <t>is</t>
  </si>
  <si>
    <t>usas</t>
  </si>
  <si>
    <t>letras</t>
  </si>
  <si>
    <t>dennis</t>
  </si>
  <si>
    <t>demasiados</t>
  </si>
  <si>
    <t>éstas</t>
  </si>
  <si>
    <t>interrumpir</t>
  </si>
  <si>
    <t>representa</t>
  </si>
  <si>
    <t>socios</t>
  </si>
  <si>
    <t>pecados</t>
  </si>
  <si>
    <t>novela</t>
  </si>
  <si>
    <t>herramientas</t>
  </si>
  <si>
    <t>desaparece</t>
  </si>
  <si>
    <t>apostar</t>
  </si>
  <si>
    <t>ó</t>
  </si>
  <si>
    <t>septiembre</t>
  </si>
  <si>
    <t>vestidos</t>
  </si>
  <si>
    <t>festival</t>
  </si>
  <si>
    <t>franceses</t>
  </si>
  <si>
    <t>queria</t>
  </si>
  <si>
    <t>gustar</t>
  </si>
  <si>
    <t>auxilio</t>
  </si>
  <si>
    <t>éstos</t>
  </si>
  <si>
    <t>fracaso</t>
  </si>
  <si>
    <t>berlín</t>
  </si>
  <si>
    <t>cañón</t>
  </si>
  <si>
    <t>llegaremos</t>
  </si>
  <si>
    <t>empezaron</t>
  </si>
  <si>
    <t>spencer</t>
  </si>
  <si>
    <t>fíjate</t>
  </si>
  <si>
    <t>votar</t>
  </si>
  <si>
    <t>merezco</t>
  </si>
  <si>
    <t>infantil</t>
  </si>
  <si>
    <t>estacionamiento</t>
  </si>
  <si>
    <t>asesina</t>
  </si>
  <si>
    <t>sentarte</t>
  </si>
  <si>
    <t>mintió</t>
  </si>
  <si>
    <t>grita</t>
  </si>
  <si>
    <t>ofrecer</t>
  </si>
  <si>
    <t>ruth</t>
  </si>
  <si>
    <t>esclavos</t>
  </si>
  <si>
    <t>academia</t>
  </si>
  <si>
    <t>probarlo</t>
  </si>
  <si>
    <t>viuda</t>
  </si>
  <si>
    <t>reporte</t>
  </si>
  <si>
    <t>monedas</t>
  </si>
  <si>
    <t>rob</t>
  </si>
  <si>
    <t>advertencia</t>
  </si>
  <si>
    <t>jugo</t>
  </si>
  <si>
    <t>malcolm</t>
  </si>
  <si>
    <t>pico</t>
  </si>
  <si>
    <t>miré</t>
  </si>
  <si>
    <t>rota</t>
  </si>
  <si>
    <t>sociales</t>
  </si>
  <si>
    <t>amarillo</t>
  </si>
  <si>
    <t>encargado</t>
  </si>
  <si>
    <t>so</t>
  </si>
  <si>
    <t>listas</t>
  </si>
  <si>
    <t>as</t>
  </si>
  <si>
    <t>poderosa</t>
  </si>
  <si>
    <t>prometió</t>
  </si>
  <si>
    <t>drama</t>
  </si>
  <si>
    <t>confundido</t>
  </si>
  <si>
    <t>olvídate</t>
  </si>
  <si>
    <t>normales</t>
  </si>
  <si>
    <t>inconsciente</t>
  </si>
  <si>
    <t>asegurar</t>
  </si>
  <si>
    <t>estadounidense</t>
  </si>
  <si>
    <t>locales</t>
  </si>
  <si>
    <t>informado</t>
  </si>
  <si>
    <t>resuelto</t>
  </si>
  <si>
    <t>cueva</t>
  </si>
  <si>
    <t>conduciendo</t>
  </si>
  <si>
    <t>perdidos</t>
  </si>
  <si>
    <t>escuchó</t>
  </si>
  <si>
    <t>patético</t>
  </si>
  <si>
    <t>abril</t>
  </si>
  <si>
    <t>matemáticas</t>
  </si>
  <si>
    <t>eliminar</t>
  </si>
  <si>
    <t>venid</t>
  </si>
  <si>
    <t>hicieras</t>
  </si>
  <si>
    <t>causar</t>
  </si>
  <si>
    <t>demasiadas</t>
  </si>
  <si>
    <t>vigilando</t>
  </si>
  <si>
    <t>función</t>
  </si>
  <si>
    <t>solar</t>
  </si>
  <si>
    <t>encontrarme</t>
  </si>
  <si>
    <t>williams</t>
  </si>
  <si>
    <t>dólar</t>
  </si>
  <si>
    <t>trucos</t>
  </si>
  <si>
    <t>h</t>
  </si>
  <si>
    <t>lectura</t>
  </si>
  <si>
    <t>camarero</t>
  </si>
  <si>
    <t>toman</t>
  </si>
  <si>
    <t>regresaré</t>
  </si>
  <si>
    <t>tiendas</t>
  </si>
  <si>
    <t>encontremos</t>
  </si>
  <si>
    <t>dimos</t>
  </si>
  <si>
    <t>cabina</t>
  </si>
  <si>
    <t>deporte</t>
  </si>
  <si>
    <t>virginia</t>
  </si>
  <si>
    <t>fuga</t>
  </si>
  <si>
    <t>holly</t>
  </si>
  <si>
    <t>sospechosos</t>
  </si>
  <si>
    <t>jonathan</t>
  </si>
  <si>
    <t>ala</t>
  </si>
  <si>
    <t>champán</t>
  </si>
  <si>
    <t>quedaba</t>
  </si>
  <si>
    <t>viera</t>
  </si>
  <si>
    <t>formar</t>
  </si>
  <si>
    <t>walker</t>
  </si>
  <si>
    <t>detectives</t>
  </si>
  <si>
    <t>entenderlo</t>
  </si>
  <si>
    <t>orejas</t>
  </si>
  <si>
    <t>obligado</t>
  </si>
  <si>
    <t>testamento</t>
  </si>
  <si>
    <t>extremadamente</t>
  </si>
  <si>
    <t>creyó</t>
  </si>
  <si>
    <t>darán</t>
  </si>
  <si>
    <t>materia</t>
  </si>
  <si>
    <t>detuvo</t>
  </si>
  <si>
    <t>casco</t>
  </si>
  <si>
    <t>sabremos</t>
  </si>
  <si>
    <t>agenda</t>
  </si>
  <si>
    <t>rosas</t>
  </si>
  <si>
    <t>aceptado</t>
  </si>
  <si>
    <t>bello</t>
  </si>
  <si>
    <t>fabuloso</t>
  </si>
  <si>
    <t>llores</t>
  </si>
  <si>
    <t>arruinado</t>
  </si>
  <si>
    <t>enterado</t>
  </si>
  <si>
    <t>junio</t>
  </si>
  <si>
    <t>baila</t>
  </si>
  <si>
    <t>artistas</t>
  </si>
  <si>
    <t>realizar</t>
  </si>
  <si>
    <t>hechizo</t>
  </si>
  <si>
    <t>respiración</t>
  </si>
  <si>
    <t>extremo</t>
  </si>
  <si>
    <t>historial</t>
  </si>
  <si>
    <t>pongan</t>
  </si>
  <si>
    <t>yeah</t>
  </si>
  <si>
    <t>próximos</t>
  </si>
  <si>
    <t>extraordinario</t>
  </si>
  <si>
    <t>tigre</t>
  </si>
  <si>
    <t>fianza</t>
  </si>
  <si>
    <t>consejos</t>
  </si>
  <si>
    <t>mostrarte</t>
  </si>
  <si>
    <t>doctores</t>
  </si>
  <si>
    <t>auténtico</t>
  </si>
  <si>
    <t>usamos</t>
  </si>
  <si>
    <t>romance</t>
  </si>
  <si>
    <t>miente</t>
  </si>
  <si>
    <t>matthew</t>
  </si>
  <si>
    <t>importan</t>
  </si>
  <si>
    <t>paren</t>
  </si>
  <si>
    <t>indio</t>
  </si>
  <si>
    <t>increíblemente</t>
  </si>
  <si>
    <t>pierdo</t>
  </si>
  <si>
    <t>llevaremos</t>
  </si>
  <si>
    <t>ví</t>
  </si>
  <si>
    <t>ofrece</t>
  </si>
  <si>
    <t>seco</t>
  </si>
  <si>
    <t>willie</t>
  </si>
  <si>
    <t>quinn</t>
  </si>
  <si>
    <t>sagrado</t>
  </si>
  <si>
    <t>monte</t>
  </si>
  <si>
    <t>paris</t>
  </si>
  <si>
    <t>discos</t>
  </si>
  <si>
    <t>louise</t>
  </si>
  <si>
    <t>carrie</t>
  </si>
  <si>
    <t>juguetes</t>
  </si>
  <si>
    <t>cerdos</t>
  </si>
  <si>
    <t>enteré</t>
  </si>
  <si>
    <t>escapado</t>
  </si>
  <si>
    <t>matarla</t>
  </si>
  <si>
    <t>casó</t>
  </si>
  <si>
    <t>ali</t>
  </si>
  <si>
    <t>salgas</t>
  </si>
  <si>
    <t>pasajeros</t>
  </si>
  <si>
    <t>debilidad</t>
  </si>
  <si>
    <t>civiles</t>
  </si>
  <si>
    <t>corbata</t>
  </si>
  <si>
    <t>dispuesta</t>
  </si>
  <si>
    <t>necesitaré</t>
  </si>
  <si>
    <t>cuartel</t>
  </si>
  <si>
    <t>cazar</t>
  </si>
  <si>
    <t>robando</t>
  </si>
  <si>
    <t>convencer</t>
  </si>
  <si>
    <t>rollo</t>
  </si>
  <si>
    <t>pescar</t>
  </si>
  <si>
    <t>mezcla</t>
  </si>
  <si>
    <t>parejas</t>
  </si>
  <si>
    <t>condicional</t>
  </si>
  <si>
    <t>giro</t>
  </si>
  <si>
    <t>bonitas</t>
  </si>
  <si>
    <t>necesites</t>
  </si>
  <si>
    <t>molestar</t>
  </si>
  <si>
    <t>amantes</t>
  </si>
  <si>
    <t>gris</t>
  </si>
  <si>
    <t>zoe</t>
  </si>
  <si>
    <t>pedimos</t>
  </si>
  <si>
    <t>refuerzos</t>
  </si>
  <si>
    <t>josé</t>
  </si>
  <si>
    <t>colgar</t>
  </si>
  <si>
    <t>heridos</t>
  </si>
  <si>
    <t>arreglo</t>
  </si>
  <si>
    <t>plazo</t>
  </si>
  <si>
    <t>harold</t>
  </si>
  <si>
    <t>salvajes</t>
  </si>
  <si>
    <t>elliot</t>
  </si>
  <si>
    <t>fotografías</t>
  </si>
  <si>
    <t>sintió</t>
  </si>
  <si>
    <t>hermosas</t>
  </si>
  <si>
    <t>ashley</t>
  </si>
  <si>
    <t>convertir</t>
  </si>
  <si>
    <t>contarle</t>
  </si>
  <si>
    <t>retiro</t>
  </si>
  <si>
    <t>francis</t>
  </si>
  <si>
    <t>gravedad</t>
  </si>
  <si>
    <t>importe</t>
  </si>
  <si>
    <t>lata</t>
  </si>
  <si>
    <t>enseñaré</t>
  </si>
  <si>
    <t>velas</t>
  </si>
  <si>
    <t>suyos</t>
  </si>
  <si>
    <t>símbolo</t>
  </si>
  <si>
    <t>reconocimiento</t>
  </si>
  <si>
    <t>típico</t>
  </si>
  <si>
    <t>ayudas</t>
  </si>
  <si>
    <t>regresado</t>
  </si>
  <si>
    <t>conducta</t>
  </si>
  <si>
    <t>lane</t>
  </si>
  <si>
    <t>ken</t>
  </si>
  <si>
    <t>am</t>
  </si>
  <si>
    <t>participar</t>
  </si>
  <si>
    <t>lana</t>
  </si>
  <si>
    <t>shane</t>
  </si>
  <si>
    <t>hacernos</t>
  </si>
  <si>
    <t>tratan</t>
  </si>
  <si>
    <t>vendedor</t>
  </si>
  <si>
    <t>federales</t>
  </si>
  <si>
    <t>pudiéramos</t>
  </si>
  <si>
    <t>diane</t>
  </si>
  <si>
    <t>estrés</t>
  </si>
  <si>
    <t>césar</t>
  </si>
  <si>
    <t>soltera</t>
  </si>
  <si>
    <t>gustará</t>
  </si>
  <si>
    <t>em</t>
  </si>
  <si>
    <t>brujas</t>
  </si>
  <si>
    <t>horario</t>
  </si>
  <si>
    <t>recuerden</t>
  </si>
  <si>
    <t>identificar</t>
  </si>
  <si>
    <t>hill</t>
  </si>
  <si>
    <t>alfombra</t>
  </si>
  <si>
    <t>perdóneme</t>
  </si>
  <si>
    <t>actores</t>
  </si>
  <si>
    <t>atractiva</t>
  </si>
  <si>
    <t>permítame</t>
  </si>
  <si>
    <t>desperté</t>
  </si>
  <si>
    <t>salía</t>
  </si>
  <si>
    <t>recibiendo</t>
  </si>
  <si>
    <t>preciso</t>
  </si>
  <si>
    <t>comprendes</t>
  </si>
  <si>
    <t>white</t>
  </si>
  <si>
    <t>altos</t>
  </si>
  <si>
    <t>fan</t>
  </si>
  <si>
    <t>papas</t>
  </si>
  <si>
    <t>anciano</t>
  </si>
  <si>
    <t>profunda</t>
  </si>
  <si>
    <t>petróleo</t>
  </si>
  <si>
    <t>intenciones</t>
  </si>
  <si>
    <t>francesa</t>
  </si>
  <si>
    <t>neil</t>
  </si>
  <si>
    <t>jin</t>
  </si>
  <si>
    <t>rango</t>
  </si>
  <si>
    <t>sombras</t>
  </si>
  <si>
    <t>malvado</t>
  </si>
  <si>
    <t>defender</t>
  </si>
  <si>
    <t>lleguemos</t>
  </si>
  <si>
    <t>suba</t>
  </si>
  <si>
    <t>jaula</t>
  </si>
  <si>
    <t>watson</t>
  </si>
  <si>
    <t>natalie</t>
  </si>
  <si>
    <t>comentarios</t>
  </si>
  <si>
    <t>dosis</t>
  </si>
  <si>
    <t>cartel</t>
  </si>
  <si>
    <t>disparen</t>
  </si>
  <si>
    <t>esperad</t>
  </si>
  <si>
    <t>cargar</t>
  </si>
  <si>
    <t>enviaron</t>
  </si>
  <si>
    <t>jodida</t>
  </si>
  <si>
    <t>seguí</t>
  </si>
  <si>
    <t>aproximadamente</t>
  </si>
  <si>
    <t>postre</t>
  </si>
  <si>
    <t>escala</t>
  </si>
  <si>
    <t>estudiando</t>
  </si>
  <si>
    <t>pavo</t>
  </si>
  <si>
    <t>origen</t>
  </si>
  <si>
    <t>considerar</t>
  </si>
  <si>
    <t>fiel</t>
  </si>
  <si>
    <t>diego</t>
  </si>
  <si>
    <t>embajador</t>
  </si>
  <si>
    <t>tatuaje</t>
  </si>
  <si>
    <t>población</t>
  </si>
  <si>
    <t>harris</t>
  </si>
  <si>
    <t>comes</t>
  </si>
  <si>
    <t>llamen</t>
  </si>
  <si>
    <t>horribles</t>
  </si>
  <si>
    <t>vampiros</t>
  </si>
  <si>
    <t>dormida</t>
  </si>
  <si>
    <t>niveles</t>
  </si>
  <si>
    <t>largas</t>
  </si>
  <si>
    <t>pandilla</t>
  </si>
  <si>
    <t>agrada</t>
  </si>
  <si>
    <t>traigan</t>
  </si>
  <si>
    <t>onda</t>
  </si>
  <si>
    <t>atrapados</t>
  </si>
  <si>
    <t>duque</t>
  </si>
  <si>
    <t>bajas</t>
  </si>
  <si>
    <t>dejaremos</t>
  </si>
  <si>
    <t>b.</t>
  </si>
  <si>
    <t>trono</t>
  </si>
  <si>
    <t>canto</t>
  </si>
  <si>
    <t>aumento</t>
  </si>
  <si>
    <t>esconder</t>
  </si>
  <si>
    <t>políticos</t>
  </si>
  <si>
    <t>muertes</t>
  </si>
  <si>
    <t>anthony</t>
  </si>
  <si>
    <t>pensabas</t>
  </si>
  <si>
    <t>saqué</t>
  </si>
  <si>
    <t>taller</t>
  </si>
  <si>
    <t>fantástica</t>
  </si>
  <si>
    <t>practicar</t>
  </si>
  <si>
    <t>asientos</t>
  </si>
  <si>
    <t>armado</t>
  </si>
  <si>
    <t>gibbs</t>
  </si>
  <si>
    <t>habrán</t>
  </si>
  <si>
    <t>considera</t>
  </si>
  <si>
    <t>atender</t>
  </si>
  <si>
    <t>ponemos</t>
  </si>
  <si>
    <t>we</t>
  </si>
  <si>
    <t>consigues</t>
  </si>
  <si>
    <t>sentados</t>
  </si>
  <si>
    <t>costó</t>
  </si>
  <si>
    <t>soñando</t>
  </si>
  <si>
    <t>stanley</t>
  </si>
  <si>
    <t>creó</t>
  </si>
  <si>
    <t>ayúdenme</t>
  </si>
  <si>
    <t>juzgado</t>
  </si>
  <si>
    <t>hablarme</t>
  </si>
  <si>
    <t>janet</t>
  </si>
  <si>
    <t>bebido</t>
  </si>
  <si>
    <t>pierdas</t>
  </si>
  <si>
    <t>ponlo</t>
  </si>
  <si>
    <t>gallina</t>
  </si>
  <si>
    <t>miguel</t>
  </si>
  <si>
    <t>octubre</t>
  </si>
  <si>
    <t>sentirme</t>
  </si>
  <si>
    <t>riesgos</t>
  </si>
  <si>
    <t>dificil</t>
  </si>
  <si>
    <t>besar</t>
  </si>
  <si>
    <t>lavar</t>
  </si>
  <si>
    <t>sacarte</t>
  </si>
  <si>
    <t>cuyo</t>
  </si>
  <si>
    <t>cayendo</t>
  </si>
  <si>
    <t>emocional</t>
  </si>
  <si>
    <t>prometida</t>
  </si>
  <si>
    <t>molestia</t>
  </si>
  <si>
    <t>christine</t>
  </si>
  <si>
    <t>consiga</t>
  </si>
  <si>
    <t>huella</t>
  </si>
  <si>
    <t>agarra</t>
  </si>
  <si>
    <t>karl</t>
  </si>
  <si>
    <t>condena</t>
  </si>
  <si>
    <t>decírmelo</t>
  </si>
  <si>
    <t>cafetería</t>
  </si>
  <si>
    <t>honesta</t>
  </si>
  <si>
    <t>tómate</t>
  </si>
  <si>
    <t>pablo</t>
  </si>
  <si>
    <t>medidas</t>
  </si>
  <si>
    <t>ofreció</t>
  </si>
  <si>
    <t>dió</t>
  </si>
  <si>
    <t>quizas</t>
  </si>
  <si>
    <t>celosa</t>
  </si>
  <si>
    <t>instinto</t>
  </si>
  <si>
    <t>bancos</t>
  </si>
  <si>
    <t>mías</t>
  </si>
  <si>
    <t>emocionado</t>
  </si>
  <si>
    <t>juguete</t>
  </si>
  <si>
    <t>villa</t>
  </si>
  <si>
    <t>conocida</t>
  </si>
  <si>
    <t>servirá</t>
  </si>
  <si>
    <t>norman</t>
  </si>
  <si>
    <t>centavo</t>
  </si>
  <si>
    <t>lincoln</t>
  </si>
  <si>
    <t>connor</t>
  </si>
  <si>
    <t>potencia</t>
  </si>
  <si>
    <t>unido</t>
  </si>
  <si>
    <t>julian</t>
  </si>
  <si>
    <t>copias</t>
  </si>
  <si>
    <t>receta</t>
  </si>
  <si>
    <t>interesada</t>
  </si>
  <si>
    <t>seguirá</t>
  </si>
  <si>
    <t>oírme</t>
  </si>
  <si>
    <t>normas</t>
  </si>
  <si>
    <t>cocaína</t>
  </si>
  <si>
    <t>encontrarte</t>
  </si>
  <si>
    <t>cambie</t>
  </si>
  <si>
    <t>asesinó</t>
  </si>
  <si>
    <t>huyendo</t>
  </si>
  <si>
    <t>marihuana</t>
  </si>
  <si>
    <t>entramos</t>
  </si>
  <si>
    <t>congreso</t>
  </si>
  <si>
    <t>capa</t>
  </si>
  <si>
    <t>tocó</t>
  </si>
  <si>
    <t>mágico</t>
  </si>
  <si>
    <t>beneficios</t>
  </si>
  <si>
    <t>aburrida</t>
  </si>
  <si>
    <t>invito</t>
  </si>
  <si>
    <t>período</t>
  </si>
  <si>
    <t>corredor</t>
  </si>
  <si>
    <t>marte</t>
  </si>
  <si>
    <t>ayudaría</t>
  </si>
  <si>
    <t>cortado</t>
  </si>
  <si>
    <t>mentiste</t>
  </si>
  <si>
    <t>olvidaste</t>
  </si>
  <si>
    <t>nieto</t>
  </si>
  <si>
    <t>odiaba</t>
  </si>
  <si>
    <t>fraude</t>
  </si>
  <si>
    <t>zapato</t>
  </si>
  <si>
    <t>mantenerlo</t>
  </si>
  <si>
    <t>liam</t>
  </si>
  <si>
    <t>tiró</t>
  </si>
  <si>
    <t>sector</t>
  </si>
  <si>
    <t>conseguirlo</t>
  </si>
  <si>
    <t>furgoneta</t>
  </si>
  <si>
    <t>causado</t>
  </si>
  <si>
    <t>beneficio</t>
  </si>
  <si>
    <t>querrías</t>
  </si>
  <si>
    <t>graduación</t>
  </si>
  <si>
    <t>alejado</t>
  </si>
  <si>
    <t>junior</t>
  </si>
  <si>
    <t>complejo</t>
  </si>
  <si>
    <t>miraba</t>
  </si>
  <si>
    <t>patas</t>
  </si>
  <si>
    <t>columna</t>
  </si>
  <si>
    <t>empieces</t>
  </si>
  <si>
    <t>bienes</t>
  </si>
  <si>
    <t>quisieras</t>
  </si>
  <si>
    <t>clásico</t>
  </si>
  <si>
    <t>saque</t>
  </si>
  <si>
    <t>oírlo</t>
  </si>
  <si>
    <t>hígado</t>
  </si>
  <si>
    <t>robaste</t>
  </si>
  <si>
    <t>decías</t>
  </si>
  <si>
    <t>all</t>
  </si>
  <si>
    <t>lleven</t>
  </si>
  <si>
    <t>trabajé</t>
  </si>
  <si>
    <t>muebles</t>
  </si>
  <si>
    <t>actos</t>
  </si>
  <si>
    <t>células</t>
  </si>
  <si>
    <t>presa</t>
  </si>
  <si>
    <t>hubiéramos</t>
  </si>
  <si>
    <t>travis</t>
  </si>
  <si>
    <t>joan</t>
  </si>
  <si>
    <t>páginas</t>
  </si>
  <si>
    <t>raymond</t>
  </si>
  <si>
    <t>llenar</t>
  </si>
  <si>
    <t>riley</t>
  </si>
  <si>
    <t>cambian</t>
  </si>
  <si>
    <t>sonríe</t>
  </si>
  <si>
    <t>moscú</t>
  </si>
  <si>
    <t>ordenó</t>
  </si>
  <si>
    <t>go</t>
  </si>
  <si>
    <t>motel</t>
  </si>
  <si>
    <t>venimos</t>
  </si>
  <si>
    <t>cuente</t>
  </si>
  <si>
    <t>a.</t>
  </si>
  <si>
    <t>preguntes</t>
  </si>
  <si>
    <t>mentido</t>
  </si>
  <si>
    <t>decidimos</t>
  </si>
  <si>
    <t>house</t>
  </si>
  <si>
    <t>alimentos</t>
  </si>
  <si>
    <t>actúa</t>
  </si>
  <si>
    <t>prefieres</t>
  </si>
  <si>
    <t>mason</t>
  </si>
  <si>
    <t>presupuesto</t>
  </si>
  <si>
    <t>prepárate</t>
  </si>
  <si>
    <t>ubicación</t>
  </si>
  <si>
    <t>etapa</t>
  </si>
  <si>
    <t>olvidaré</t>
  </si>
  <si>
    <t>trajes</t>
  </si>
  <si>
    <t>santos</t>
  </si>
  <si>
    <t>idioma</t>
  </si>
  <si>
    <t>fruta</t>
  </si>
  <si>
    <t>reconoce</t>
  </si>
  <si>
    <t>vuela</t>
  </si>
  <si>
    <t>ganando</t>
  </si>
  <si>
    <t>bendición</t>
  </si>
  <si>
    <t>luis</t>
  </si>
  <si>
    <t>compasión</t>
  </si>
  <si>
    <t>reconocer</t>
  </si>
  <si>
    <t>desarrollo</t>
  </si>
  <si>
    <t>contarte</t>
  </si>
  <si>
    <t>vomitar</t>
  </si>
  <si>
    <t>cazador</t>
  </si>
  <si>
    <t>pesca</t>
  </si>
  <si>
    <t>arco</t>
  </si>
  <si>
    <t>wendy</t>
  </si>
  <si>
    <t>llora</t>
  </si>
  <si>
    <t>abandonó</t>
  </si>
  <si>
    <t>supiste</t>
  </si>
  <si>
    <t>abogada</t>
  </si>
  <si>
    <t>fama</t>
  </si>
  <si>
    <t>plano</t>
  </si>
  <si>
    <t>elige</t>
  </si>
  <si>
    <t>maíz</t>
  </si>
  <si>
    <t>remedio</t>
  </si>
  <si>
    <t>harta</t>
  </si>
  <si>
    <t>maria</t>
  </si>
  <si>
    <t>muéstrame</t>
  </si>
  <si>
    <t>audrey</t>
  </si>
  <si>
    <t>acostumbrado</t>
  </si>
  <si>
    <t>green</t>
  </si>
  <si>
    <t>leonard</t>
  </si>
  <si>
    <t>disfraz</t>
  </si>
  <si>
    <t>termino</t>
  </si>
  <si>
    <t>hombros</t>
  </si>
  <si>
    <t>química</t>
  </si>
  <si>
    <t>vela</t>
  </si>
  <si>
    <t>muelle</t>
  </si>
  <si>
    <t>tiroteo</t>
  </si>
  <si>
    <t>dirigir</t>
  </si>
  <si>
    <t>enterrado</t>
  </si>
  <si>
    <t>acento</t>
  </si>
  <si>
    <t>psiquiatra</t>
  </si>
  <si>
    <t>escoger</t>
  </si>
  <si>
    <t>estupenda</t>
  </si>
  <si>
    <t>canadá</t>
  </si>
  <si>
    <t>indica</t>
  </si>
  <si>
    <t>deudas</t>
  </si>
  <si>
    <t>subiendo</t>
  </si>
  <si>
    <t>bla</t>
  </si>
  <si>
    <t>desayunar</t>
  </si>
  <si>
    <t>tomaron</t>
  </si>
  <si>
    <t>fines</t>
  </si>
  <si>
    <t>espíritus</t>
  </si>
  <si>
    <t>ingeniero</t>
  </si>
  <si>
    <t>cráneo</t>
  </si>
  <si>
    <t>desesperado</t>
  </si>
  <si>
    <t>baby</t>
  </si>
  <si>
    <t>separados</t>
  </si>
  <si>
    <t>queja</t>
  </si>
  <si>
    <t>jugada</t>
  </si>
  <si>
    <t>bajando</t>
  </si>
  <si>
    <t>signos</t>
  </si>
  <si>
    <t>dirías</t>
  </si>
  <si>
    <t>von</t>
  </si>
  <si>
    <t>buscaré</t>
  </si>
  <si>
    <t>comen</t>
  </si>
  <si>
    <t>hong</t>
  </si>
  <si>
    <t>pediré</t>
  </si>
  <si>
    <t>documento</t>
  </si>
  <si>
    <t>descripción</t>
  </si>
  <si>
    <t>tercero</t>
  </si>
  <si>
    <t>estructura</t>
  </si>
  <si>
    <t>rehenes</t>
  </si>
  <si>
    <t>lleguen</t>
  </si>
  <si>
    <t>botellas</t>
  </si>
  <si>
    <t>encuentren</t>
  </si>
  <si>
    <t>bomberos</t>
  </si>
  <si>
    <t>horno</t>
  </si>
  <si>
    <t>préstamo</t>
  </si>
  <si>
    <t>black</t>
  </si>
  <si>
    <t>tratamos</t>
  </si>
  <si>
    <t>autopsia</t>
  </si>
  <si>
    <t>ocupados</t>
  </si>
  <si>
    <t>penny</t>
  </si>
  <si>
    <t>metí</t>
  </si>
  <si>
    <t>pares</t>
  </si>
  <si>
    <t>propietario</t>
  </si>
  <si>
    <t>supieras</t>
  </si>
  <si>
    <t>adecuada</t>
  </si>
  <si>
    <t>cuarenta</t>
  </si>
  <si>
    <t>profesión</t>
  </si>
  <si>
    <t>británico</t>
  </si>
  <si>
    <t>exámenes</t>
  </si>
  <si>
    <t>tracy</t>
  </si>
  <si>
    <t>evan</t>
  </si>
  <si>
    <t>seth</t>
  </si>
  <si>
    <t>moleste</t>
  </si>
  <si>
    <t>agosto</t>
  </si>
  <si>
    <t>logró</t>
  </si>
  <si>
    <t>marchar</t>
  </si>
  <si>
    <t>logan</t>
  </si>
  <si>
    <t>crecido</t>
  </si>
  <si>
    <t>representante</t>
  </si>
  <si>
    <t>empiezas</t>
  </si>
  <si>
    <t>tareas</t>
  </si>
  <si>
    <t>gabriel</t>
  </si>
  <si>
    <t>vodka</t>
  </si>
  <si>
    <t>dí</t>
  </si>
  <si>
    <t>re</t>
  </si>
  <si>
    <t>terribles</t>
  </si>
  <si>
    <t>infeliz</t>
  </si>
  <si>
    <t>enormes</t>
  </si>
  <si>
    <t>geniales</t>
  </si>
  <si>
    <t>generoso</t>
  </si>
  <si>
    <t>brindis</t>
  </si>
  <si>
    <t>rita</t>
  </si>
  <si>
    <t>directa</t>
  </si>
  <si>
    <t>hacéis</t>
  </si>
  <si>
    <t>actualmente</t>
  </si>
  <si>
    <t>rifle</t>
  </si>
  <si>
    <t>casino</t>
  </si>
  <si>
    <t>logro</t>
  </si>
  <si>
    <t>trajeron</t>
  </si>
  <si>
    <t>celos</t>
  </si>
  <si>
    <t>artículos</t>
  </si>
  <si>
    <t>estable</t>
  </si>
  <si>
    <t>escuadrón</t>
  </si>
  <si>
    <t>ciudadano</t>
  </si>
  <si>
    <t>colin</t>
  </si>
  <si>
    <t>sospecha</t>
  </si>
  <si>
    <t>violento</t>
  </si>
  <si>
    <t>engañado</t>
  </si>
  <si>
    <t>relacionado</t>
  </si>
  <si>
    <t>niega</t>
  </si>
  <si>
    <t>vietnam</t>
  </si>
  <si>
    <t>batman</t>
  </si>
  <si>
    <t>vendió</t>
  </si>
  <si>
    <t>ralph</t>
  </si>
  <si>
    <t>chaval</t>
  </si>
  <si>
    <t>macho</t>
  </si>
  <si>
    <t>allison</t>
  </si>
  <si>
    <t>menores</t>
  </si>
  <si>
    <t>constantemente</t>
  </si>
  <si>
    <t>conozca</t>
  </si>
  <si>
    <t>directora</t>
  </si>
  <si>
    <t>borracha</t>
  </si>
  <si>
    <t>ventas</t>
  </si>
  <si>
    <t>alivio</t>
  </si>
  <si>
    <t>trauma</t>
  </si>
  <si>
    <t>enseñarte</t>
  </si>
  <si>
    <t>estadounidenses</t>
  </si>
  <si>
    <t>necesidades</t>
  </si>
  <si>
    <t>bart</t>
  </si>
  <si>
    <t>exposición</t>
  </si>
  <si>
    <t>negociar</t>
  </si>
  <si>
    <t>todavia</t>
  </si>
  <si>
    <t>explicarlo</t>
  </si>
  <si>
    <t>copas</t>
  </si>
  <si>
    <t>golpea</t>
  </si>
  <si>
    <t>edificios</t>
  </si>
  <si>
    <t>región</t>
  </si>
  <si>
    <t>duros</t>
  </si>
  <si>
    <t>moviendo</t>
  </si>
  <si>
    <t>kitty</t>
  </si>
  <si>
    <t>aman</t>
  </si>
  <si>
    <t>kong</t>
  </si>
  <si>
    <t>ford</t>
  </si>
  <si>
    <t>shh</t>
  </si>
  <si>
    <t>lógica</t>
  </si>
  <si>
    <t>eligió</t>
  </si>
  <si>
    <t>sammy</t>
  </si>
  <si>
    <t>sangrando</t>
  </si>
  <si>
    <t>jefes</t>
  </si>
  <si>
    <t>comió</t>
  </si>
  <si>
    <t>traducido</t>
  </si>
  <si>
    <t>narices</t>
  </si>
  <si>
    <t>deberes</t>
  </si>
  <si>
    <t>grito</t>
  </si>
  <si>
    <t>empresas</t>
  </si>
  <si>
    <t>contactos</t>
  </si>
  <si>
    <t>engaño</t>
  </si>
  <si>
    <t>acusación</t>
  </si>
  <si>
    <t>cirujano</t>
  </si>
  <si>
    <t>pagando</t>
  </si>
  <si>
    <t>cenizas</t>
  </si>
  <si>
    <t>retraso</t>
  </si>
  <si>
    <t>asesinar</t>
  </si>
  <si>
    <t>mentí</t>
  </si>
  <si>
    <t>imaginas</t>
  </si>
  <si>
    <t>haciéndolo</t>
  </si>
  <si>
    <t>ocurriendo</t>
  </si>
  <si>
    <t>pechos</t>
  </si>
  <si>
    <t>solicitud</t>
  </si>
  <si>
    <t>enfermedades</t>
  </si>
  <si>
    <t>soporto</t>
  </si>
  <si>
    <t>buscarla</t>
  </si>
  <si>
    <t>mona</t>
  </si>
  <si>
    <t>fresca</t>
  </si>
  <si>
    <t>prioridad</t>
  </si>
  <si>
    <t>mentes</t>
  </si>
  <si>
    <t>francos</t>
  </si>
  <si>
    <t>rumor</t>
  </si>
  <si>
    <t>confías</t>
  </si>
  <si>
    <t>dibujo</t>
  </si>
  <si>
    <t>saliste</t>
  </si>
  <si>
    <t>contaste</t>
  </si>
  <si>
    <t>buscarte</t>
  </si>
  <si>
    <t>prefiere</t>
  </si>
  <si>
    <t>almirante</t>
  </si>
  <si>
    <t>gastar</t>
  </si>
  <si>
    <t>vendrás</t>
  </si>
  <si>
    <t>use</t>
  </si>
  <si>
    <t>craig</t>
  </si>
  <si>
    <t>warren</t>
  </si>
  <si>
    <t>conjunto</t>
  </si>
  <si>
    <t>profesionales</t>
  </si>
  <si>
    <t>ciertos</t>
  </si>
  <si>
    <t>verdes</t>
  </si>
  <si>
    <t>invitó</t>
  </si>
  <si>
    <t>alumnos</t>
  </si>
  <si>
    <t>presentó</t>
  </si>
  <si>
    <t>informar</t>
  </si>
  <si>
    <t>cortó</t>
  </si>
  <si>
    <t>maya</t>
  </si>
  <si>
    <t>apagar</t>
  </si>
  <si>
    <t>malditas</t>
  </si>
  <si>
    <t>harían</t>
  </si>
  <si>
    <t>nelson</t>
  </si>
  <si>
    <t>besos</t>
  </si>
  <si>
    <t>graciosa</t>
  </si>
  <si>
    <t>chinos</t>
  </si>
  <si>
    <t>noviembre</t>
  </si>
  <si>
    <t>invisible</t>
  </si>
  <si>
    <t>contarme</t>
  </si>
  <si>
    <t>economía</t>
  </si>
  <si>
    <t>logramos</t>
  </si>
  <si>
    <t>combinación</t>
  </si>
  <si>
    <t>enfermos</t>
  </si>
  <si>
    <t>conectado</t>
  </si>
  <si>
    <t>sucederá</t>
  </si>
  <si>
    <t>asumir</t>
  </si>
  <si>
    <t>rusa</t>
  </si>
  <si>
    <t>habitual</t>
  </si>
  <si>
    <t>id</t>
  </si>
  <si>
    <t>posesión</t>
  </si>
  <si>
    <t>inténtalo</t>
  </si>
  <si>
    <t>ministerio</t>
  </si>
  <si>
    <t>saludable</t>
  </si>
  <si>
    <t>firmado</t>
  </si>
  <si>
    <t>oreja</t>
  </si>
  <si>
    <t>calientes</t>
  </si>
  <si>
    <t>personajes</t>
  </si>
  <si>
    <t>liberar</t>
  </si>
  <si>
    <t>cogió</t>
  </si>
  <si>
    <t>toro</t>
  </si>
  <si>
    <t>pintar</t>
  </si>
  <si>
    <t>eternidad</t>
  </si>
  <si>
    <t>similar</t>
  </si>
  <si>
    <t>sobrina</t>
  </si>
  <si>
    <t>tortura</t>
  </si>
  <si>
    <t>máxima</t>
  </si>
  <si>
    <t>franco</t>
  </si>
  <si>
    <t>earl</t>
  </si>
  <si>
    <t>raras</t>
  </si>
  <si>
    <t>paige</t>
  </si>
  <si>
    <t>espérame</t>
  </si>
  <si>
    <t>nene</t>
  </si>
  <si>
    <t>deportes</t>
  </si>
  <si>
    <t>sígueme</t>
  </si>
  <si>
    <t>sra</t>
  </si>
  <si>
    <t>pulmones</t>
  </si>
  <si>
    <t>cuánta</t>
  </si>
  <si>
    <t>necesitaremos</t>
  </si>
  <si>
    <t>isabel</t>
  </si>
  <si>
    <t>acabará</t>
  </si>
  <si>
    <t>manzanas</t>
  </si>
  <si>
    <t>ratón</t>
  </si>
  <si>
    <t>eléctrica</t>
  </si>
  <si>
    <t>ee</t>
  </si>
  <si>
    <t>productor</t>
  </si>
  <si>
    <t>quédense</t>
  </si>
  <si>
    <t>demuestra</t>
  </si>
  <si>
    <t>lauren</t>
  </si>
  <si>
    <t>eventos</t>
  </si>
  <si>
    <t>entendiste</t>
  </si>
  <si>
    <t>v</t>
  </si>
  <si>
    <t>reciente</t>
  </si>
  <si>
    <t>empiezan</t>
  </si>
  <si>
    <t>pasaste</t>
  </si>
  <si>
    <t>enfrentar</t>
  </si>
  <si>
    <t>dejaba</t>
  </si>
  <si>
    <t>escucharme</t>
  </si>
  <si>
    <t>apariencia</t>
  </si>
  <si>
    <t>aves</t>
  </si>
  <si>
    <t>radiación</t>
  </si>
  <si>
    <t>advierto</t>
  </si>
  <si>
    <t>quemado</t>
  </si>
  <si>
    <t>corea</t>
  </si>
  <si>
    <t>sandy</t>
  </si>
  <si>
    <t>síntomas</t>
  </si>
  <si>
    <t>japoneses</t>
  </si>
  <si>
    <t>kurt</t>
  </si>
  <si>
    <t>juzgar</t>
  </si>
  <si>
    <t>adrian</t>
  </si>
  <si>
    <t>cervezas</t>
  </si>
  <si>
    <t>quemar</t>
  </si>
  <si>
    <t>kent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</si>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</sst>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es_50k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5001">
  <tableColumns count="2">
    <tableColumn id="1" xr3:uid="{00000000-0010-0000-0000-000001000000}" name="Spanish"/>
    <tableColumn id="2" xr3:uid="{00000000-0010-0000-0000-000002000000}" name="English"/>
  </tableColumns>
  <tableStyleInfo name="es_50k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1"/>
  <sheetViews>
    <sheetView tabSelected="1" workbookViewId="0"/>
  </sheetViews>
  <sheetFormatPr defaultColWidth="12.5703125" defaultRowHeight="15" customHeight="1" x14ac:dyDescent="0.25"/>
  <cols>
    <col min="1" max="1" width="19.7109375" customWidth="1"/>
    <col min="2" max="2" width="15" customWidth="1"/>
    <col min="3" max="6" width="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tr">
        <f ca="1">IFERROR(__xludf.DUMMYFUNCTION("GOOGLETRANSLATE(A2)"),"of")</f>
        <v>of</v>
      </c>
    </row>
    <row r="3" spans="1:2" x14ac:dyDescent="0.25">
      <c r="A3" s="1" t="s">
        <v>3</v>
      </c>
      <c r="B3" s="1" t="str">
        <f ca="1">IFERROR(__xludf.DUMMYFUNCTION("GOOGLETRANSLATE(A3)"),"what")</f>
        <v>what</v>
      </c>
    </row>
    <row r="4" spans="1:2" x14ac:dyDescent="0.25">
      <c r="A4" s="1" t="s">
        <v>4</v>
      </c>
      <c r="B4" s="1" t="str">
        <f ca="1">IFERROR(__xludf.DUMMYFUNCTION("GOOGLETRANSLATE(A4)"),"no")</f>
        <v>no</v>
      </c>
    </row>
    <row r="5" spans="1:2" x14ac:dyDescent="0.25">
      <c r="A5" s="1" t="s">
        <v>5</v>
      </c>
      <c r="B5" s="1" t="str">
        <f ca="1">IFERROR(__xludf.DUMMYFUNCTION("GOOGLETRANSLATE(A5)"),"a")</f>
        <v>a</v>
      </c>
    </row>
    <row r="6" spans="1:2" x14ac:dyDescent="0.25">
      <c r="A6" s="1" t="s">
        <v>6</v>
      </c>
      <c r="B6" s="1" t="str">
        <f ca="1">IFERROR(__xludf.DUMMYFUNCTION("GOOGLETRANSLATE(A6)"),"the")</f>
        <v>the</v>
      </c>
    </row>
    <row r="7" spans="1:2" x14ac:dyDescent="0.25">
      <c r="A7" s="1" t="s">
        <v>7</v>
      </c>
      <c r="B7" s="1" t="str">
        <f ca="1">IFERROR(__xludf.DUMMYFUNCTION("GOOGLETRANSLATE(A7)"),"he")</f>
        <v>he</v>
      </c>
    </row>
    <row r="8" spans="1:2" x14ac:dyDescent="0.25">
      <c r="A8" s="1" t="s">
        <v>8</v>
      </c>
      <c r="B8" s="1" t="str">
        <f ca="1">IFERROR(__xludf.DUMMYFUNCTION("GOOGLETRANSLATE(A8)"),"and")</f>
        <v>and</v>
      </c>
    </row>
    <row r="9" spans="1:2" x14ac:dyDescent="0.25">
      <c r="A9" s="1" t="s">
        <v>9</v>
      </c>
      <c r="B9" s="1" t="str">
        <f ca="1">IFERROR(__xludf.DUMMYFUNCTION("GOOGLETRANSLATE(A9)"),"is")</f>
        <v>is</v>
      </c>
    </row>
    <row r="10" spans="1:2" x14ac:dyDescent="0.25">
      <c r="A10" s="1" t="s">
        <v>10</v>
      </c>
      <c r="B10" s="1" t="str">
        <f ca="1">IFERROR(__xludf.DUMMYFUNCTION("GOOGLETRANSLATE(A10)"),"in")</f>
        <v>in</v>
      </c>
    </row>
    <row r="11" spans="1:2" x14ac:dyDescent="0.25">
      <c r="A11" s="1" t="s">
        <v>11</v>
      </c>
      <c r="B11" s="1" t="str">
        <f ca="1">IFERROR(__xludf.DUMMYFUNCTION("GOOGLETRANSLATE(A11)"),"it")</f>
        <v>it</v>
      </c>
    </row>
    <row r="12" spans="1:2" x14ac:dyDescent="0.25">
      <c r="A12" s="1" t="s">
        <v>12</v>
      </c>
      <c r="B12" s="1" t="str">
        <f ca="1">IFERROR(__xludf.DUMMYFUNCTION("GOOGLETRANSLATE(A12)"),"and")</f>
        <v>and</v>
      </c>
    </row>
    <row r="13" spans="1:2" x14ac:dyDescent="0.25">
      <c r="A13" s="1" t="s">
        <v>13</v>
      </c>
      <c r="B13" s="1" t="str">
        <f ca="1">IFERROR(__xludf.DUMMYFUNCTION("GOOGLETRANSLATE(A13)"),"by")</f>
        <v>by</v>
      </c>
    </row>
    <row r="14" spans="1:2" x14ac:dyDescent="0.25">
      <c r="A14" s="1" t="s">
        <v>14</v>
      </c>
      <c r="B14" s="1" t="str">
        <f ca="1">IFERROR(__xludf.DUMMYFUNCTION("GOOGLETRANSLATE(A14)"),"that")</f>
        <v>that</v>
      </c>
    </row>
    <row r="15" spans="1:2" x14ac:dyDescent="0.25">
      <c r="A15" s="1" t="s">
        <v>15</v>
      </c>
      <c r="B15" s="1" t="str">
        <f ca="1">IFERROR(__xludf.DUMMYFUNCTION("GOOGLETRANSLATE(A15)"),"me")</f>
        <v>me</v>
      </c>
    </row>
    <row r="16" spans="1:2" x14ac:dyDescent="0.25">
      <c r="A16" s="1" t="s">
        <v>16</v>
      </c>
      <c r="B16" s="1" t="str">
        <f ca="1">IFERROR(__xludf.DUMMYFUNCTION("GOOGLETRANSLATE(A16)"),"a")</f>
        <v>a</v>
      </c>
    </row>
    <row r="17" spans="1:2" x14ac:dyDescent="0.25">
      <c r="A17" s="1" t="s">
        <v>17</v>
      </c>
      <c r="B17" s="1" t="str">
        <f ca="1">IFERROR(__xludf.DUMMYFUNCTION("GOOGLETRANSLATE(A17)"),"the")</f>
        <v>the</v>
      </c>
    </row>
    <row r="18" spans="1:2" x14ac:dyDescent="0.25">
      <c r="A18" s="1" t="s">
        <v>18</v>
      </c>
      <c r="B18" s="1" t="str">
        <f ca="1">IFERROR(__xludf.DUMMYFUNCTION("GOOGLETRANSLATE(A18)"),"himself")</f>
        <v>himself</v>
      </c>
    </row>
    <row r="19" spans="1:2" x14ac:dyDescent="0.25">
      <c r="A19" s="1" t="s">
        <v>19</v>
      </c>
      <c r="B19" s="1" t="str">
        <f ca="1">IFERROR(__xludf.DUMMYFUNCTION("GOOGLETRANSLATE(A19)"),"the")</f>
        <v>the</v>
      </c>
    </row>
    <row r="20" spans="1:2" x14ac:dyDescent="0.25">
      <c r="A20" s="1" t="s">
        <v>20</v>
      </c>
      <c r="B20" s="1" t="str">
        <f ca="1">IFERROR(__xludf.DUMMYFUNCTION("GOOGLETRANSLATE(A20)"),"with")</f>
        <v>with</v>
      </c>
    </row>
    <row r="21" spans="1:2" ht="15.75" customHeight="1" x14ac:dyDescent="0.25">
      <c r="A21" s="1" t="s">
        <v>21</v>
      </c>
      <c r="B21" s="1" t="str">
        <f ca="1">IFERROR(__xludf.DUMMYFUNCTION("GOOGLETRANSLATE(A21)"),"for")</f>
        <v>for</v>
      </c>
    </row>
    <row r="22" spans="1:2" ht="15.75" customHeight="1" x14ac:dyDescent="0.25">
      <c r="A22" s="1" t="s">
        <v>22</v>
      </c>
      <c r="B22" s="1" t="str">
        <f ca="1">IFERROR(__xludf.DUMMYFUNCTION("GOOGLETRANSLATE(A22)"),"it is")</f>
        <v>it is</v>
      </c>
    </row>
    <row r="23" spans="1:2" ht="15.75" customHeight="1" x14ac:dyDescent="0.25">
      <c r="A23" s="1" t="s">
        <v>23</v>
      </c>
      <c r="B23" s="1" t="str">
        <f ca="1">IFERROR(__xludf.DUMMYFUNCTION("GOOGLETRANSLATE(A23)"),"me")</f>
        <v>me</v>
      </c>
    </row>
    <row r="24" spans="1:2" ht="15.75" customHeight="1" x14ac:dyDescent="0.25">
      <c r="A24" s="1" t="s">
        <v>24</v>
      </c>
      <c r="B24" s="1" t="str">
        <f ca="1">IFERROR(__xludf.DUMMYFUNCTION("GOOGLETRANSLATE(A24)"),"but")</f>
        <v>but</v>
      </c>
    </row>
    <row r="25" spans="1:2" ht="15.75" customHeight="1" x14ac:dyDescent="0.25">
      <c r="A25" s="1" t="s">
        <v>25</v>
      </c>
      <c r="B25" s="1" t="str">
        <f ca="1">IFERROR(__xludf.DUMMYFUNCTION("GOOGLETRANSLATE(A25)"),"Yeah")</f>
        <v>Yeah</v>
      </c>
    </row>
    <row r="26" spans="1:2" ht="15.75" customHeight="1" x14ac:dyDescent="0.25">
      <c r="A26" s="1" t="s">
        <v>26</v>
      </c>
      <c r="B26" s="1" t="str">
        <f ca="1">IFERROR(__xludf.DUMMYFUNCTION("GOOGLETRANSLATE(A26)"),"and")</f>
        <v>and</v>
      </c>
    </row>
    <row r="27" spans="1:2" ht="15.75" customHeight="1" x14ac:dyDescent="0.25">
      <c r="A27" s="1" t="s">
        <v>27</v>
      </c>
      <c r="B27" s="1" t="str">
        <f ca="1">IFERROR(__xludf.DUMMYFUNCTION("GOOGLETRANSLATE(A27)"),"GOOD")</f>
        <v>GOOD</v>
      </c>
    </row>
    <row r="28" spans="1:2" ht="15.75" customHeight="1" x14ac:dyDescent="0.25">
      <c r="A28" s="1" t="s">
        <v>28</v>
      </c>
      <c r="B28" s="1" t="str">
        <f ca="1">IFERROR(__xludf.DUMMYFUNCTION("GOOGLETRANSLATE(A28)"),"that")</f>
        <v>that</v>
      </c>
    </row>
    <row r="29" spans="1:2" ht="15.75" customHeight="1" x14ac:dyDescent="0.25">
      <c r="A29" s="1" t="s">
        <v>29</v>
      </c>
      <c r="B29" s="1" t="str">
        <f ca="1">IFERROR(__xludf.DUMMYFUNCTION("GOOGLETRANSLATE(A29)"),"are")</f>
        <v>are</v>
      </c>
    </row>
    <row r="30" spans="1:2" ht="15.75" customHeight="1" x14ac:dyDescent="0.25">
      <c r="A30" s="1" t="s">
        <v>30</v>
      </c>
      <c r="B30" s="1" t="str">
        <f ca="1">IFERROR(__xludf.DUMMYFUNCTION("GOOGLETRANSLATE(A30)"),"the")</f>
        <v>the</v>
      </c>
    </row>
    <row r="31" spans="1:2" ht="15.75" customHeight="1" x14ac:dyDescent="0.25">
      <c r="A31" s="1" t="s">
        <v>31</v>
      </c>
      <c r="B31" s="1" t="str">
        <f ca="1">IFERROR(__xludf.DUMMYFUNCTION("GOOGLETRANSLATE(A31)"),"they")</f>
        <v>they</v>
      </c>
    </row>
    <row r="32" spans="1:2" ht="15.75" customHeight="1" x14ac:dyDescent="0.25">
      <c r="A32" s="1" t="s">
        <v>32</v>
      </c>
      <c r="B32" s="1" t="str">
        <f ca="1">IFERROR(__xludf.DUMMYFUNCTION("GOOGLETRANSLATE(A32)"),"of the")</f>
        <v>of the</v>
      </c>
    </row>
    <row r="33" spans="1:2" ht="15.75" customHeight="1" x14ac:dyDescent="0.25">
      <c r="A33" s="1" t="s">
        <v>33</v>
      </c>
      <c r="B33" s="1" t="str">
        <f ca="1">IFERROR(__xludf.DUMMYFUNCTION("GOOGLETRANSLATE(A33)"),"as")</f>
        <v>as</v>
      </c>
    </row>
    <row r="34" spans="1:2" ht="15.75" customHeight="1" x14ac:dyDescent="0.25">
      <c r="A34" s="1" t="s">
        <v>34</v>
      </c>
      <c r="B34" s="1" t="str">
        <f ca="1">IFERROR(__xludf.DUMMYFUNCTION("GOOGLETRANSLATE(A34)"),"here")</f>
        <v>here</v>
      </c>
    </row>
    <row r="35" spans="1:2" ht="15.75" customHeight="1" x14ac:dyDescent="0.25">
      <c r="A35" s="1" t="s">
        <v>35</v>
      </c>
      <c r="B35" s="1" t="str">
        <f ca="1">IFERROR(__xludf.DUMMYFUNCTION("GOOGLETRANSLATE(A35)"),"That")</f>
        <v>That</v>
      </c>
    </row>
    <row r="36" spans="1:2" ht="15.75" customHeight="1" x14ac:dyDescent="0.25">
      <c r="A36" s="1" t="s">
        <v>36</v>
      </c>
      <c r="B36" s="1" t="str">
        <f ca="1">IFERROR(__xludf.DUMMYFUNCTION("GOOGLETRANSLATE(A36)"),"al")</f>
        <v>al</v>
      </c>
    </row>
    <row r="37" spans="1:2" ht="15.75" customHeight="1" x14ac:dyDescent="0.25">
      <c r="A37" s="1" t="s">
        <v>37</v>
      </c>
      <c r="B37" s="1" t="str">
        <f ca="1">IFERROR(__xludf.DUMMYFUNCTION("GOOGLETRANSLATE(A37)"),"further")</f>
        <v>further</v>
      </c>
    </row>
    <row r="38" spans="1:2" ht="15.75" customHeight="1" x14ac:dyDescent="0.25">
      <c r="A38" s="1" t="s">
        <v>38</v>
      </c>
      <c r="B38" s="1" t="str">
        <f ca="1">IFERROR(__xludf.DUMMYFUNCTION("GOOGLETRANSLATE(A38)"),"the")</f>
        <v>the</v>
      </c>
    </row>
    <row r="39" spans="1:2" ht="15.75" customHeight="1" x14ac:dyDescent="0.25">
      <c r="A39" s="1" t="s">
        <v>39</v>
      </c>
      <c r="B39" s="1" t="str">
        <f ca="1">IFERROR(__xludf.DUMMYFUNCTION("GOOGLETRANSLATE(A39)"),"this")</f>
        <v>this</v>
      </c>
    </row>
    <row r="40" spans="1:2" ht="15.75" customHeight="1" x14ac:dyDescent="0.25">
      <c r="A40" s="1" t="s">
        <v>40</v>
      </c>
      <c r="B40" s="1" t="str">
        <f ca="1">IFERROR(__xludf.DUMMYFUNCTION("GOOGLETRANSLATE(A40)"),"all")</f>
        <v>all</v>
      </c>
    </row>
    <row r="41" spans="1:2" ht="15.75" customHeight="1" x14ac:dyDescent="0.25">
      <c r="A41" s="1" t="s">
        <v>41</v>
      </c>
      <c r="B41" s="1" t="str">
        <f ca="1">IFERROR(__xludf.DUMMYFUNCTION("GOOGLETRANSLATE(A41)"),"of")</f>
        <v>of</v>
      </c>
    </row>
    <row r="42" spans="1:2" ht="15.75" customHeight="1" x14ac:dyDescent="0.25">
      <c r="A42" s="1" t="s">
        <v>42</v>
      </c>
      <c r="B42" s="1" t="str">
        <f ca="1">IFERROR(__xludf.DUMMYFUNCTION("GOOGLETRANSLATE(A42)"),"I'm")</f>
        <v>I'm</v>
      </c>
    </row>
    <row r="43" spans="1:2" ht="15.75" customHeight="1" x14ac:dyDescent="0.25">
      <c r="A43" s="1" t="s">
        <v>43</v>
      </c>
      <c r="B43" s="1" t="str">
        <f ca="1">IFERROR(__xludf.DUMMYFUNCTION("GOOGLETRANSLATE(A43)"),"now")</f>
        <v>now</v>
      </c>
    </row>
    <row r="44" spans="1:2" ht="15.75" customHeight="1" x14ac:dyDescent="0.25">
      <c r="A44" s="1" t="s">
        <v>44</v>
      </c>
      <c r="B44" s="1" t="str">
        <f ca="1">IFERROR(__xludf.DUMMYFUNCTION("GOOGLETRANSLATE(A44)"),"very")</f>
        <v>very</v>
      </c>
    </row>
    <row r="45" spans="1:2" ht="15.75" customHeight="1" x14ac:dyDescent="0.25">
      <c r="A45" s="1" t="s">
        <v>45</v>
      </c>
      <c r="B45" s="1" t="str">
        <f ca="1">IFERROR(__xludf.DUMMYFUNCTION("GOOGLETRANSLATE(A45)"),"ha")</f>
        <v>ha</v>
      </c>
    </row>
    <row r="46" spans="1:2" ht="15.75" customHeight="1" x14ac:dyDescent="0.25">
      <c r="A46" s="1" t="s">
        <v>46</v>
      </c>
      <c r="B46" s="1" t="str">
        <f ca="1">IFERROR(__xludf.DUMMYFUNCTION("GOOGLETRANSLATE(A46)"),"this")</f>
        <v>this</v>
      </c>
    </row>
    <row r="47" spans="1:2" ht="15.75" customHeight="1" x14ac:dyDescent="0.25">
      <c r="A47" s="1" t="s">
        <v>47</v>
      </c>
      <c r="B47" s="1" t="str">
        <f ca="1">IFERROR(__xludf.DUMMYFUNCTION("GOOGLETRANSLATE(A47)"),"So")</f>
        <v>So</v>
      </c>
    </row>
    <row r="48" spans="1:2" ht="15.75" customHeight="1" x14ac:dyDescent="0.25">
      <c r="A48" s="1" t="s">
        <v>48</v>
      </c>
      <c r="B48" s="1" t="str">
        <f ca="1">IFERROR(__xludf.DUMMYFUNCTION("GOOGLETRANSLATE(A48)"),"let's go")</f>
        <v>let's go</v>
      </c>
    </row>
    <row r="49" spans="1:2" ht="15.75" customHeight="1" x14ac:dyDescent="0.25">
      <c r="A49" s="1" t="s">
        <v>49</v>
      </c>
      <c r="B49" s="1" t="str">
        <f ca="1">IFERROR(__xludf.DUMMYFUNCTION("GOOGLETRANSLATE(A49)"),"something")</f>
        <v>something</v>
      </c>
    </row>
    <row r="50" spans="1:2" ht="15.75" customHeight="1" x14ac:dyDescent="0.25">
      <c r="A50" s="1" t="s">
        <v>50</v>
      </c>
      <c r="B50" s="1" t="str">
        <f ca="1">IFERROR(__xludf.DUMMYFUNCTION("GOOGLETRANSLATE(A50)"),"good")</f>
        <v>good</v>
      </c>
    </row>
    <row r="51" spans="1:2" ht="15.75" customHeight="1" x14ac:dyDescent="0.25">
      <c r="A51" s="1" t="s">
        <v>51</v>
      </c>
      <c r="B51" s="1" t="str">
        <f ca="1">IFERROR(__xludf.DUMMYFUNCTION("GOOGLETRANSLATE(A51)"),"Well")</f>
        <v>Well</v>
      </c>
    </row>
    <row r="52" spans="1:2" ht="15.75" customHeight="1" x14ac:dyDescent="0.25">
      <c r="A52" s="1" t="s">
        <v>52</v>
      </c>
      <c r="B52" s="1" t="str">
        <f ca="1">IFERROR(__xludf.DUMMYFUNCTION("GOOGLETRANSLATE(A52)"),"I have")</f>
        <v>I have</v>
      </c>
    </row>
    <row r="53" spans="1:2" ht="15.75" customHeight="1" x14ac:dyDescent="0.25">
      <c r="A53" s="1" t="s">
        <v>53</v>
      </c>
      <c r="B53" s="1" t="str">
        <f ca="1">IFERROR(__xludf.DUMMYFUNCTION("GOOGLETRANSLATE(A53)"),"he")</f>
        <v>he</v>
      </c>
    </row>
    <row r="54" spans="1:2" ht="15.75" customHeight="1" x14ac:dyDescent="0.25">
      <c r="A54" s="1" t="s">
        <v>54</v>
      </c>
      <c r="B54" s="1" t="str">
        <f ca="1">IFERROR(__xludf.DUMMYFUNCTION("GOOGLETRANSLATE(A54)"),"when")</f>
        <v>when</v>
      </c>
    </row>
    <row r="55" spans="1:2" ht="15.75" customHeight="1" x14ac:dyDescent="0.25">
      <c r="A55" s="1" t="s">
        <v>55</v>
      </c>
      <c r="B55" s="1" t="str">
        <f ca="1">IFERROR(__xludf.DUMMYFUNCTION("GOOGLETRANSLATE(A55)"),"are")</f>
        <v>are</v>
      </c>
    </row>
    <row r="56" spans="1:2" ht="15.75" customHeight="1" x14ac:dyDescent="0.25">
      <c r="A56" s="1" t="s">
        <v>56</v>
      </c>
      <c r="B56" s="1" t="str">
        <f ca="1">IFERROR(__xludf.DUMMYFUNCTION("GOOGLETRANSLATE(A56)"),"see")</f>
        <v>see</v>
      </c>
    </row>
    <row r="57" spans="1:2" ht="15.75" customHeight="1" x14ac:dyDescent="0.25">
      <c r="A57" s="1" t="s">
        <v>57</v>
      </c>
      <c r="B57" s="1" t="str">
        <f ca="1">IFERROR(__xludf.DUMMYFUNCTION("GOOGLETRANSLATE(A57)"),"you")</f>
        <v>you</v>
      </c>
    </row>
    <row r="58" spans="1:2" ht="15.75" customHeight="1" x14ac:dyDescent="0.25">
      <c r="A58" s="1" t="s">
        <v>58</v>
      </c>
      <c r="B58" s="1" t="str">
        <f ca="1">IFERROR(__xludf.DUMMYFUNCTION("GOOGLETRANSLATE(A58)"),"us")</f>
        <v>us</v>
      </c>
    </row>
    <row r="59" spans="1:2" ht="15.75" customHeight="1" x14ac:dyDescent="0.25">
      <c r="A59" s="1" t="s">
        <v>59</v>
      </c>
      <c r="B59" s="1" t="str">
        <f ca="1">IFERROR(__xludf.DUMMYFUNCTION("GOOGLETRANSLATE(A59)"),"anything")</f>
        <v>anything</v>
      </c>
    </row>
    <row r="60" spans="1:2" ht="15.75" customHeight="1" x14ac:dyDescent="0.25">
      <c r="A60" s="1" t="s">
        <v>60</v>
      </c>
      <c r="B60" s="1" t="str">
        <f ca="1">IFERROR(__xludf.DUMMYFUNCTION("GOOGLETRANSLATE(A60)"),"as")</f>
        <v>as</v>
      </c>
    </row>
    <row r="61" spans="1:2" ht="15.75" customHeight="1" x14ac:dyDescent="0.25">
      <c r="A61" s="1" t="s">
        <v>61</v>
      </c>
      <c r="B61" s="1" t="str">
        <f ca="1">IFERROR(__xludf.DUMMYFUNCTION("GOOGLETRANSLATE(A61)"),"It is")</f>
        <v>It is</v>
      </c>
    </row>
    <row r="62" spans="1:2" ht="15.75" customHeight="1" x14ac:dyDescent="0.25">
      <c r="A62" s="1" t="s">
        <v>62</v>
      </c>
      <c r="B62" s="1" t="str">
        <f ca="1">IFERROR(__xludf.DUMMYFUNCTION("GOOGLETRANSLATE(A62)"),"O")</f>
        <v>O</v>
      </c>
    </row>
    <row r="63" spans="1:2" ht="15.75" customHeight="1" x14ac:dyDescent="0.25">
      <c r="A63" s="1" t="s">
        <v>63</v>
      </c>
      <c r="B63" s="1" t="str">
        <f ca="1">IFERROR(__xludf.DUMMYFUNCTION("GOOGLETRANSLATE(A63)"),"he")</f>
        <v>he</v>
      </c>
    </row>
    <row r="64" spans="1:2" ht="15.75" customHeight="1" x14ac:dyDescent="0.25">
      <c r="A64" s="1" t="s">
        <v>64</v>
      </c>
      <c r="B64" s="1" t="str">
        <f ca="1">IFERROR(__xludf.DUMMYFUNCTION("GOOGLETRANSLATE(A64)"),"to be")</f>
        <v>to be</v>
      </c>
    </row>
    <row r="65" spans="1:2" ht="15.75" customHeight="1" x14ac:dyDescent="0.25">
      <c r="A65" s="1" t="s">
        <v>65</v>
      </c>
      <c r="B65" s="1" t="str">
        <f ca="1">IFERROR(__xludf.DUMMYFUNCTION("GOOGLETRANSLATE(A65)"),"has")</f>
        <v>has</v>
      </c>
    </row>
    <row r="66" spans="1:2" ht="15.75" customHeight="1" x14ac:dyDescent="0.25">
      <c r="A66" s="1" t="s">
        <v>66</v>
      </c>
      <c r="B66" s="1" t="str">
        <f ca="1">IFERROR(__xludf.DUMMYFUNCTION("GOOGLETRANSLATE(A66)"),"I can")</f>
        <v>I can</v>
      </c>
    </row>
    <row r="67" spans="1:2" ht="15.75" customHeight="1" x14ac:dyDescent="0.25">
      <c r="A67" s="1" t="s">
        <v>67</v>
      </c>
      <c r="B67" s="1" t="str">
        <f ca="1">IFERROR(__xludf.DUMMYFUNCTION("GOOGLETRANSLATE(A67)"),"she")</f>
        <v>she</v>
      </c>
    </row>
    <row r="68" spans="1:2" ht="15.75" customHeight="1" x14ac:dyDescent="0.25">
      <c r="A68" s="1" t="s">
        <v>68</v>
      </c>
      <c r="B68" s="1" t="str">
        <f ca="1">IFERROR(__xludf.DUMMYFUNCTION("GOOGLETRANSLATE(A68)"),"wanna")</f>
        <v>wanna</v>
      </c>
    </row>
    <row r="69" spans="1:2" ht="15.75" customHeight="1" x14ac:dyDescent="0.25">
      <c r="A69" s="1" t="s">
        <v>69</v>
      </c>
      <c r="B69" s="1" t="str">
        <f ca="1">IFERROR(__xludf.DUMMYFUNCTION("GOOGLETRANSLATE(A69)"),"do")</f>
        <v>do</v>
      </c>
    </row>
    <row r="70" spans="1:2" ht="15.75" customHeight="1" x14ac:dyDescent="0.25">
      <c r="A70" s="1" t="s">
        <v>70</v>
      </c>
      <c r="B70" s="1" t="str">
        <f ca="1">IFERROR(__xludf.DUMMYFUNCTION("GOOGLETRANSLATE(A70)"),"was")</f>
        <v>was</v>
      </c>
    </row>
    <row r="71" spans="1:2" ht="15.75" customHeight="1" x14ac:dyDescent="0.25">
      <c r="A71" s="1" t="s">
        <v>71</v>
      </c>
      <c r="B71" s="1" t="str">
        <f ca="1">IFERROR(__xludf.DUMMYFUNCTION("GOOGLETRANSLATE(A71)"),"thank you")</f>
        <v>thank you</v>
      </c>
    </row>
    <row r="72" spans="1:2" ht="15.75" customHeight="1" x14ac:dyDescent="0.25">
      <c r="A72" s="1" t="s">
        <v>72</v>
      </c>
      <c r="B72" s="1" t="str">
        <f ca="1">IFERROR(__xludf.DUMMYFUNCTION("GOOGLETRANSLATE(A72)"),"turn")</f>
        <v>turn</v>
      </c>
    </row>
    <row r="73" spans="1:2" ht="15.75" customHeight="1" x14ac:dyDescent="0.25">
      <c r="A73" s="1" t="s">
        <v>73</v>
      </c>
      <c r="B73" s="1" t="str">
        <f ca="1">IFERROR(__xludf.DUMMYFUNCTION("GOOGLETRANSLATE(A73)"),"era")</f>
        <v>era</v>
      </c>
    </row>
    <row r="74" spans="1:2" ht="15.75" customHeight="1" x14ac:dyDescent="0.25">
      <c r="A74" s="1" t="s">
        <v>74</v>
      </c>
      <c r="B74" s="1" t="str">
        <f ca="1">IFERROR(__xludf.DUMMYFUNCTION("GOOGLETRANSLATE(A74)"),"soy")</f>
        <v>soy</v>
      </c>
    </row>
    <row r="75" spans="1:2" ht="15.75" customHeight="1" x14ac:dyDescent="0.25">
      <c r="A75" s="1" t="s">
        <v>75</v>
      </c>
      <c r="B75" s="1" t="str">
        <f ca="1">IFERROR(__xludf.DUMMYFUNCTION("GOOGLETRANSLATE(A75)"),"only")</f>
        <v>only</v>
      </c>
    </row>
    <row r="76" spans="1:2" ht="15.75" customHeight="1" x14ac:dyDescent="0.25">
      <c r="A76" s="1" t="s">
        <v>76</v>
      </c>
      <c r="B76" s="1" t="str">
        <f ca="1">IFERROR(__xludf.DUMMYFUNCTION("GOOGLETRANSLATE(A76)"),"all")</f>
        <v>all</v>
      </c>
    </row>
    <row r="77" spans="1:2" ht="15.75" customHeight="1" x14ac:dyDescent="0.25">
      <c r="A77" s="1" t="s">
        <v>77</v>
      </c>
      <c r="B77" s="1" t="str">
        <f ca="1">IFERROR(__xludf.DUMMYFUNCTION("GOOGLETRANSLATE(A77)"),"why")</f>
        <v>why</v>
      </c>
    </row>
    <row r="78" spans="1:2" ht="15.75" customHeight="1" x14ac:dyDescent="0.25">
      <c r="A78" s="1" t="s">
        <v>78</v>
      </c>
      <c r="B78" s="1" t="str">
        <f ca="1">IFERROR(__xludf.DUMMYFUNCTION("GOOGLETRANSLATE(A78)"),"son")</f>
        <v>son</v>
      </c>
    </row>
    <row r="79" spans="1:2" ht="15.75" customHeight="1" x14ac:dyDescent="0.25">
      <c r="A79" s="1" t="s">
        <v>79</v>
      </c>
      <c r="B79" s="1" t="str">
        <f ca="1">IFERROR(__xludf.DUMMYFUNCTION("GOOGLETRANSLATE(A79)"),"have")</f>
        <v>have</v>
      </c>
    </row>
    <row r="80" spans="1:2" ht="15.75" customHeight="1" x14ac:dyDescent="0.25">
      <c r="A80" s="1" t="s">
        <v>80</v>
      </c>
      <c r="B80" s="1" t="str">
        <f ca="1">IFERROR(__xludf.DUMMYFUNCTION("GOOGLETRANSLATE(A80)"),"believe")</f>
        <v>believe</v>
      </c>
    </row>
    <row r="81" spans="1:2" ht="15.75" customHeight="1" x14ac:dyDescent="0.25">
      <c r="A81" s="1" t="s">
        <v>81</v>
      </c>
      <c r="B81" s="1" t="str">
        <f ca="1">IFERROR(__xludf.DUMMYFUNCTION("GOOGLETRANSLATE(A81)"),"go")</f>
        <v>go</v>
      </c>
    </row>
    <row r="82" spans="1:2" ht="15.75" customHeight="1" x14ac:dyDescent="0.25">
      <c r="A82" s="1" t="s">
        <v>82</v>
      </c>
      <c r="B82" s="1" t="str">
        <f ca="1">IFERROR(__xludf.DUMMYFUNCTION("GOOGLETRANSLATE(A82)"),"You know")</f>
        <v>You know</v>
      </c>
    </row>
    <row r="83" spans="1:2" ht="15.75" customHeight="1" x14ac:dyDescent="0.25">
      <c r="A83" s="1" t="s">
        <v>83</v>
      </c>
      <c r="B83" s="1" t="str">
        <f ca="1">IFERROR(__xludf.DUMMYFUNCTION("GOOGLETRANSLATE(A83)"),"was")</f>
        <v>was</v>
      </c>
    </row>
    <row r="84" spans="1:2" ht="15.75" customHeight="1" x14ac:dyDescent="0.25">
      <c r="A84" s="1" t="s">
        <v>84</v>
      </c>
      <c r="B84" s="1" t="str">
        <f ca="1">IFERROR(__xludf.DUMMYFUNCTION("GOOGLETRANSLATE(A84)"),"can")</f>
        <v>can</v>
      </c>
    </row>
    <row r="85" spans="1:2" ht="15.75" customHeight="1" x14ac:dyDescent="0.25">
      <c r="A85" s="1" t="s">
        <v>85</v>
      </c>
      <c r="B85" s="1" t="str">
        <f ca="1">IFERROR(__xludf.DUMMYFUNCTION("GOOGLETRANSLATE(A85)"),"are")</f>
        <v>are</v>
      </c>
    </row>
    <row r="86" spans="1:2" ht="15.75" customHeight="1" x14ac:dyDescent="0.25">
      <c r="A86" s="1" t="s">
        <v>86</v>
      </c>
      <c r="B86" s="1" t="str">
        <f ca="1">IFERROR(__xludf.DUMMYFUNCTION("GOOGLETRANSLATE(A86)"),"that")</f>
        <v>that</v>
      </c>
    </row>
    <row r="87" spans="1:2" ht="15.75" customHeight="1" x14ac:dyDescent="0.25">
      <c r="A87" s="1" t="s">
        <v>87</v>
      </c>
      <c r="B87" s="1" t="str">
        <f ca="1">IFERROR(__xludf.DUMMYFUNCTION("GOOGLETRANSLATE(A87)"),"you")</f>
        <v>you</v>
      </c>
    </row>
    <row r="88" spans="1:2" ht="15.75" customHeight="1" x14ac:dyDescent="0.25">
      <c r="A88" s="1" t="s">
        <v>88</v>
      </c>
      <c r="B88" s="1" t="str">
        <f ca="1">IFERROR(__xludf.DUMMYFUNCTION("GOOGLETRANSLATE(A88)"),"so")</f>
        <v>so</v>
      </c>
    </row>
    <row r="89" spans="1:2" ht="15.75" customHeight="1" x14ac:dyDescent="0.25">
      <c r="A89" s="1" t="s">
        <v>89</v>
      </c>
      <c r="B89" s="1" t="str">
        <f ca="1">IFERROR(__xludf.DUMMYFUNCTION("GOOGLETRANSLATE(A89)"),"hour")</f>
        <v>hour</v>
      </c>
    </row>
    <row r="90" spans="1:2" ht="15.75" customHeight="1" x14ac:dyDescent="0.25">
      <c r="A90" s="1" t="s">
        <v>90</v>
      </c>
      <c r="B90" s="1" t="str">
        <f ca="1">IFERROR(__xludf.DUMMYFUNCTION("GOOGLETRANSLATE(A90)"),"Alone")</f>
        <v>Alone</v>
      </c>
    </row>
    <row r="91" spans="1:2" ht="15.75" customHeight="1" x14ac:dyDescent="0.25">
      <c r="A91" s="1" t="s">
        <v>91</v>
      </c>
      <c r="B91" s="1" t="str">
        <f ca="1">IFERROR(__xludf.DUMMYFUNCTION("GOOGLETRANSLATE(A91)"),"TRUE")</f>
        <v>TRUE</v>
      </c>
    </row>
    <row r="92" spans="1:2" ht="15.75" customHeight="1" x14ac:dyDescent="0.25">
      <c r="A92" s="1" t="s">
        <v>92</v>
      </c>
      <c r="B92" s="1" t="str">
        <f ca="1">IFERROR(__xludf.DUMMYFUNCTION("GOOGLETRANSLATE(A92)"),"House")</f>
        <v>House</v>
      </c>
    </row>
    <row r="93" spans="1:2" ht="15.75" customHeight="1" x14ac:dyDescent="0.25">
      <c r="A93" s="1" t="s">
        <v>93</v>
      </c>
      <c r="B93" s="1" t="str">
        <f ca="1">IFERROR(__xludf.DUMMYFUNCTION("GOOGLETRANSLATE(A93)"),"tan")</f>
        <v>tan</v>
      </c>
    </row>
    <row r="94" spans="1:2" ht="15.75" customHeight="1" x14ac:dyDescent="0.25">
      <c r="A94" s="1" t="s">
        <v>94</v>
      </c>
      <c r="B94" s="1" t="str">
        <f ca="1">IFERROR(__xludf.DUMMYFUNCTION("GOOGLETRANSLATE(A94)"),"who")</f>
        <v>who</v>
      </c>
    </row>
    <row r="95" spans="1:2" ht="15.75" customHeight="1" x14ac:dyDescent="0.25">
      <c r="A95" s="1" t="s">
        <v>95</v>
      </c>
      <c r="B95" s="1" t="str">
        <f ca="1">IFERROR(__xludf.DUMMYFUNCTION("GOOGLETRANSLATE(A95)"),"their")</f>
        <v>their</v>
      </c>
    </row>
    <row r="96" spans="1:2" ht="15.75" customHeight="1" x14ac:dyDescent="0.25">
      <c r="A96" s="1" t="s">
        <v>96</v>
      </c>
      <c r="B96" s="1" t="str">
        <f ca="1">IFERROR(__xludf.DUMMYFUNCTION("GOOGLETRANSLATE(A96)"),"time")</f>
        <v>time</v>
      </c>
    </row>
    <row r="97" spans="1:2" ht="15.75" customHeight="1" x14ac:dyDescent="0.25">
      <c r="A97" s="1" t="s">
        <v>97</v>
      </c>
      <c r="B97" s="1" t="str">
        <f ca="1">IFERROR(__xludf.DUMMYFUNCTION("GOOGLETRANSLATE(A97)"),"of the")</f>
        <v>of the</v>
      </c>
    </row>
    <row r="98" spans="1:2" ht="15.75" customHeight="1" x14ac:dyDescent="0.25">
      <c r="A98" s="1" t="s">
        <v>98</v>
      </c>
      <c r="B98" s="1" t="str">
        <f ca="1">IFERROR(__xludf.DUMMYFUNCTION("GOOGLETRANSLATE(A98)"),"that")</f>
        <v>that</v>
      </c>
    </row>
    <row r="99" spans="1:2" ht="15.75" customHeight="1" x14ac:dyDescent="0.25">
      <c r="A99" s="1" t="s">
        <v>99</v>
      </c>
      <c r="B99" s="1" t="str">
        <f ca="1">IFERROR(__xludf.DUMMYFUNCTION("GOOGLETRANSLATE(A99)"),"Never")</f>
        <v>Never</v>
      </c>
    </row>
    <row r="100" spans="1:2" ht="15.75" customHeight="1" x14ac:dyDescent="0.25">
      <c r="A100" s="1" t="s">
        <v>100</v>
      </c>
      <c r="B100" s="1" t="str">
        <f ca="1">IFERROR(__xludf.DUMMYFUNCTION("GOOGLETRANSLATE(A100)"),"where")</f>
        <v>where</v>
      </c>
    </row>
    <row r="101" spans="1:2" ht="15.75" customHeight="1" x14ac:dyDescent="0.25">
      <c r="A101" s="1" t="s">
        <v>101</v>
      </c>
      <c r="B101" s="1" t="str">
        <f ca="1">IFERROR(__xludf.DUMMYFUNCTION("GOOGLETRANSLATE(A101)"),"and")</f>
        <v>and</v>
      </c>
    </row>
    <row r="102" spans="1:2" ht="15.75" customHeight="1" x14ac:dyDescent="0.25">
      <c r="A102" s="1" t="s">
        <v>102</v>
      </c>
      <c r="B102" s="1" t="str">
        <f ca="1">IFERROR(__xludf.DUMMYFUNCTION("GOOGLETRANSLATE(A102)"),"oh")</f>
        <v>oh</v>
      </c>
    </row>
    <row r="103" spans="1:2" ht="15.75" customHeight="1" x14ac:dyDescent="0.25">
      <c r="A103" s="1" t="s">
        <v>103</v>
      </c>
      <c r="B103" s="1" t="str">
        <f ca="1">IFERROR(__xludf.DUMMYFUNCTION("GOOGLETRANSLATE(A103)"),"favor")</f>
        <v>favor</v>
      </c>
    </row>
    <row r="104" spans="1:2" ht="15.75" customHeight="1" x14ac:dyDescent="0.25">
      <c r="A104" s="1" t="s">
        <v>104</v>
      </c>
      <c r="B104" s="1" t="str">
        <f ca="1">IFERROR(__xludf.DUMMYFUNCTION("GOOGLETRANSLATE(A104)"),"a lot")</f>
        <v>a lot</v>
      </c>
    </row>
    <row r="105" spans="1:2" ht="15.75" customHeight="1" x14ac:dyDescent="0.25">
      <c r="A105" s="1" t="s">
        <v>105</v>
      </c>
      <c r="B105" s="1" t="str">
        <f ca="1">IFERROR(__xludf.DUMMYFUNCTION("GOOGLETRANSLATE(A105)"),"my")</f>
        <v>my</v>
      </c>
    </row>
    <row r="106" spans="1:2" ht="15.75" customHeight="1" x14ac:dyDescent="0.25">
      <c r="A106" s="1" t="s">
        <v>106</v>
      </c>
      <c r="B106" s="1" t="str">
        <f ca="1">IFERROR(__xludf.DUMMYFUNCTION("GOOGLETRANSLATE(A106)"),"want")</f>
        <v>want</v>
      </c>
    </row>
    <row r="107" spans="1:2" ht="15.75" customHeight="1" x14ac:dyDescent="0.25">
      <c r="A107" s="1" t="s">
        <v>107</v>
      </c>
      <c r="B107" s="1" t="str">
        <f ca="1">IFERROR(__xludf.DUMMYFUNCTION("GOOGLETRANSLATE(A107)"),"I feel")</f>
        <v>I feel</v>
      </c>
    </row>
    <row r="108" spans="1:2" ht="15.75" customHeight="1" x14ac:dyDescent="0.25">
      <c r="A108" s="1" t="s">
        <v>108</v>
      </c>
      <c r="B108" s="1" t="str">
        <f ca="1">IFERROR(__xludf.DUMMYFUNCTION("GOOGLETRANSLATE(A108)"),"Sir")</f>
        <v>Sir</v>
      </c>
    </row>
    <row r="109" spans="1:2" ht="15.75" customHeight="1" x14ac:dyDescent="0.25">
      <c r="A109" s="1" t="s">
        <v>109</v>
      </c>
      <c r="B109" s="1" t="str">
        <f ca="1">IFERROR(__xludf.DUMMYFUNCTION("GOOGLETRANSLATE(A109)"),"better")</f>
        <v>better</v>
      </c>
    </row>
    <row r="110" spans="1:2" ht="15.75" customHeight="1" x14ac:dyDescent="0.25">
      <c r="A110" s="1" t="s">
        <v>110</v>
      </c>
      <c r="B110" s="1" t="str">
        <f ca="1">IFERROR(__xludf.DUMMYFUNCTION("GOOGLETRANSLATE(A110)"),"does")</f>
        <v>does</v>
      </c>
    </row>
    <row r="111" spans="1:2" ht="15.75" customHeight="1" x14ac:dyDescent="0.25">
      <c r="A111" s="1" t="s">
        <v>111</v>
      </c>
      <c r="B111" s="1" t="str">
        <f ca="1">IFERROR(__xludf.DUMMYFUNCTION("GOOGLETRANSLATE(A111)"),"has")</f>
        <v>has</v>
      </c>
    </row>
    <row r="112" spans="1:2" ht="15.75" customHeight="1" x14ac:dyDescent="0.25">
      <c r="A112" s="1" t="s">
        <v>112</v>
      </c>
      <c r="B112" s="1" t="str">
        <f ca="1">IFERROR(__xludf.DUMMYFUNCTION("GOOGLETRANSLATE(A112)"),"say")</f>
        <v>say</v>
      </c>
    </row>
    <row r="113" spans="1:2" ht="15.75" customHeight="1" x14ac:dyDescent="0.25">
      <c r="A113" s="1" t="s">
        <v>113</v>
      </c>
      <c r="B113" s="1" t="str">
        <f ca="1">IFERROR(__xludf.DUMMYFUNCTION("GOOGLETRANSLATE(A113)"),"also")</f>
        <v>also</v>
      </c>
    </row>
    <row r="114" spans="1:2" ht="15.75" customHeight="1" x14ac:dyDescent="0.25">
      <c r="A114" s="1" t="s">
        <v>114</v>
      </c>
      <c r="B114" s="1" t="str">
        <f ca="1">IFERROR(__xludf.DUMMYFUNCTION("GOOGLETRANSLATE(A114)"),"about")</f>
        <v>about</v>
      </c>
    </row>
    <row r="115" spans="1:2" ht="15.75" customHeight="1" x14ac:dyDescent="0.25">
      <c r="A115" s="1" t="s">
        <v>115</v>
      </c>
      <c r="B115" s="1" t="str">
        <f ca="1">IFERROR(__xludf.DUMMYFUNCTION("GOOGLETRANSLATE(A115)"),"God")</f>
        <v>God</v>
      </c>
    </row>
    <row r="116" spans="1:2" ht="15.75" customHeight="1" x14ac:dyDescent="0.25">
      <c r="A116" s="1" t="s">
        <v>116</v>
      </c>
      <c r="B116" s="1" t="str">
        <f ca="1">IFERROR(__xludf.DUMMYFUNCTION("GOOGLETRANSLATE(A116)"),"sin")</f>
        <v>sin</v>
      </c>
    </row>
    <row r="117" spans="1:2" ht="15.75" customHeight="1" x14ac:dyDescent="0.25">
      <c r="A117" s="1" t="s">
        <v>117</v>
      </c>
      <c r="B117" s="1" t="str">
        <f ca="1">IFERROR(__xludf.DUMMYFUNCTION("GOOGLETRANSLATE(A117)"),"have")</f>
        <v>have</v>
      </c>
    </row>
    <row r="118" spans="1:2" ht="15.75" customHeight="1" x14ac:dyDescent="0.25">
      <c r="A118" s="1" t="s">
        <v>118</v>
      </c>
      <c r="B118" s="1" t="str">
        <f ca="1">IFERROR(__xludf.DUMMYFUNCTION("GOOGLETRANSLATE(A118)"),"are")</f>
        <v>are</v>
      </c>
    </row>
    <row r="119" spans="1:2" ht="15.75" customHeight="1" x14ac:dyDescent="0.25">
      <c r="A119" s="1" t="s">
        <v>119</v>
      </c>
      <c r="B119" s="1" t="str">
        <f ca="1">IFERROR(__xludf.DUMMYFUNCTION("GOOGLETRANSLATE(A119)"),"of")</f>
        <v>of</v>
      </c>
    </row>
    <row r="120" spans="1:2" ht="15.75" customHeight="1" x14ac:dyDescent="0.25">
      <c r="A120" s="1" t="s">
        <v>120</v>
      </c>
      <c r="B120" s="1" t="str">
        <f ca="1">IFERROR(__xludf.DUMMYFUNCTION("GOOGLETRANSLATE(A120)"),"can")</f>
        <v>can</v>
      </c>
    </row>
    <row r="121" spans="1:2" ht="15.75" customHeight="1" x14ac:dyDescent="0.25">
      <c r="A121" s="1" t="s">
        <v>121</v>
      </c>
      <c r="B121" s="1" t="str">
        <f ca="1">IFERROR(__xludf.DUMMYFUNCTION("GOOGLETRANSLATE(A121)"),"to see")</f>
        <v>to see</v>
      </c>
    </row>
    <row r="122" spans="1:2" ht="15.75" customHeight="1" x14ac:dyDescent="0.25">
      <c r="A122" s="1" t="s">
        <v>122</v>
      </c>
      <c r="B122" s="1" t="str">
        <f ca="1">IFERROR(__xludf.DUMMYFUNCTION("GOOGLETRANSLATE(A122)"),"man")</f>
        <v>man</v>
      </c>
    </row>
    <row r="123" spans="1:2" ht="15.75" customHeight="1" x14ac:dyDescent="0.25">
      <c r="A123" s="1" t="s">
        <v>123</v>
      </c>
      <c r="B123" s="1" t="str">
        <f ca="1">IFERROR(__xludf.DUMMYFUNCTION("GOOGLETRANSLATE(A123)"),"life")</f>
        <v>life</v>
      </c>
    </row>
    <row r="124" spans="1:2" ht="15.75" customHeight="1" x14ac:dyDescent="0.25">
      <c r="A124" s="1" t="s">
        <v>124</v>
      </c>
      <c r="B124" s="1" t="str">
        <f ca="1">IFERROR(__xludf.DUMMYFUNCTION("GOOGLETRANSLATE(A124)"),"someone")</f>
        <v>someone</v>
      </c>
    </row>
    <row r="125" spans="1:2" ht="15.75" customHeight="1" x14ac:dyDescent="0.25">
      <c r="A125" s="1" t="s">
        <v>125</v>
      </c>
      <c r="B125" s="1" t="str">
        <f ca="1">IFERROR(__xludf.DUMMYFUNCTION("GOOGLETRANSLATE(A125)"),"things")</f>
        <v>things</v>
      </c>
    </row>
    <row r="126" spans="1:2" ht="15.75" customHeight="1" x14ac:dyDescent="0.25">
      <c r="A126" s="1" t="s">
        <v>126</v>
      </c>
      <c r="B126" s="1" t="str">
        <f ca="1">IFERROR(__xludf.DUMMYFUNCTION("GOOGLETRANSLATE(A126)"),"always")</f>
        <v>always</v>
      </c>
    </row>
    <row r="127" spans="1:2" ht="15.75" customHeight="1" x14ac:dyDescent="0.25">
      <c r="A127" s="1" t="s">
        <v>127</v>
      </c>
      <c r="B127" s="1" t="str">
        <f ca="1">IFERROR(__xludf.DUMMYFUNCTION("GOOGLETRANSLATE(A127)"),"until")</f>
        <v>until</v>
      </c>
    </row>
    <row r="128" spans="1:2" ht="15.75" customHeight="1" x14ac:dyDescent="0.25">
      <c r="A128" s="1" t="s">
        <v>128</v>
      </c>
      <c r="B128" s="1" t="str">
        <f ca="1">IFERROR(__xludf.DUMMYFUNCTION("GOOGLETRANSLATE(A128)"),"there")</f>
        <v>there</v>
      </c>
    </row>
    <row r="129" spans="1:2" ht="15.75" customHeight="1" x14ac:dyDescent="0.25">
      <c r="A129" s="1" t="s">
        <v>129</v>
      </c>
      <c r="B129" s="1" t="str">
        <f ca="1">IFERROR(__xludf.DUMMYFUNCTION("GOOGLETRANSLATE(A129)"),"and")</f>
        <v>and</v>
      </c>
    </row>
    <row r="130" spans="1:2" ht="15.75" customHeight="1" x14ac:dyDescent="0.25">
      <c r="A130" s="1" t="s">
        <v>130</v>
      </c>
      <c r="B130" s="1" t="str">
        <f ca="1">IFERROR(__xludf.DUMMYFUNCTION("GOOGLETRANSLATE(A130)"),"years")</f>
        <v>years</v>
      </c>
    </row>
    <row r="131" spans="1:2" ht="15.75" customHeight="1" x14ac:dyDescent="0.25">
      <c r="A131" s="1" t="s">
        <v>131</v>
      </c>
      <c r="B131" s="1" t="str">
        <f ca="1">IFERROR(__xludf.DUMMYFUNCTION("GOOGLETRANSLATE(A131)"),"before")</f>
        <v>before</v>
      </c>
    </row>
    <row r="132" spans="1:2" ht="15.75" customHeight="1" x14ac:dyDescent="0.25">
      <c r="A132" s="1" t="s">
        <v>132</v>
      </c>
      <c r="B132" s="1" t="str">
        <f ca="1">IFERROR(__xludf.DUMMYFUNCTION("GOOGLETRANSLATE(A132)"),"be")</f>
        <v>be</v>
      </c>
    </row>
    <row r="133" spans="1:2" ht="15.75" customHeight="1" x14ac:dyDescent="0.25">
      <c r="A133" s="1" t="s">
        <v>133</v>
      </c>
      <c r="B133" s="1" t="str">
        <f ca="1">IFERROR(__xludf.DUMMYFUNCTION("GOOGLETRANSLATE(A133)"),"in")</f>
        <v>in</v>
      </c>
    </row>
    <row r="134" spans="1:2" ht="15.75" customHeight="1" x14ac:dyDescent="0.25">
      <c r="A134" s="1" t="s">
        <v>134</v>
      </c>
      <c r="B134" s="1" t="str">
        <f ca="1">IFERROR(__xludf.DUMMYFUNCTION("GOOGLETRANSLATE(A134)"),"bit")</f>
        <v>bit</v>
      </c>
    </row>
    <row r="135" spans="1:2" ht="15.75" customHeight="1" x14ac:dyDescent="0.25">
      <c r="A135" s="1" t="s">
        <v>135</v>
      </c>
      <c r="B135" s="1" t="str">
        <f ca="1">IFERROR(__xludf.DUMMYFUNCTION("GOOGLETRANSLATE(A135)"),"day")</f>
        <v>day</v>
      </c>
    </row>
    <row r="136" spans="1:2" ht="15.75" customHeight="1" x14ac:dyDescent="0.25">
      <c r="A136" s="1" t="s">
        <v>136</v>
      </c>
      <c r="B136" s="1" t="str">
        <f ca="1">IFERROR(__xludf.DUMMYFUNCTION("GOOGLETRANSLATE(A136)"),"one")</f>
        <v>one</v>
      </c>
    </row>
    <row r="137" spans="1:2" ht="15.75" customHeight="1" x14ac:dyDescent="0.25">
      <c r="A137" s="1" t="s">
        <v>137</v>
      </c>
      <c r="B137" s="1" t="str">
        <f ca="1">IFERROR(__xludf.DUMMYFUNCTION("GOOGLETRANSLATE(A137)"),"evening")</f>
        <v>evening</v>
      </c>
    </row>
    <row r="138" spans="1:2" ht="15.75" customHeight="1" x14ac:dyDescent="0.25">
      <c r="A138" s="1" t="s">
        <v>138</v>
      </c>
      <c r="B138" s="1" t="str">
        <f ca="1">IFERROR(__xludf.DUMMYFUNCTION("GOOGLETRANSLATE(A138)"),"made")</f>
        <v>made</v>
      </c>
    </row>
    <row r="139" spans="1:2" ht="15.75" customHeight="1" x14ac:dyDescent="0.25">
      <c r="A139" s="1" t="s">
        <v>139</v>
      </c>
      <c r="B139" s="1" t="str">
        <f ca="1">IFERROR(__xludf.DUMMYFUNCTION("GOOGLETRANSLATE(A139)"),"which")</f>
        <v>which</v>
      </c>
    </row>
    <row r="140" spans="1:2" ht="15.75" customHeight="1" x14ac:dyDescent="0.25">
      <c r="A140" s="1" t="s">
        <v>140</v>
      </c>
      <c r="B140" s="1" t="str">
        <f ca="1">IFERROR(__xludf.DUMMYFUNCTION("GOOGLETRANSLATE(A140)"),"we are")</f>
        <v>we are</v>
      </c>
    </row>
    <row r="141" spans="1:2" ht="15.75" customHeight="1" x14ac:dyDescent="0.25">
      <c r="A141" s="1" t="s">
        <v>141</v>
      </c>
      <c r="B141" s="1" t="str">
        <f ca="1">IFERROR(__xludf.DUMMYFUNCTION("GOOGLETRANSLATE(A141)"),"other")</f>
        <v>other</v>
      </c>
    </row>
    <row r="142" spans="1:2" ht="15.75" customHeight="1" x14ac:dyDescent="0.25">
      <c r="A142" s="1" t="s">
        <v>142</v>
      </c>
      <c r="B142" s="1" t="str">
        <f ca="1">IFERROR(__xludf.DUMMYFUNCTION("GOOGLETRANSLATE(A142)"),"agreement")</f>
        <v>agreement</v>
      </c>
    </row>
    <row r="143" spans="1:2" ht="15.75" customHeight="1" x14ac:dyDescent="0.25">
      <c r="A143" s="1" t="s">
        <v>143</v>
      </c>
      <c r="B143" s="1" t="str">
        <f ca="1">IFERROR(__xludf.DUMMYFUNCTION("GOOGLETRANSLATE(A143)"),"job")</f>
        <v>job</v>
      </c>
    </row>
    <row r="144" spans="1:2" ht="15.75" customHeight="1" x14ac:dyDescent="0.25">
      <c r="A144" s="1" t="s">
        <v>144</v>
      </c>
      <c r="B144" s="1" t="str">
        <f ca="1">IFERROR(__xludf.DUMMYFUNCTION("GOOGLETRANSLATE(A144)"),"us")</f>
        <v>us</v>
      </c>
    </row>
    <row r="145" spans="1:2" ht="15.75" customHeight="1" x14ac:dyDescent="0.25">
      <c r="A145" s="1" t="s">
        <v>145</v>
      </c>
      <c r="B145" s="1" t="str">
        <f ca="1">IFERROR(__xludf.DUMMYFUNCTION("GOOGLETRANSLATE(A145)"),"looks")</f>
        <v>looks</v>
      </c>
    </row>
    <row r="146" spans="1:2" ht="15.75" customHeight="1" x14ac:dyDescent="0.25">
      <c r="A146" s="1" t="s">
        <v>146</v>
      </c>
      <c r="B146" s="1" t="str">
        <f ca="1">IFERROR(__xludf.DUMMYFUNCTION("GOOGLETRANSLATE(A146)"),"people")</f>
        <v>people</v>
      </c>
    </row>
    <row r="147" spans="1:2" ht="15.75" customHeight="1" x14ac:dyDescent="0.25">
      <c r="A147" s="1" t="s">
        <v>147</v>
      </c>
      <c r="B147" s="1" t="str">
        <f ca="1">IFERROR(__xludf.DUMMYFUNCTION("GOOGLETRANSLATE(A147)"),"sea")</f>
        <v>sea</v>
      </c>
    </row>
    <row r="148" spans="1:2" ht="15.75" customHeight="1" x14ac:dyDescent="0.25">
      <c r="A148" s="1" t="s">
        <v>148</v>
      </c>
      <c r="B148" s="1" t="str">
        <f ca="1">IFERROR(__xludf.DUMMYFUNCTION("GOOGLETRANSLATE(A148)"),"father")</f>
        <v>father</v>
      </c>
    </row>
    <row r="149" spans="1:2" ht="15.75" customHeight="1" x14ac:dyDescent="0.25">
      <c r="A149" s="1" t="s">
        <v>149</v>
      </c>
      <c r="B149" s="1" t="str">
        <f ca="1">IFERROR(__xludf.DUMMYFUNCTION("GOOGLETRANSLATE(A149)"),"mira")</f>
        <v>mira</v>
      </c>
    </row>
    <row r="150" spans="1:2" ht="15.75" customHeight="1" x14ac:dyDescent="0.25">
      <c r="A150" s="1" t="s">
        <v>150</v>
      </c>
      <c r="B150" s="1" t="str">
        <f ca="1">IFERROR(__xludf.DUMMYFUNCTION("GOOGLETRANSLATE(A150)"),"same")</f>
        <v>same</v>
      </c>
    </row>
    <row r="151" spans="1:2" ht="15.75" customHeight="1" x14ac:dyDescent="0.25">
      <c r="A151" s="1" t="s">
        <v>151</v>
      </c>
      <c r="B151" s="1" t="str">
        <f ca="1">IFERROR(__xludf.DUMMYFUNCTION("GOOGLETRANSLATE(A151)"),"said")</f>
        <v>said</v>
      </c>
    </row>
    <row r="152" spans="1:2" ht="15.75" customHeight="1" x14ac:dyDescent="0.25">
      <c r="A152" s="1" t="s">
        <v>152</v>
      </c>
      <c r="B152" s="1" t="str">
        <f ca="1">IFERROR(__xludf.DUMMYFUNCTION("GOOGLETRANSLATE(A152)"),"nobody")</f>
        <v>nobody</v>
      </c>
    </row>
    <row r="153" spans="1:2" ht="15.75" customHeight="1" x14ac:dyDescent="0.25">
      <c r="A153" s="1" t="s">
        <v>153</v>
      </c>
      <c r="B153" s="1" t="str">
        <f ca="1">IFERROR(__xludf.DUMMYFUNCTION("GOOGLETRANSLATE(A153)"),"wants")</f>
        <v>wants</v>
      </c>
    </row>
    <row r="154" spans="1:2" ht="15.75" customHeight="1" x14ac:dyDescent="0.25">
      <c r="A154" s="1" t="s">
        <v>154</v>
      </c>
      <c r="B154" s="1" t="str">
        <f ca="1">IFERROR(__xludf.DUMMYFUNCTION("GOOGLETRANSLATE(A154)"),"could")</f>
        <v>could</v>
      </c>
    </row>
    <row r="155" spans="1:2" ht="15.75" customHeight="1" x14ac:dyDescent="0.25">
      <c r="A155" s="1" t="s">
        <v>155</v>
      </c>
      <c r="B155" s="1" t="str">
        <f ca="1">IFERROR(__xludf.DUMMYFUNCTION("GOOGLETRANSLATE(A155)"),"talk")</f>
        <v>talk</v>
      </c>
    </row>
    <row r="156" spans="1:2" ht="15.75" customHeight="1" x14ac:dyDescent="0.25">
      <c r="A156" s="1" t="s">
        <v>156</v>
      </c>
      <c r="B156" s="1" t="str">
        <f ca="1">IFERROR(__xludf.DUMMYFUNCTION("GOOGLETRANSLATE(A156)"),"your")</f>
        <v>your</v>
      </c>
    </row>
    <row r="157" spans="1:2" ht="15.75" customHeight="1" x14ac:dyDescent="0.25">
      <c r="A157" s="1" t="s">
        <v>157</v>
      </c>
      <c r="B157" s="1" t="str">
        <f ca="1">IFERROR(__xludf.DUMMYFUNCTION("GOOGLETRANSLATE(A157)"),"they")</f>
        <v>they</v>
      </c>
    </row>
    <row r="158" spans="1:2" ht="15.75" customHeight="1" x14ac:dyDescent="0.25">
      <c r="A158" s="1" t="s">
        <v>158</v>
      </c>
      <c r="B158" s="1" t="str">
        <f ca="1">IFERROR(__xludf.DUMMYFUNCTION("GOOGLETRANSLATE(A158)"),"sr.")</f>
        <v>sr.</v>
      </c>
    </row>
    <row r="159" spans="1:2" ht="15.75" customHeight="1" x14ac:dyDescent="0.25">
      <c r="A159" s="1" t="s">
        <v>159</v>
      </c>
      <c r="B159" s="1" t="str">
        <f ca="1">IFERROR(__xludf.DUMMYFUNCTION("GOOGLETRANSLATE(A159)"),"turn")</f>
        <v>turn</v>
      </c>
    </row>
    <row r="160" spans="1:2" ht="15.75" customHeight="1" x14ac:dyDescent="0.25">
      <c r="A160" s="1" t="s">
        <v>160</v>
      </c>
      <c r="B160" s="1" t="str">
        <f ca="1">IFERROR(__xludf.DUMMYFUNCTION("GOOGLETRANSLATE(A160)"),"happens")</f>
        <v>happens</v>
      </c>
    </row>
    <row r="161" spans="1:2" ht="15.75" customHeight="1" x14ac:dyDescent="0.25">
      <c r="A161" s="1" t="s">
        <v>161</v>
      </c>
      <c r="B161" s="1" t="str">
        <f ca="1">IFERROR(__xludf.DUMMYFUNCTION("GOOGLETRANSLATE(A161)"),"out")</f>
        <v>out</v>
      </c>
    </row>
    <row r="162" spans="1:2" ht="15.75" customHeight="1" x14ac:dyDescent="0.25">
      <c r="A162" s="1" t="s">
        <v>162</v>
      </c>
      <c r="B162" s="1" t="str">
        <f ca="1">IFERROR(__xludf.DUMMYFUNCTION("GOOGLETRANSLATE(A162)"),"after")</f>
        <v>after</v>
      </c>
    </row>
    <row r="163" spans="1:2" ht="15.75" customHeight="1" x14ac:dyDescent="0.25">
      <c r="A163" s="1" t="s">
        <v>163</v>
      </c>
      <c r="B163" s="1" t="str">
        <f ca="1">IFERROR(__xludf.DUMMYFUNCTION("GOOGLETRANSLATE(A163)"),"he")</f>
        <v>he</v>
      </c>
    </row>
    <row r="164" spans="1:2" ht="15.75" customHeight="1" x14ac:dyDescent="0.25">
      <c r="A164" s="1" t="s">
        <v>164</v>
      </c>
      <c r="B164" s="1" t="str">
        <f ca="1">IFERROR(__xludf.DUMMYFUNCTION("GOOGLETRANSLATE(A164)"),"from")</f>
        <v>from</v>
      </c>
    </row>
    <row r="165" spans="1:2" ht="15.75" customHeight="1" x14ac:dyDescent="0.25">
      <c r="A165" s="1" t="s">
        <v>165</v>
      </c>
      <c r="B165" s="1" t="str">
        <f ca="1">IFERROR(__xludf.DUMMYFUNCTION("GOOGLETRANSLATE(A165)"),"money")</f>
        <v>money</v>
      </c>
    </row>
    <row r="166" spans="1:2" ht="15.75" customHeight="1" x14ac:dyDescent="0.25">
      <c r="A166" s="1" t="s">
        <v>166</v>
      </c>
      <c r="B166" s="1" t="str">
        <f ca="1">IFERROR(__xludf.DUMMYFUNCTION("GOOGLETRANSLATE(A166)"),"world")</f>
        <v>world</v>
      </c>
    </row>
    <row r="167" spans="1:2" ht="15.75" customHeight="1" x14ac:dyDescent="0.25">
      <c r="A167" s="1" t="s">
        <v>167</v>
      </c>
      <c r="B167" s="1" t="str">
        <f ca="1">IFERROR(__xludf.DUMMYFUNCTION("GOOGLETRANSLATE(A167)"),"Of course")</f>
        <v>Of course</v>
      </c>
    </row>
    <row r="168" spans="1:2" ht="15.75" customHeight="1" x14ac:dyDescent="0.25">
      <c r="A168" s="1" t="s">
        <v>168</v>
      </c>
      <c r="B168" s="1" t="str">
        <f ca="1">IFERROR(__xludf.DUMMYFUNCTION("GOOGLETRANSLATE(A168)"),"time")</f>
        <v>time</v>
      </c>
    </row>
    <row r="169" spans="1:2" ht="15.75" customHeight="1" x14ac:dyDescent="0.25">
      <c r="A169" s="1" t="s">
        <v>169</v>
      </c>
      <c r="B169" s="1" t="str">
        <f ca="1">IFERROR(__xludf.DUMMYFUNCTION("GOOGLETRANSLATE(A169)"),"THE")</f>
        <v>THE</v>
      </c>
    </row>
    <row r="170" spans="1:2" ht="15.75" customHeight="1" x14ac:dyDescent="0.25">
      <c r="A170" s="1" t="s">
        <v>170</v>
      </c>
      <c r="B170" s="1" t="str">
        <f ca="1">IFERROR(__xludf.DUMMYFUNCTION("GOOGLETRANSLATE(A170)"),"have")</f>
        <v>have</v>
      </c>
    </row>
    <row r="171" spans="1:2" ht="15.75" customHeight="1" x14ac:dyDescent="0.25">
      <c r="A171" s="1" t="s">
        <v>171</v>
      </c>
      <c r="B171" s="1" t="str">
        <f ca="1">IFERROR(__xludf.DUMMYFUNCTION("GOOGLETRANSLATE(A171)"),"state")</f>
        <v>state</v>
      </c>
    </row>
    <row r="172" spans="1:2" ht="15.75" customHeight="1" x14ac:dyDescent="0.25">
      <c r="A172" s="1" t="s">
        <v>172</v>
      </c>
      <c r="B172" s="1" t="str">
        <f ca="1">IFERROR(__xludf.DUMMYFUNCTION("GOOGLETRANSLATE(A172)"),"other")</f>
        <v>other</v>
      </c>
    </row>
    <row r="173" spans="1:2" ht="15.75" customHeight="1" x14ac:dyDescent="0.25">
      <c r="A173" s="1" t="s">
        <v>173</v>
      </c>
      <c r="B173" s="1" t="str">
        <f ca="1">IFERROR(__xludf.DUMMYFUNCTION("GOOGLETRANSLATE(A173)"),"there was")</f>
        <v>there was</v>
      </c>
    </row>
    <row r="174" spans="1:2" ht="15.75" customHeight="1" x14ac:dyDescent="0.25">
      <c r="A174" s="1" t="s">
        <v>174</v>
      </c>
      <c r="B174" s="1" t="str">
        <f ca="1">IFERROR(__xludf.DUMMYFUNCTION("GOOGLETRANSLATE(A174)"),"tomorrow")</f>
        <v>tomorrow</v>
      </c>
    </row>
    <row r="175" spans="1:2" ht="15.75" customHeight="1" x14ac:dyDescent="0.25">
      <c r="A175" s="1" t="s">
        <v>175</v>
      </c>
      <c r="B175" s="1" t="str">
        <f ca="1">IFERROR(__xludf.DUMMYFUNCTION("GOOGLETRANSLATE(A175)"),"had")</f>
        <v>had</v>
      </c>
    </row>
    <row r="176" spans="1:2" ht="15.75" customHeight="1" x14ac:dyDescent="0.25">
      <c r="A176" s="1" t="s">
        <v>176</v>
      </c>
      <c r="B176" s="1" t="str">
        <f ca="1">IFERROR(__xludf.DUMMYFUNCTION("GOOGLETRANSLATE(A176)"),"mother")</f>
        <v>mother</v>
      </c>
    </row>
    <row r="177" spans="1:2" ht="15.75" customHeight="1" x14ac:dyDescent="0.25">
      <c r="A177" s="1" t="s">
        <v>177</v>
      </c>
      <c r="B177" s="1" t="str">
        <f ca="1">IFERROR(__xludf.DUMMYFUNCTION("GOOGLETRANSLATE(A177)"),"OK")</f>
        <v>OK</v>
      </c>
    </row>
    <row r="178" spans="1:2" ht="15.75" customHeight="1" x14ac:dyDescent="0.25">
      <c r="A178" s="1" t="s">
        <v>178</v>
      </c>
      <c r="B178" s="1" t="str">
        <f ca="1">IFERROR(__xludf.DUMMYFUNCTION("GOOGLETRANSLATE(A178)"),"place")</f>
        <v>place</v>
      </c>
    </row>
    <row r="179" spans="1:2" ht="15.75" customHeight="1" x14ac:dyDescent="0.25">
      <c r="A179" s="1" t="s">
        <v>179</v>
      </c>
      <c r="B179" s="1" t="str">
        <f ca="1">IFERROR(__xludf.DUMMYFUNCTION("GOOGLETRANSLATE(A179)"),"doing")</f>
        <v>doing</v>
      </c>
    </row>
    <row r="180" spans="1:2" ht="15.75" customHeight="1" x14ac:dyDescent="0.25">
      <c r="A180" s="1" t="s">
        <v>180</v>
      </c>
      <c r="B180" s="1" t="str">
        <f ca="1">IFERROR(__xludf.DUMMYFUNCTION("GOOGLETRANSLATE(A180)"),"where")</f>
        <v>where</v>
      </c>
    </row>
    <row r="181" spans="1:2" ht="15.75" customHeight="1" x14ac:dyDescent="0.25">
      <c r="A181" s="1" t="s">
        <v>181</v>
      </c>
      <c r="B181" s="1" t="str">
        <f ca="1">IFERROR(__xludf.DUMMYFUNCTION("GOOGLETRANSLATE(A181)"),"safe")</f>
        <v>safe</v>
      </c>
    </row>
    <row r="182" spans="1:2" ht="15.75" customHeight="1" x14ac:dyDescent="0.25">
      <c r="A182" s="1" t="s">
        <v>182</v>
      </c>
      <c r="B182" s="1" t="str">
        <f ca="1">IFERROR(__xludf.DUMMYFUNCTION("GOOGLETRANSLATE(A182)"),"he knows")</f>
        <v>he knows</v>
      </c>
    </row>
    <row r="183" spans="1:2" ht="15.75" customHeight="1" x14ac:dyDescent="0.25">
      <c r="A183" s="1" t="s">
        <v>183</v>
      </c>
      <c r="B183" s="1" t="str">
        <f ca="1">IFERROR(__xludf.DUMMYFUNCTION("GOOGLETRANSLATE(A183)"),"we can")</f>
        <v>we can</v>
      </c>
    </row>
    <row r="184" spans="1:2" ht="15.75" customHeight="1" x14ac:dyDescent="0.25">
      <c r="A184" s="1" t="s">
        <v>184</v>
      </c>
      <c r="B184" s="1" t="str">
        <f ca="1">IFERROR(__xludf.DUMMYFUNCTION("GOOGLETRANSLATE(A184)"),"the")</f>
        <v>the</v>
      </c>
    </row>
    <row r="185" spans="1:2" ht="15.75" customHeight="1" x14ac:dyDescent="0.25">
      <c r="A185" s="1" t="s">
        <v>185</v>
      </c>
      <c r="B185" s="1" t="str">
        <f ca="1">IFERROR(__xludf.DUMMYFUNCTION("GOOGLETRANSLATE(A185)"),"wait")</f>
        <v>wait</v>
      </c>
    </row>
    <row r="186" spans="1:2" ht="15.75" customHeight="1" x14ac:dyDescent="0.25">
      <c r="A186" s="1" t="s">
        <v>186</v>
      </c>
      <c r="B186" s="1" t="str">
        <f ca="1">IFERROR(__xludf.DUMMYFUNCTION("GOOGLETRANSLATE(A186)"),"new")</f>
        <v>new</v>
      </c>
    </row>
    <row r="187" spans="1:2" ht="15.75" customHeight="1" x14ac:dyDescent="0.25">
      <c r="A187" s="1" t="s">
        <v>187</v>
      </c>
      <c r="B187" s="1" t="str">
        <f ca="1">IFERROR(__xludf.DUMMYFUNCTION("GOOGLETRANSLATE(A187)"),"been")</f>
        <v>been</v>
      </c>
    </row>
    <row r="188" spans="1:2" ht="15.75" customHeight="1" x14ac:dyDescent="0.25">
      <c r="A188" s="1" t="s">
        <v>188</v>
      </c>
      <c r="B188" s="1" t="str">
        <f ca="1">IFERROR(__xludf.DUMMYFUNCTION("GOOGLETRANSLATE(A188)"),"What")</f>
        <v>What</v>
      </c>
    </row>
    <row r="189" spans="1:2" ht="15.75" customHeight="1" x14ac:dyDescent="0.25">
      <c r="A189" s="1" t="s">
        <v>189</v>
      </c>
      <c r="B189" s="1" t="str">
        <f ca="1">IFERROR(__xludf.DUMMYFUNCTION("GOOGLETRANSLATE(A189)"),"son")</f>
        <v>son</v>
      </c>
    </row>
    <row r="190" spans="1:2" ht="15.75" customHeight="1" x14ac:dyDescent="0.25">
      <c r="A190" s="1" t="s">
        <v>190</v>
      </c>
      <c r="B190" s="1" t="str">
        <f ca="1">IFERROR(__xludf.DUMMYFUNCTION("GOOGLETRANSLATE(A190)"),"over there")</f>
        <v>over there</v>
      </c>
    </row>
    <row r="191" spans="1:2" ht="15.75" customHeight="1" x14ac:dyDescent="0.25">
      <c r="A191" s="1" t="s">
        <v>191</v>
      </c>
      <c r="B191" s="1" t="str">
        <f ca="1">IFERROR(__xludf.DUMMYFUNCTION("GOOGLETRANSLATE(A191)"),"any less")</f>
        <v>any less</v>
      </c>
    </row>
    <row r="192" spans="1:2" ht="15.75" customHeight="1" x14ac:dyDescent="0.25">
      <c r="A192" s="1" t="s">
        <v>192</v>
      </c>
      <c r="B192" s="1" t="str">
        <f ca="1">IFERROR(__xludf.DUMMYFUNCTION("GOOGLETRANSLATE(A192)"),"type")</f>
        <v>type</v>
      </c>
    </row>
    <row r="193" spans="1:2" ht="15.75" customHeight="1" x14ac:dyDescent="0.25">
      <c r="A193" s="1" t="s">
        <v>193</v>
      </c>
      <c r="B193" s="1" t="str">
        <f ca="1">IFERROR(__xludf.DUMMYFUNCTION("GOOGLETRANSLATE(A193)"),"friend")</f>
        <v>friend</v>
      </c>
    </row>
    <row r="194" spans="1:2" ht="15.75" customHeight="1" x14ac:dyDescent="0.25">
      <c r="A194" s="1" t="s">
        <v>194</v>
      </c>
      <c r="B194" s="1" t="str">
        <f ca="1">IFERROR(__xludf.DUMMYFUNCTION("GOOGLETRANSLATE(A194)"),"great")</f>
        <v>great</v>
      </c>
    </row>
    <row r="195" spans="1:2" ht="15.75" customHeight="1" x14ac:dyDescent="0.25">
      <c r="A195" s="1" t="s">
        <v>195</v>
      </c>
      <c r="B195" s="1" t="str">
        <f ca="1">IFERROR(__xludf.DUMMYFUNCTION("GOOGLETRANSLATE(A195)"),"our")</f>
        <v>our</v>
      </c>
    </row>
    <row r="196" spans="1:2" ht="15.75" customHeight="1" x14ac:dyDescent="0.25">
      <c r="A196" s="1" t="s">
        <v>196</v>
      </c>
      <c r="B196" s="1" t="str">
        <f ca="1">IFERROR(__xludf.DUMMYFUNCTION("GOOGLETRANSLATE(A196)"),"women")</f>
        <v>women</v>
      </c>
    </row>
    <row r="197" spans="1:2" ht="15.75" customHeight="1" x14ac:dyDescent="0.25">
      <c r="A197" s="1" t="s">
        <v>197</v>
      </c>
      <c r="B197" s="1" t="str">
        <f ca="1">IFERROR(__xludf.DUMMYFUNCTION("GOOGLETRANSLATE(A197)"),"mother")</f>
        <v>mother</v>
      </c>
    </row>
    <row r="198" spans="1:2" ht="15.75" customHeight="1" x14ac:dyDescent="0.25">
      <c r="A198" s="1" t="s">
        <v>198</v>
      </c>
      <c r="B198" s="1" t="str">
        <f ca="1">IFERROR(__xludf.DUMMYFUNCTION("GOOGLETRANSLATE(A198)"),"then")</f>
        <v>then</v>
      </c>
    </row>
    <row r="199" spans="1:2" ht="15.75" customHeight="1" x14ac:dyDescent="0.25">
      <c r="A199" s="1" t="s">
        <v>199</v>
      </c>
      <c r="B199" s="1" t="str">
        <f ca="1">IFERROR(__xludf.DUMMYFUNCTION("GOOGLETRANSLATE(A199)"),"dad")</f>
        <v>dad</v>
      </c>
    </row>
    <row r="200" spans="1:2" ht="15.75" customHeight="1" x14ac:dyDescent="0.25">
      <c r="A200" s="1" t="s">
        <v>200</v>
      </c>
      <c r="B200" s="1" t="str">
        <f ca="1">IFERROR(__xludf.DUMMYFUNCTION("GOOGLETRANSLATE(A200)"),"days")</f>
        <v>days</v>
      </c>
    </row>
    <row r="201" spans="1:2" ht="15.75" customHeight="1" x14ac:dyDescent="0.25">
      <c r="A201" s="1" t="s">
        <v>201</v>
      </c>
      <c r="B201" s="1" t="str">
        <f ca="1">IFERROR(__xludf.DUMMYFUNCTION("GOOGLETRANSLATE(A201)"),"dice")</f>
        <v>dice</v>
      </c>
    </row>
    <row r="202" spans="1:2" ht="15.75" customHeight="1" x14ac:dyDescent="0.25">
      <c r="A202" s="1" t="s">
        <v>202</v>
      </c>
      <c r="B202" s="1" t="str">
        <f ca="1">IFERROR(__xludf.DUMMYFUNCTION("GOOGLETRANSLATE(A202)"),"today")</f>
        <v>today</v>
      </c>
    </row>
    <row r="203" spans="1:2" ht="15.75" customHeight="1" x14ac:dyDescent="0.25">
      <c r="A203" s="1" t="s">
        <v>203</v>
      </c>
      <c r="B203" s="1" t="str">
        <f ca="1">IFERROR(__xludf.DUMMYFUNCTION("GOOGLETRANSLATE(A203)"),"three")</f>
        <v>three</v>
      </c>
    </row>
    <row r="204" spans="1:2" ht="15.75" customHeight="1" x14ac:dyDescent="0.25">
      <c r="A204" s="1" t="s">
        <v>204</v>
      </c>
      <c r="B204" s="1" t="str">
        <f ca="1">IFERROR(__xludf.DUMMYFUNCTION("GOOGLETRANSLATE(A204)"),"good")</f>
        <v>good</v>
      </c>
    </row>
    <row r="205" spans="1:2" ht="15.75" customHeight="1" x14ac:dyDescent="0.25">
      <c r="A205" s="1" t="s">
        <v>205</v>
      </c>
      <c r="B205" s="1" t="str">
        <f ca="1">IFERROR(__xludf.DUMMYFUNCTION("GOOGLETRANSLATE(A205)"),"need")</f>
        <v>need</v>
      </c>
    </row>
    <row r="206" spans="1:2" ht="15.75" customHeight="1" x14ac:dyDescent="0.25">
      <c r="A206" s="1" t="s">
        <v>206</v>
      </c>
      <c r="B206" s="1" t="str">
        <f ca="1">IFERROR(__xludf.DUMMYFUNCTION("GOOGLETRANSLATE(A206)"),"said")</f>
        <v>said</v>
      </c>
    </row>
    <row r="207" spans="1:2" ht="15.75" customHeight="1" x14ac:dyDescent="0.25">
      <c r="A207" s="1" t="s">
        <v>207</v>
      </c>
      <c r="B207" s="1" t="str">
        <f ca="1">IFERROR(__xludf.DUMMYFUNCTION("GOOGLETRANSLATE(A207)"),"understand")</f>
        <v>understand</v>
      </c>
    </row>
    <row r="208" spans="1:2" ht="15.75" customHeight="1" x14ac:dyDescent="0.25">
      <c r="A208" s="1" t="s">
        <v>208</v>
      </c>
      <c r="B208" s="1" t="str">
        <f ca="1">IFERROR(__xludf.DUMMYFUNCTION("GOOGLETRANSLATE(A208)"),"like")</f>
        <v>like</v>
      </c>
    </row>
    <row r="209" spans="1:2" ht="15.75" customHeight="1" x14ac:dyDescent="0.25">
      <c r="A209" s="1" t="s">
        <v>209</v>
      </c>
      <c r="B209" s="1" t="str">
        <f ca="1">IFERROR(__xludf.DUMMYFUNCTION("GOOGLETRANSLATE(A209)"),"wanted to")</f>
        <v>wanted to</v>
      </c>
    </row>
    <row r="210" spans="1:2" ht="15.75" customHeight="1" x14ac:dyDescent="0.25">
      <c r="A210" s="1" t="s">
        <v>210</v>
      </c>
      <c r="B210" s="1" t="str">
        <f ca="1">IFERROR(__xludf.DUMMYFUNCTION("GOOGLETRANSLATE(A210)"),"it will be")</f>
        <v>it will be</v>
      </c>
    </row>
    <row r="211" spans="1:2" ht="15.75" customHeight="1" x14ac:dyDescent="0.25">
      <c r="A211" s="1" t="s">
        <v>211</v>
      </c>
      <c r="B211" s="1" t="str">
        <f ca="1">IFERROR(__xludf.DUMMYFUNCTION("GOOGLETRANSLATE(A211)"),"to have")</f>
        <v>to have</v>
      </c>
    </row>
    <row r="212" spans="1:2" ht="15.75" customHeight="1" x14ac:dyDescent="0.25">
      <c r="A212" s="1" t="s">
        <v>212</v>
      </c>
      <c r="B212" s="1" t="str">
        <f ca="1">IFERROR(__xludf.DUMMYFUNCTION("GOOGLETRANSLATE(A212)"),"part")</f>
        <v>part</v>
      </c>
    </row>
    <row r="213" spans="1:2" ht="15.75" customHeight="1" x14ac:dyDescent="0.25">
      <c r="A213" s="1" t="s">
        <v>213</v>
      </c>
      <c r="B213" s="1" t="str">
        <f ca="1">IFERROR(__xludf.DUMMYFUNCTION("GOOGLETRANSLATE(A213)"),"all")</f>
        <v>all</v>
      </c>
    </row>
    <row r="214" spans="1:2" ht="15.75" customHeight="1" x14ac:dyDescent="0.25">
      <c r="A214" s="1" t="s">
        <v>214</v>
      </c>
      <c r="B214" s="1" t="str">
        <f ca="1">IFERROR(__xludf.DUMMYFUNCTION("GOOGLETRANSLATE(A214)"),"You believe")</f>
        <v>You believe</v>
      </c>
    </row>
    <row r="215" spans="1:2" ht="15.75" customHeight="1" x14ac:dyDescent="0.25">
      <c r="A215" s="1" t="s">
        <v>215</v>
      </c>
      <c r="B215" s="1" t="str">
        <f ca="1">IFERROR(__xludf.DUMMYFUNCTION("GOOGLETRANSLATE(A215)"),"good")</f>
        <v>good</v>
      </c>
    </row>
    <row r="216" spans="1:2" ht="15.75" customHeight="1" x14ac:dyDescent="0.25">
      <c r="A216" s="1" t="s">
        <v>216</v>
      </c>
      <c r="B216" s="1" t="str">
        <f ca="1">IFERROR(__xludf.DUMMYFUNCTION("GOOGLETRANSLATE(A216)"),"with me")</f>
        <v>with me</v>
      </c>
    </row>
    <row r="217" spans="1:2" ht="15.75" customHeight="1" x14ac:dyDescent="0.25">
      <c r="A217" s="1" t="s">
        <v>217</v>
      </c>
      <c r="B217" s="1" t="str">
        <f ca="1">IFERROR(__xludf.DUMMYFUNCTION("GOOGLETRANSLATE(A217)"),"name")</f>
        <v>name</v>
      </c>
    </row>
    <row r="218" spans="1:2" ht="15.75" customHeight="1" x14ac:dyDescent="0.25">
      <c r="A218" s="1" t="s">
        <v>218</v>
      </c>
      <c r="B218" s="1" t="str">
        <f ca="1">IFERROR(__xludf.DUMMYFUNCTION("GOOGLETRANSLATE(A218)"),"shit")</f>
        <v>shit</v>
      </c>
    </row>
    <row r="219" spans="1:2" ht="15.75" customHeight="1" x14ac:dyDescent="0.25">
      <c r="A219" s="1" t="s">
        <v>219</v>
      </c>
      <c r="B219" s="1" t="str">
        <f ca="1">IFERROR(__xludf.DUMMYFUNCTION("GOOGLETRANSLATE(A219)"),"our")</f>
        <v>our</v>
      </c>
    </row>
    <row r="220" spans="1:2" ht="15.75" customHeight="1" x14ac:dyDescent="0.25">
      <c r="A220" s="1" t="s">
        <v>220</v>
      </c>
      <c r="B220" s="1" t="str">
        <f ca="1">IFERROR(__xludf.DUMMYFUNCTION("GOOGLETRANSLATE(A220)"),"just")</f>
        <v>just</v>
      </c>
    </row>
    <row r="221" spans="1:2" ht="15.75" customHeight="1" x14ac:dyDescent="0.25">
      <c r="A221" s="1" t="s">
        <v>221</v>
      </c>
      <c r="B221" s="1" t="str">
        <f ca="1">IFERROR(__xludf.DUMMYFUNCTION("GOOGLETRANSLATE(A221)"),"has to")</f>
        <v>has to</v>
      </c>
    </row>
    <row r="222" spans="1:2" ht="15.75" customHeight="1" x14ac:dyDescent="0.25">
      <c r="A222" s="1" t="s">
        <v>222</v>
      </c>
      <c r="B222" s="1" t="str">
        <f ca="1">IFERROR(__xludf.DUMMYFUNCTION("GOOGLETRANSLATE(A222)"),"really")</f>
        <v>really</v>
      </c>
    </row>
    <row r="223" spans="1:2" ht="15.75" customHeight="1" x14ac:dyDescent="0.25">
      <c r="A223" s="1" t="s">
        <v>223</v>
      </c>
      <c r="B223" s="1" t="str">
        <f ca="1">IFERROR(__xludf.DUMMYFUNCTION("GOOGLETRANSLATE(A223)"),"is")</f>
        <v>is</v>
      </c>
    </row>
    <row r="224" spans="1:2" ht="15.75" customHeight="1" x14ac:dyDescent="0.25">
      <c r="A224" s="1" t="s">
        <v>224</v>
      </c>
      <c r="B224" s="1" t="str">
        <f ca="1">IFERROR(__xludf.DUMMYFUNCTION("GOOGLETRANSLATE(A224)"),"still")</f>
        <v>still</v>
      </c>
    </row>
    <row r="225" spans="1:2" ht="15.75" customHeight="1" x14ac:dyDescent="0.25">
      <c r="A225" s="1" t="s">
        <v>225</v>
      </c>
      <c r="B225" s="1" t="str">
        <f ca="1">IFERROR(__xludf.DUMMYFUNCTION("GOOGLETRANSLATE(A225)"),"mine")</f>
        <v>mine</v>
      </c>
    </row>
    <row r="226" spans="1:2" ht="15.75" customHeight="1" x14ac:dyDescent="0.25">
      <c r="A226" s="1" t="s">
        <v>226</v>
      </c>
      <c r="B226" s="1" t="str">
        <f ca="1">IFERROR(__xludf.DUMMYFUNCTION("GOOGLETRANSLATE(A226)"),"all")</f>
        <v>all</v>
      </c>
    </row>
    <row r="227" spans="1:2" ht="15.75" customHeight="1" x14ac:dyDescent="0.25">
      <c r="A227" s="1" t="s">
        <v>227</v>
      </c>
      <c r="B227" s="1" t="str">
        <f ca="1">IFERROR(__xludf.DUMMYFUNCTION("GOOGLETRANSLATE(A227)"),"do it")</f>
        <v>do it</v>
      </c>
    </row>
    <row r="228" spans="1:2" ht="15.75" customHeight="1" x14ac:dyDescent="0.25">
      <c r="A228" s="1" t="s">
        <v>228</v>
      </c>
      <c r="B228" s="1" t="str">
        <f ca="1">IFERROR(__xludf.DUMMYFUNCTION("GOOGLETRANSLATE(A228)"),"each")</f>
        <v>each</v>
      </c>
    </row>
    <row r="229" spans="1:2" ht="15.75" customHeight="1" x14ac:dyDescent="0.25">
      <c r="A229" s="1" t="s">
        <v>229</v>
      </c>
      <c r="B229" s="1" t="str">
        <f ca="1">IFERROR(__xludf.DUMMYFUNCTION("GOOGLETRANSLATE(A229)"),"view")</f>
        <v>view</v>
      </c>
    </row>
    <row r="230" spans="1:2" ht="15.75" customHeight="1" x14ac:dyDescent="0.25">
      <c r="A230" s="1" t="s">
        <v>230</v>
      </c>
      <c r="B230" s="1" t="str">
        <f ca="1">IFERROR(__xludf.DUMMYFUNCTION("GOOGLETRANSLATE(A230)"),"it matters")</f>
        <v>it matters</v>
      </c>
    </row>
    <row r="231" spans="1:2" ht="15.75" customHeight="1" x14ac:dyDescent="0.25">
      <c r="A231" s="1" t="s">
        <v>231</v>
      </c>
      <c r="B231" s="1" t="str">
        <f ca="1">IFERROR(__xludf.DUMMYFUNCTION("GOOGLETRANSLATE(A231)"),"with you")</f>
        <v>with you</v>
      </c>
    </row>
    <row r="232" spans="1:2" ht="15.75" customHeight="1" x14ac:dyDescent="0.25">
      <c r="A232" s="1" t="s">
        <v>232</v>
      </c>
      <c r="B232" s="1" t="str">
        <f ca="1">IFERROR(__xludf.DUMMYFUNCTION("GOOGLETRANSLATE(A232)"),"have")</f>
        <v>have</v>
      </c>
    </row>
    <row r="233" spans="1:2" ht="15.75" customHeight="1" x14ac:dyDescent="0.25">
      <c r="A233" s="1" t="s">
        <v>233</v>
      </c>
      <c r="B233" s="1" t="str">
        <f ca="1">IFERROR(__xludf.DUMMYFUNCTION("GOOGLETRANSLATE(A233)"),"we have")</f>
        <v>we have</v>
      </c>
    </row>
    <row r="234" spans="1:2" ht="15.75" customHeight="1" x14ac:dyDescent="0.25">
      <c r="A234" s="1" t="s">
        <v>234</v>
      </c>
      <c r="B234" s="1" t="str">
        <f ca="1">IFERROR(__xludf.DUMMYFUNCTION("GOOGLETRANSLATE(A234)"),"reason")</f>
        <v>reason</v>
      </c>
    </row>
    <row r="235" spans="1:2" ht="15.75" customHeight="1" x14ac:dyDescent="0.25">
      <c r="A235" s="1" t="s">
        <v>235</v>
      </c>
      <c r="B235" s="1" t="str">
        <f ca="1">IFERROR(__xludf.DUMMYFUNCTION("GOOGLETRANSLATE(A235)"),"some")</f>
        <v>some</v>
      </c>
    </row>
    <row r="236" spans="1:2" ht="15.75" customHeight="1" x14ac:dyDescent="0.25">
      <c r="A236" s="1" t="s">
        <v>236</v>
      </c>
      <c r="B236" s="1" t="str">
        <f ca="1">IFERROR(__xludf.DUMMYFUNCTION("GOOGLETRANSLATE(A236)"),"so much")</f>
        <v>so much</v>
      </c>
    </row>
    <row r="237" spans="1:2" ht="15.75" customHeight="1" x14ac:dyDescent="0.25">
      <c r="A237" s="1" t="s">
        <v>237</v>
      </c>
      <c r="B237" s="1" t="str">
        <f ca="1">IFERROR(__xludf.DUMMYFUNCTION("GOOGLETRANSLATE(A237)"),"to know")</f>
        <v>to know</v>
      </c>
    </row>
    <row r="238" spans="1:2" ht="15.75" customHeight="1" x14ac:dyDescent="0.25">
      <c r="A238" s="1" t="s">
        <v>238</v>
      </c>
      <c r="B238" s="1" t="str">
        <f ca="1">IFERROR(__xludf.DUMMYFUNCTION("GOOGLETRANSLATE(A238)"),"Those")</f>
        <v>Those</v>
      </c>
    </row>
    <row r="239" spans="1:2" ht="15.75" customHeight="1" x14ac:dyDescent="0.25">
      <c r="A239" s="1" t="s">
        <v>239</v>
      </c>
      <c r="B239" s="1" t="str">
        <f ca="1">IFERROR(__xludf.DUMMYFUNCTION("GOOGLETRANSLATE(A239)"),"times")</f>
        <v>times</v>
      </c>
    </row>
    <row r="240" spans="1:2" ht="15.75" customHeight="1" x14ac:dyDescent="0.25">
      <c r="A240" s="1" t="s">
        <v>240</v>
      </c>
      <c r="B240" s="1" t="str">
        <f ca="1">IFERROR(__xludf.DUMMYFUNCTION("GOOGLETRANSLATE(A240)"),"serious")</f>
        <v>serious</v>
      </c>
    </row>
    <row r="241" spans="1:2" ht="15.75" customHeight="1" x14ac:dyDescent="0.25">
      <c r="A241" s="1" t="s">
        <v>241</v>
      </c>
      <c r="B241" s="1" t="str">
        <f ca="1">IFERROR(__xludf.DUMMYFUNCTION("GOOGLETRANSLATE(A241)"),"ven")</f>
        <v>ven</v>
      </c>
    </row>
    <row r="242" spans="1:2" ht="15.75" customHeight="1" x14ac:dyDescent="0.25">
      <c r="A242" s="1" t="s">
        <v>242</v>
      </c>
      <c r="B242" s="1" t="str">
        <f ca="1">IFERROR(__xludf.DUMMYFUNCTION("GOOGLETRANSLATE(A242)"),"idea")</f>
        <v>idea</v>
      </c>
    </row>
    <row r="243" spans="1:2" ht="15.75" customHeight="1" x14ac:dyDescent="0.25">
      <c r="A243" s="1" t="s">
        <v>243</v>
      </c>
      <c r="B243" s="1" t="str">
        <f ca="1">IFERROR(__xludf.DUMMYFUNCTION("GOOGLETRANSLATE(A243)"),"Eh")</f>
        <v>Eh</v>
      </c>
    </row>
    <row r="244" spans="1:2" ht="15.75" customHeight="1" x14ac:dyDescent="0.25">
      <c r="A244" s="1" t="s">
        <v>244</v>
      </c>
      <c r="B244" s="1" t="str">
        <f ca="1">IFERROR(__xludf.DUMMYFUNCTION("GOOGLETRANSLATE(A244)"),"afternoon")</f>
        <v>afternoon</v>
      </c>
    </row>
    <row r="245" spans="1:2" ht="15.75" customHeight="1" x14ac:dyDescent="0.25">
      <c r="A245" s="1" t="s">
        <v>245</v>
      </c>
      <c r="B245" s="1" t="str">
        <f ca="1">IFERROR(__xludf.DUMMYFUNCTION("GOOGLETRANSLATE(A245)"),"problem")</f>
        <v>problem</v>
      </c>
    </row>
    <row r="246" spans="1:2" ht="15.75" customHeight="1" x14ac:dyDescent="0.25">
      <c r="A246" s="1" t="s">
        <v>246</v>
      </c>
      <c r="B246" s="1" t="str">
        <f ca="1">IFERROR(__xludf.DUMMYFUNCTION("GOOGLETRANSLATE(A246)"),"hour")</f>
        <v>hour</v>
      </c>
    </row>
    <row r="247" spans="1:2" ht="15.75" customHeight="1" x14ac:dyDescent="0.25">
      <c r="A247" s="1" t="s">
        <v>247</v>
      </c>
      <c r="B247" s="1" t="str">
        <f ca="1">IFERROR(__xludf.DUMMYFUNCTION("GOOGLETRANSLATE(A247)"),"TRUE")</f>
        <v>TRUE</v>
      </c>
    </row>
    <row r="248" spans="1:2" ht="15.75" customHeight="1" x14ac:dyDescent="0.25">
      <c r="A248" s="1" t="s">
        <v>248</v>
      </c>
      <c r="B248" s="1" t="str">
        <f ca="1">IFERROR(__xludf.DUMMYFUNCTION("GOOGLETRANSLATE(A248)"),"saying")</f>
        <v>saying</v>
      </c>
    </row>
    <row r="249" spans="1:2" ht="15.75" customHeight="1" x14ac:dyDescent="0.25">
      <c r="A249" s="1" t="s">
        <v>249</v>
      </c>
      <c r="B249" s="1" t="str">
        <f ca="1">IFERROR(__xludf.DUMMYFUNCTION("GOOGLETRANSLATE(A249)"),"who")</f>
        <v>who</v>
      </c>
    </row>
    <row r="250" spans="1:2" ht="15.75" customHeight="1" x14ac:dyDescent="0.25">
      <c r="A250" s="1" t="s">
        <v>250</v>
      </c>
      <c r="B250" s="1" t="str">
        <f ca="1">IFERROR(__xludf.DUMMYFUNCTION("GOOGLETRANSLATE(A250)"),"too much")</f>
        <v>too much</v>
      </c>
    </row>
    <row r="251" spans="1:2" ht="15.75" customHeight="1" x14ac:dyDescent="0.25">
      <c r="A251" s="1" t="s">
        <v>251</v>
      </c>
      <c r="B251" s="1" t="str">
        <f ca="1">IFERROR(__xludf.DUMMYFUNCTION("GOOGLETRANSLATE(A251)"),"love")</f>
        <v>love</v>
      </c>
    </row>
    <row r="252" spans="1:2" ht="15.75" customHeight="1" x14ac:dyDescent="0.25">
      <c r="A252" s="1" t="s">
        <v>252</v>
      </c>
      <c r="B252" s="1" t="str">
        <f ca="1">IFERROR(__xludf.DUMMYFUNCTION("GOOGLETRANSLATE(A252)"),"in between")</f>
        <v>in between</v>
      </c>
    </row>
    <row r="253" spans="1:2" ht="15.75" customHeight="1" x14ac:dyDescent="0.25">
      <c r="A253" s="1" t="s">
        <v>253</v>
      </c>
      <c r="B253" s="1" t="str">
        <f ca="1">IFERROR(__xludf.DUMMYFUNCTION("GOOGLETRANSLATE(A253)"),"ve")</f>
        <v>ve</v>
      </c>
    </row>
    <row r="254" spans="1:2" ht="15.75" customHeight="1" x14ac:dyDescent="0.25">
      <c r="A254" s="1" t="s">
        <v>254</v>
      </c>
      <c r="B254" s="1" t="str">
        <f ca="1">IFERROR(__xludf.DUMMYFUNCTION("GOOGLETRANSLATE(A254)"),"past")</f>
        <v>past</v>
      </c>
    </row>
    <row r="255" spans="1:2" ht="15.75" customHeight="1" x14ac:dyDescent="0.25">
      <c r="A255" s="1" t="s">
        <v>255</v>
      </c>
      <c r="B255" s="1" t="str">
        <f ca="1">IFERROR(__xludf.DUMMYFUNCTION("GOOGLETRANSLATE(A255)"),"family")</f>
        <v>family</v>
      </c>
    </row>
    <row r="256" spans="1:2" ht="15.75" customHeight="1" x14ac:dyDescent="0.25">
      <c r="A256" s="1" t="s">
        <v>256</v>
      </c>
      <c r="B256" s="1" t="str">
        <f ca="1">IFERROR(__xludf.DUMMYFUNCTION("GOOGLETRANSLATE(A256)"),"these")</f>
        <v>these</v>
      </c>
    </row>
    <row r="257" spans="1:2" ht="15.75" customHeight="1" x14ac:dyDescent="0.25">
      <c r="A257" s="1" t="s">
        <v>257</v>
      </c>
      <c r="B257" s="1" t="str">
        <f ca="1">IFERROR(__xludf.DUMMYFUNCTION("GOOGLETRANSLATE(A257)"),"police")</f>
        <v>police</v>
      </c>
    </row>
    <row r="258" spans="1:2" ht="15.75" customHeight="1" x14ac:dyDescent="0.25">
      <c r="A258" s="1" t="s">
        <v>258</v>
      </c>
      <c r="B258" s="1" t="str">
        <f ca="1">IFERROR(__xludf.DUMMYFUNCTION("GOOGLETRANSLATE(A258)"),"ought")</f>
        <v>ought</v>
      </c>
    </row>
    <row r="259" spans="1:2" ht="15.75" customHeight="1" x14ac:dyDescent="0.25">
      <c r="A259" s="1" t="s">
        <v>259</v>
      </c>
      <c r="B259" s="1" t="str">
        <f ca="1">IFERROR(__xludf.DUMMYFUNCTION("GOOGLETRANSLATE(A259)"),"you")</f>
        <v>you</v>
      </c>
    </row>
    <row r="260" spans="1:2" ht="15.75" customHeight="1" x14ac:dyDescent="0.25">
      <c r="A260" s="1" t="s">
        <v>260</v>
      </c>
      <c r="B260" s="1" t="str">
        <f ca="1">IFERROR(__xludf.DUMMYFUNCTION("GOOGLETRANSLATE(A260)"),"girl")</f>
        <v>girl</v>
      </c>
    </row>
    <row r="261" spans="1:2" ht="15.75" customHeight="1" x14ac:dyDescent="0.25">
      <c r="A261" s="1" t="s">
        <v>261</v>
      </c>
      <c r="B261" s="1" t="str">
        <f ca="1">IFERROR(__xludf.DUMMYFUNCTION("GOOGLETRANSLATE(A261)"),"those")</f>
        <v>those</v>
      </c>
    </row>
    <row r="262" spans="1:2" ht="15.75" customHeight="1" x14ac:dyDescent="0.25">
      <c r="A262" s="1" t="s">
        <v>262</v>
      </c>
      <c r="B262" s="1" t="str">
        <f ca="1">IFERROR(__xludf.DUMMYFUNCTION("GOOGLETRANSLATE(A262)"),"guys")</f>
        <v>guys</v>
      </c>
    </row>
    <row r="263" spans="1:2" ht="15.75" customHeight="1" x14ac:dyDescent="0.25">
      <c r="A263" s="1" t="s">
        <v>263</v>
      </c>
      <c r="B263" s="1" t="str">
        <f ca="1">IFERROR(__xludf.DUMMYFUNCTION("GOOGLETRANSLATE(A263)"),"account")</f>
        <v>account</v>
      </c>
    </row>
    <row r="264" spans="1:2" ht="15.75" customHeight="1" x14ac:dyDescent="0.25">
      <c r="A264" s="1" t="s">
        <v>264</v>
      </c>
      <c r="B264" s="1" t="str">
        <f ca="1">IFERROR(__xludf.DUMMYFUNCTION("GOOGLETRANSLATE(A264)"),"you do")</f>
        <v>you do</v>
      </c>
    </row>
    <row r="265" spans="1:2" ht="15.75" customHeight="1" x14ac:dyDescent="0.25">
      <c r="A265" s="1" t="s">
        <v>265</v>
      </c>
      <c r="B265" s="1" t="str">
        <f ca="1">IFERROR(__xludf.DUMMYFUNCTION("GOOGLETRANSLATE(A265)"),"still")</f>
        <v>still</v>
      </c>
    </row>
    <row r="266" spans="1:2" ht="15.75" customHeight="1" x14ac:dyDescent="0.25">
      <c r="A266" s="1" t="s">
        <v>266</v>
      </c>
      <c r="B266" s="1" t="str">
        <f ca="1">IFERROR(__xludf.DUMMYFUNCTION("GOOGLETRANSLATE(A266)"),"go out")</f>
        <v>go out</v>
      </c>
    </row>
    <row r="267" spans="1:2" ht="15.75" customHeight="1" x14ac:dyDescent="0.25">
      <c r="A267" s="1" t="s">
        <v>267</v>
      </c>
      <c r="B267" s="1" t="str">
        <f ca="1">IFERROR(__xludf.DUMMYFUNCTION("GOOGLETRANSLATE(A267)"),"some")</f>
        <v>some</v>
      </c>
    </row>
    <row r="268" spans="1:2" ht="15.75" customHeight="1" x14ac:dyDescent="0.25">
      <c r="A268" s="1" t="s">
        <v>268</v>
      </c>
      <c r="B268" s="1" t="str">
        <f ca="1">IFERROR(__xludf.DUMMYFUNCTION("GOOGLETRANSLATE(A268)"),"Oh")</f>
        <v>Oh</v>
      </c>
    </row>
    <row r="269" spans="1:2" ht="15.75" customHeight="1" x14ac:dyDescent="0.25">
      <c r="A269" s="1" t="s">
        <v>269</v>
      </c>
      <c r="B269" s="1" t="str">
        <f ca="1">IFERROR(__xludf.DUMMYFUNCTION("GOOGLETRANSLATE(A269)"),"some")</f>
        <v>some</v>
      </c>
    </row>
    <row r="270" spans="1:2" ht="15.75" customHeight="1" x14ac:dyDescent="0.25">
      <c r="A270" s="1" t="s">
        <v>270</v>
      </c>
      <c r="B270" s="1" t="str">
        <f ca="1">IFERROR(__xludf.DUMMYFUNCTION("GOOGLETRANSLATE(A270)"),"I see")</f>
        <v>I see</v>
      </c>
    </row>
    <row r="271" spans="1:2" ht="15.75" customHeight="1" x14ac:dyDescent="0.25">
      <c r="A271" s="1" t="s">
        <v>271</v>
      </c>
      <c r="B271" s="1" t="str">
        <f ca="1">IFERROR(__xludf.DUMMYFUNCTION("GOOGLETRANSLATE(A271)"),"friends")</f>
        <v>friends</v>
      </c>
    </row>
    <row r="272" spans="1:2" ht="15.75" customHeight="1" x14ac:dyDescent="0.25">
      <c r="A272" s="1" t="s">
        <v>272</v>
      </c>
      <c r="B272" s="1" t="str">
        <f ca="1">IFERROR(__xludf.DUMMYFUNCTION("GOOGLETRANSLATE(A272)"),"brother")</f>
        <v>brother</v>
      </c>
    </row>
    <row r="273" spans="1:2" ht="15.75" customHeight="1" x14ac:dyDescent="0.25">
      <c r="A273" s="1" t="s">
        <v>273</v>
      </c>
      <c r="B273" s="1" t="str">
        <f ca="1">IFERROR(__xludf.DUMMYFUNCTION("GOOGLETRANSLATE(A273)"),"think")</f>
        <v>think</v>
      </c>
    </row>
    <row r="274" spans="1:2" ht="15.75" customHeight="1" x14ac:dyDescent="0.25">
      <c r="A274" s="1" t="s">
        <v>274</v>
      </c>
      <c r="B274" s="1" t="str">
        <f ca="1">IFERROR(__xludf.DUMMYFUNCTION("GOOGLETRANSLATE(A274)"),"knew")</f>
        <v>knew</v>
      </c>
    </row>
    <row r="275" spans="1:2" ht="15.75" customHeight="1" x14ac:dyDescent="0.25">
      <c r="A275" s="1" t="s">
        <v>275</v>
      </c>
      <c r="B275" s="1" t="str">
        <f ca="1">IFERROR(__xludf.DUMMYFUNCTION("GOOGLETRANSLATE(A275)"),"head")</f>
        <v>head</v>
      </c>
    </row>
    <row r="276" spans="1:2" ht="15.75" customHeight="1" x14ac:dyDescent="0.25">
      <c r="A276" s="1" t="s">
        <v>276</v>
      </c>
      <c r="B276" s="1" t="str">
        <f ca="1">IFERROR(__xludf.DUMMYFUNCTION("GOOGLETRANSLATE(A276)"),"like")</f>
        <v>like</v>
      </c>
    </row>
    <row r="277" spans="1:2" ht="15.75" customHeight="1" x14ac:dyDescent="0.25">
      <c r="A277" s="1" t="s">
        <v>277</v>
      </c>
      <c r="B277" s="1" t="str">
        <f ca="1">IFERROR(__xludf.DUMMYFUNCTION("GOOGLETRANSLATE(A277)"),"dear")</f>
        <v>dear</v>
      </c>
    </row>
    <row r="278" spans="1:2" ht="15.75" customHeight="1" x14ac:dyDescent="0.25">
      <c r="A278" s="1" t="s">
        <v>278</v>
      </c>
      <c r="B278" s="1" t="str">
        <f ca="1">IFERROR(__xludf.DUMMYFUNCTION("GOOGLETRANSLATE(A278)"),"I say")</f>
        <v>I say</v>
      </c>
    </row>
    <row r="279" spans="1:2" ht="15.75" customHeight="1" x14ac:dyDescent="0.25">
      <c r="A279" s="1" t="s">
        <v>279</v>
      </c>
      <c r="B279" s="1" t="str">
        <f ca="1">IFERROR(__xludf.DUMMYFUNCTION("GOOGLETRANSLATE(A279)"),"by")</f>
        <v>by</v>
      </c>
    </row>
    <row r="280" spans="1:2" ht="15.75" customHeight="1" x14ac:dyDescent="0.25">
      <c r="A280" s="1" t="s">
        <v>280</v>
      </c>
      <c r="B280" s="1" t="str">
        <f ca="1">IFERROR(__xludf.DUMMYFUNCTION("GOOGLETRANSLATE(A280)"),"men")</f>
        <v>men</v>
      </c>
    </row>
    <row r="281" spans="1:2" ht="15.75" customHeight="1" x14ac:dyDescent="0.25">
      <c r="A281" s="1" t="s">
        <v>281</v>
      </c>
      <c r="B281" s="1" t="str">
        <f ca="1">IFERROR(__xludf.DUMMYFUNCTION("GOOGLETRANSLATE(A281)"),"hello good")</f>
        <v>hello good</v>
      </c>
    </row>
    <row r="282" spans="1:2" ht="15.75" customHeight="1" x14ac:dyDescent="0.25">
      <c r="A282" s="1" t="s">
        <v>282</v>
      </c>
      <c r="B282" s="1" t="str">
        <f ca="1">IFERROR(__xludf.DUMMYFUNCTION("GOOGLETRANSLATE(A282)"),"are")</f>
        <v>are</v>
      </c>
    </row>
    <row r="283" spans="1:2" ht="15.75" customHeight="1" x14ac:dyDescent="0.25">
      <c r="A283" s="1" t="s">
        <v>283</v>
      </c>
      <c r="B283" s="1" t="str">
        <f ca="1">IFERROR(__xludf.DUMMYFUNCTION("GOOGLETRANSLATE(A283)"),"any")</f>
        <v>any</v>
      </c>
    </row>
    <row r="284" spans="1:2" ht="15.75" customHeight="1" x14ac:dyDescent="0.25">
      <c r="A284" s="1" t="s">
        <v>284</v>
      </c>
      <c r="B284" s="1" t="str">
        <f ca="1">IFERROR(__xludf.DUMMYFUNCTION("GOOGLETRANSLATE(A284)"),"form")</f>
        <v>form</v>
      </c>
    </row>
    <row r="285" spans="1:2" ht="15.75" customHeight="1" x14ac:dyDescent="0.25">
      <c r="A285" s="1" t="s">
        <v>285</v>
      </c>
      <c r="B285" s="1" t="str">
        <f ca="1">IFERROR(__xludf.DUMMYFUNCTION("GOOGLETRANSLATE(A285)"),"while")</f>
        <v>while</v>
      </c>
    </row>
    <row r="286" spans="1:2" ht="15.75" customHeight="1" x14ac:dyDescent="0.25">
      <c r="A286" s="1" t="s">
        <v>286</v>
      </c>
      <c r="B286" s="1" t="str">
        <f ca="1">IFERROR(__xludf.DUMMYFUNCTION("GOOGLETRANSLATE(A286)"),"side")</f>
        <v>side</v>
      </c>
    </row>
    <row r="287" spans="1:2" ht="15.75" customHeight="1" x14ac:dyDescent="0.25">
      <c r="A287" s="1" t="s">
        <v>287</v>
      </c>
      <c r="B287" s="1" t="str">
        <f ca="1">IFERROR(__xludf.DUMMYFUNCTION("GOOGLETRANSLATE(A287)"),"I must")</f>
        <v>I must</v>
      </c>
    </row>
    <row r="288" spans="1:2" ht="15.75" customHeight="1" x14ac:dyDescent="0.25">
      <c r="A288" s="1" t="s">
        <v>288</v>
      </c>
      <c r="B288" s="1" t="str">
        <f ca="1">IFERROR(__xludf.DUMMYFUNCTION("GOOGLETRANSLATE(A288)"),"I would be")</f>
        <v>I would be</v>
      </c>
    </row>
    <row r="289" spans="1:2" ht="15.75" customHeight="1" x14ac:dyDescent="0.25">
      <c r="A289" s="1" t="s">
        <v>289</v>
      </c>
      <c r="B289" s="1" t="str">
        <f ca="1">IFERROR(__xludf.DUMMYFUNCTION("GOOGLETRANSLATE(A289)"),"case")</f>
        <v>case</v>
      </c>
    </row>
    <row r="290" spans="1:2" ht="15.75" customHeight="1" x14ac:dyDescent="0.25">
      <c r="A290" s="1" t="s">
        <v>290</v>
      </c>
      <c r="B290" s="1" t="str">
        <f ca="1">IFERROR(__xludf.DUMMYFUNCTION("GOOGLETRANSLATE(A290)"),"they can")</f>
        <v>they can</v>
      </c>
    </row>
    <row r="291" spans="1:2" ht="15.75" customHeight="1" x14ac:dyDescent="0.25">
      <c r="A291" s="1" t="s">
        <v>291</v>
      </c>
      <c r="B291" s="1" t="str">
        <f ca="1">IFERROR(__xludf.DUMMYFUNCTION("GOOGLETRANSLATE(A291)"),"passed")</f>
        <v>passed</v>
      </c>
    </row>
    <row r="292" spans="1:2" ht="15.75" customHeight="1" x14ac:dyDescent="0.25">
      <c r="A292" s="1" t="s">
        <v>292</v>
      </c>
      <c r="B292" s="1" t="str">
        <f ca="1">IFERROR(__xludf.DUMMYFUNCTION("GOOGLETRANSLATE(A292)"),"first")</f>
        <v>first</v>
      </c>
    </row>
    <row r="293" spans="1:2" ht="15.75" customHeight="1" x14ac:dyDescent="0.25">
      <c r="A293" s="1" t="s">
        <v>293</v>
      </c>
      <c r="B293" s="1" t="str">
        <f ca="1">IFERROR(__xludf.DUMMYFUNCTION("GOOGLETRANSLATE(A293)"),"genial")</f>
        <v>genial</v>
      </c>
    </row>
    <row r="294" spans="1:2" ht="15.75" customHeight="1" x14ac:dyDescent="0.25">
      <c r="A294" s="1" t="s">
        <v>294</v>
      </c>
      <c r="B294" s="1" t="str">
        <f ca="1">IFERROR(__xludf.DUMMYFUNCTION("GOOGLETRANSLATE(A294)"),"chico")</f>
        <v>chico</v>
      </c>
    </row>
    <row r="295" spans="1:2" ht="15.75" customHeight="1" x14ac:dyDescent="0.25">
      <c r="A295" s="1" t="s">
        <v>295</v>
      </c>
      <c r="B295" s="1" t="str">
        <f ca="1">IFERROR(__xludf.DUMMYFUNCTION("GOOGLETRANSLATE(A295)"),"supposed")</f>
        <v>supposed</v>
      </c>
    </row>
    <row r="296" spans="1:2" ht="15.75" customHeight="1" x14ac:dyDescent="0.25">
      <c r="A296" s="1" t="s">
        <v>296</v>
      </c>
      <c r="B296" s="1" t="str">
        <f ca="1">IFERROR(__xludf.DUMMYFUNCTION("GOOGLETRANSLATE(A296)"),"I did")</f>
        <v>I did</v>
      </c>
    </row>
    <row r="297" spans="1:2" ht="15.75" customHeight="1" x14ac:dyDescent="0.25">
      <c r="A297" s="1" t="s">
        <v>297</v>
      </c>
      <c r="B297" s="1" t="str">
        <f ca="1">IFERROR(__xludf.DUMMYFUNCTION("GOOGLETRANSLATE(A297)"),"well")</f>
        <v>well</v>
      </c>
    </row>
    <row r="298" spans="1:2" ht="15.75" customHeight="1" x14ac:dyDescent="0.25">
      <c r="A298" s="1" t="s">
        <v>298</v>
      </c>
      <c r="B298" s="1" t="str">
        <f ca="1">IFERROR(__xludf.DUMMYFUNCTION("GOOGLETRANSLATE(A298)"),"bye")</f>
        <v>bye</v>
      </c>
    </row>
    <row r="299" spans="1:2" ht="15.75" customHeight="1" x14ac:dyDescent="0.25">
      <c r="A299" s="1" t="s">
        <v>299</v>
      </c>
      <c r="B299" s="1" t="str">
        <f ca="1">IFERROR(__xludf.DUMMYFUNCTION("GOOGLETRANSLATE(A299)"),"many")</f>
        <v>many</v>
      </c>
    </row>
    <row r="300" spans="1:2" ht="15.75" customHeight="1" x14ac:dyDescent="0.25">
      <c r="A300" s="1" t="s">
        <v>300</v>
      </c>
      <c r="B300" s="1" t="str">
        <f ca="1">IFERROR(__xludf.DUMMYFUNCTION("GOOGLETRANSLATE(A300)"),"people")</f>
        <v>people</v>
      </c>
    </row>
    <row r="301" spans="1:2" ht="15.75" customHeight="1" x14ac:dyDescent="0.25">
      <c r="A301" s="1" t="s">
        <v>301</v>
      </c>
      <c r="B301" s="1" t="str">
        <f ca="1">IFERROR(__xludf.DUMMYFUNCTION("GOOGLETRANSLATE(A301)"),"lady")</f>
        <v>lady</v>
      </c>
    </row>
    <row r="302" spans="1:2" ht="15.75" customHeight="1" x14ac:dyDescent="0.25">
      <c r="A302" s="1" t="s">
        <v>302</v>
      </c>
      <c r="B302" s="1" t="str">
        <f ca="1">IFERROR(__xludf.DUMMYFUNCTION("GOOGLETRANSLATE(A302)"),"return")</f>
        <v>return</v>
      </c>
    </row>
    <row r="303" spans="1:2" ht="15.75" customHeight="1" x14ac:dyDescent="0.25">
      <c r="A303" s="1" t="s">
        <v>303</v>
      </c>
      <c r="B303" s="1" t="str">
        <f ca="1">IFERROR(__xludf.DUMMYFUNCTION("GOOGLETRANSLATE(A303)"),"those")</f>
        <v>those</v>
      </c>
    </row>
    <row r="304" spans="1:2" ht="15.75" customHeight="1" x14ac:dyDescent="0.25">
      <c r="A304" s="1" t="s">
        <v>304</v>
      </c>
      <c r="B304" s="1" t="str">
        <f ca="1">IFERROR(__xludf.DUMMYFUNCTION("GOOGLETRANSLATE(A304)"),"Maybe")</f>
        <v>Maybe</v>
      </c>
    </row>
    <row r="305" spans="1:2" ht="15.75" customHeight="1" x14ac:dyDescent="0.25">
      <c r="A305" s="1" t="s">
        <v>305</v>
      </c>
      <c r="B305" s="1" t="str">
        <f ca="1">IFERROR(__xludf.DUMMYFUNCTION("GOOGLETRANSLATE(A305)"),"against")</f>
        <v>against</v>
      </c>
    </row>
    <row r="306" spans="1:2" ht="15.75" customHeight="1" x14ac:dyDescent="0.25">
      <c r="A306" s="1" t="s">
        <v>306</v>
      </c>
      <c r="B306" s="1" t="str">
        <f ca="1">IFERROR(__xludf.DUMMYFUNCTION("GOOGLETRANSLATE(A306)"),"path")</f>
        <v>path</v>
      </c>
    </row>
    <row r="307" spans="1:2" ht="15.75" customHeight="1" x14ac:dyDescent="0.25">
      <c r="A307" s="1" t="s">
        <v>307</v>
      </c>
      <c r="B307" s="1" t="str">
        <f ca="1">IFERROR(__xludf.DUMMYFUNCTION("GOOGLETRANSLATE(A307)"),"during")</f>
        <v>during</v>
      </c>
    </row>
    <row r="308" spans="1:2" ht="15.75" customHeight="1" x14ac:dyDescent="0.25">
      <c r="A308" s="1" t="s">
        <v>308</v>
      </c>
      <c r="B308" s="1" t="str">
        <f ca="1">IFERROR(__xludf.DUMMYFUNCTION("GOOGLETRANSLATE(A308)"),"talking")</f>
        <v>talking</v>
      </c>
    </row>
    <row r="309" spans="1:2" ht="15.75" customHeight="1" x14ac:dyDescent="0.25">
      <c r="A309" s="1" t="s">
        <v>309</v>
      </c>
      <c r="B309" s="1" t="str">
        <f ca="1">IFERROR(__xludf.DUMMYFUNCTION("GOOGLETRANSLATE(A309)"),"manner")</f>
        <v>manner</v>
      </c>
    </row>
    <row r="310" spans="1:2" ht="15.75" customHeight="1" x14ac:dyDescent="0.25">
      <c r="A310" s="1" t="s">
        <v>310</v>
      </c>
      <c r="B310" s="1" t="str">
        <f ca="1">IFERROR(__xludf.DUMMYFUNCTION("GOOGLETRANSLATE(A310)"),"dead")</f>
        <v>dead</v>
      </c>
    </row>
    <row r="311" spans="1:2" ht="15.75" customHeight="1" x14ac:dyDescent="0.25">
      <c r="A311" s="1" t="s">
        <v>311</v>
      </c>
      <c r="B311" s="1" t="str">
        <f ca="1">IFERROR(__xludf.DUMMYFUNCTION("GOOGLETRANSLATE(A311)"),"person")</f>
        <v>person</v>
      </c>
    </row>
    <row r="312" spans="1:2" ht="15.75" customHeight="1" x14ac:dyDescent="0.25">
      <c r="A312" s="1" t="s">
        <v>312</v>
      </c>
      <c r="B312" s="1" t="str">
        <f ca="1">IFERROR(__xludf.DUMMYFUNCTION("GOOGLETRANSLATE(A312)"),"fast")</f>
        <v>fast</v>
      </c>
    </row>
    <row r="313" spans="1:2" ht="15.75" customHeight="1" x14ac:dyDescent="0.25">
      <c r="A313" s="1" t="s">
        <v>313</v>
      </c>
      <c r="B313" s="1" t="str">
        <f ca="1">IFERROR(__xludf.DUMMYFUNCTION("GOOGLETRANSLATE(A313)"),"which")</f>
        <v>which</v>
      </c>
    </row>
    <row r="314" spans="1:2" ht="15.75" customHeight="1" x14ac:dyDescent="0.25">
      <c r="A314" s="1" t="s">
        <v>314</v>
      </c>
      <c r="B314" s="1" t="str">
        <f ca="1">IFERROR(__xludf.DUMMYFUNCTION("GOOGLETRANSLATE(A314)"),"aid")</f>
        <v>aid</v>
      </c>
    </row>
    <row r="315" spans="1:2" ht="15.75" customHeight="1" x14ac:dyDescent="0.25">
      <c r="A315" s="1" t="s">
        <v>315</v>
      </c>
      <c r="B315" s="1" t="str">
        <f ca="1">IFERROR(__xludf.DUMMYFUNCTION("GOOGLETRANSLATE(A315)"),"history")</f>
        <v>history</v>
      </c>
    </row>
    <row r="316" spans="1:2" ht="15.75" customHeight="1" x14ac:dyDescent="0.25">
      <c r="A316" s="1" t="s">
        <v>316</v>
      </c>
      <c r="B316" s="1" t="str">
        <f ca="1">IFERROR(__xludf.DUMMYFUNCTION("GOOGLETRANSLATE(A316)"),"Other")</f>
        <v>Other</v>
      </c>
    </row>
    <row r="317" spans="1:2" ht="15.75" customHeight="1" x14ac:dyDescent="0.25">
      <c r="A317" s="1" t="s">
        <v>317</v>
      </c>
      <c r="B317" s="1" t="str">
        <f ca="1">IFERROR(__xludf.DUMMYFUNCTION("GOOGLETRANSLATE(A317)"),"i guess")</f>
        <v>i guess</v>
      </c>
    </row>
    <row r="318" spans="1:2" ht="15.75" customHeight="1" x14ac:dyDescent="0.25">
      <c r="A318" s="1" t="s">
        <v>318</v>
      </c>
      <c r="B318" s="1" t="str">
        <f ca="1">IFERROR(__xludf.DUMMYFUNCTION("GOOGLETRANSLATE(A318)"),"new")</f>
        <v>new</v>
      </c>
    </row>
    <row r="319" spans="1:2" ht="15.75" customHeight="1" x14ac:dyDescent="0.25">
      <c r="A319" s="1" t="s">
        <v>319</v>
      </c>
      <c r="B319" s="1" t="str">
        <f ca="1">IFERROR(__xludf.DUMMYFUNCTION("GOOGLETRANSLATE(A319)"),"I understand")</f>
        <v>I understand</v>
      </c>
    </row>
    <row r="320" spans="1:2" ht="15.75" customHeight="1" x14ac:dyDescent="0.25">
      <c r="A320" s="1" t="s">
        <v>320</v>
      </c>
      <c r="B320" s="1" t="str">
        <f ca="1">IFERROR(__xludf.DUMMYFUNCTION("GOOGLETRANSLATE(A320)"),"inside")</f>
        <v>inside</v>
      </c>
    </row>
    <row r="321" spans="1:2" ht="15.75" customHeight="1" x14ac:dyDescent="0.25">
      <c r="A321" s="1" t="s">
        <v>321</v>
      </c>
      <c r="B321" s="1" t="str">
        <f ca="1">IFERROR(__xludf.DUMMYFUNCTION("GOOGLETRANSLATE(A321)"),"almost")</f>
        <v>almost</v>
      </c>
    </row>
    <row r="322" spans="1:2" ht="15.75" customHeight="1" x14ac:dyDescent="0.25">
      <c r="A322" s="1" t="s">
        <v>322</v>
      </c>
      <c r="B322" s="1" t="str">
        <f ca="1">IFERROR(__xludf.DUMMYFUNCTION("GOOGLETRANSLATE(A322)"),"door")</f>
        <v>door</v>
      </c>
    </row>
    <row r="323" spans="1:2" ht="15.75" customHeight="1" x14ac:dyDescent="0.25">
      <c r="A323" s="1" t="s">
        <v>323</v>
      </c>
      <c r="B323" s="1" t="str">
        <f ca="1">IFERROR(__xludf.DUMMYFUNCTION("GOOGLETRANSLATE(A323)"),"know")</f>
        <v>know</v>
      </c>
    </row>
    <row r="324" spans="1:2" ht="15.75" customHeight="1" x14ac:dyDescent="0.25">
      <c r="A324" s="1" t="s">
        <v>324</v>
      </c>
      <c r="B324" s="1" t="str">
        <f ca="1">IFERROR(__xludf.DUMMYFUNCTION("GOOGLETRANSLATE(A324)"),"market")</f>
        <v>market</v>
      </c>
    </row>
    <row r="325" spans="1:2" ht="15.75" customHeight="1" x14ac:dyDescent="0.25">
      <c r="A325" s="1" t="s">
        <v>325</v>
      </c>
      <c r="B325" s="1" t="str">
        <f ca="1">IFERROR(__xludf.DUMMYFUNCTION("GOOGLETRANSLATE(A325)"),"first")</f>
        <v>first</v>
      </c>
    </row>
    <row r="326" spans="1:2" ht="15.75" customHeight="1" x14ac:dyDescent="0.25">
      <c r="A326" s="1" t="s">
        <v>326</v>
      </c>
      <c r="B326" s="1" t="str">
        <f ca="1">IFERROR(__xludf.DUMMYFUNCTION("GOOGLETRANSLATE(A326)"),"means")</f>
        <v>means</v>
      </c>
    </row>
    <row r="327" spans="1:2" ht="15.75" customHeight="1" x14ac:dyDescent="0.25">
      <c r="A327" s="1" t="s">
        <v>327</v>
      </c>
      <c r="B327" s="1" t="str">
        <f ca="1">IFERROR(__xludf.DUMMYFUNCTION("GOOGLETRANSLATE(A327)"),"week")</f>
        <v>week</v>
      </c>
    </row>
    <row r="328" spans="1:2" ht="15.75" customHeight="1" x14ac:dyDescent="0.25">
      <c r="A328" s="1" t="s">
        <v>328</v>
      </c>
      <c r="B328" s="1" t="str">
        <f ca="1">IFERROR(__xludf.DUMMYFUNCTION("GOOGLETRANSLATE(A328)"),"toward")</f>
        <v>toward</v>
      </c>
    </row>
    <row r="329" spans="1:2" ht="15.75" customHeight="1" x14ac:dyDescent="0.25">
      <c r="A329" s="1" t="s">
        <v>329</v>
      </c>
      <c r="B329" s="1" t="str">
        <f ca="1">IFERROR(__xludf.DUMMYFUNCTION("GOOGLETRANSLATE(A329)"),"maybe")</f>
        <v>maybe</v>
      </c>
    </row>
    <row r="330" spans="1:2" ht="15.75" customHeight="1" x14ac:dyDescent="0.25">
      <c r="A330" s="1" t="s">
        <v>330</v>
      </c>
      <c r="B330" s="1" t="str">
        <f ca="1">IFERROR(__xludf.DUMMYFUNCTION("GOOGLETRANSLATE(A330)"),"expect")</f>
        <v>expect</v>
      </c>
    </row>
    <row r="331" spans="1:2" ht="15.75" customHeight="1" x14ac:dyDescent="0.25">
      <c r="A331" s="1" t="s">
        <v>331</v>
      </c>
      <c r="B331" s="1" t="str">
        <f ca="1">IFERROR(__xludf.DUMMYFUNCTION("GOOGLETRANSLATE(A331)"),"together")</f>
        <v>together</v>
      </c>
    </row>
    <row r="332" spans="1:2" ht="15.75" customHeight="1" x14ac:dyDescent="0.25">
      <c r="A332" s="1" t="s">
        <v>332</v>
      </c>
      <c r="B332" s="1" t="str">
        <f ca="1">IFERROR(__xludf.DUMMYFUNCTION("GOOGLETRANSLATE(A332)"),"year")</f>
        <v>year</v>
      </c>
    </row>
    <row r="333" spans="1:2" ht="15.75" customHeight="1" x14ac:dyDescent="0.25">
      <c r="A333" s="1" t="s">
        <v>333</v>
      </c>
      <c r="B333" s="1" t="str">
        <f ca="1">IFERROR(__xludf.DUMMYFUNCTION("GOOGLETRANSLATE(A333)"),"children")</f>
        <v>children</v>
      </c>
    </row>
    <row r="334" spans="1:2" ht="15.75" customHeight="1" x14ac:dyDescent="0.25">
      <c r="A334" s="1" t="s">
        <v>334</v>
      </c>
      <c r="B334" s="1" t="str">
        <f ca="1">IFERROR(__xludf.DUMMYFUNCTION("GOOGLETRANSLATE(A334)"),"ready")</f>
        <v>ready</v>
      </c>
    </row>
    <row r="335" spans="1:2" ht="15.75" customHeight="1" x14ac:dyDescent="0.25">
      <c r="A335" s="1" t="s">
        <v>335</v>
      </c>
      <c r="B335" s="1" t="str">
        <f ca="1">IFERROR(__xludf.DUMMYFUNCTION("GOOGLETRANSLATE(A335)"),"uncle")</f>
        <v>uncle</v>
      </c>
    </row>
    <row r="336" spans="1:2" ht="15.75" customHeight="1" x14ac:dyDescent="0.25">
      <c r="A336" s="1" t="s">
        <v>336</v>
      </c>
      <c r="B336" s="1" t="str">
        <f ca="1">IFERROR(__xludf.DUMMYFUNCTION("GOOGLETRANSLATE(A336)"),"luck")</f>
        <v>luck</v>
      </c>
    </row>
    <row r="337" spans="1:2" ht="15.75" customHeight="1" x14ac:dyDescent="0.25">
      <c r="A337" s="1" t="s">
        <v>337</v>
      </c>
      <c r="B337" s="1" t="str">
        <f ca="1">IFERROR(__xludf.DUMMYFUNCTION("GOOGLETRANSLATE(A337)"),"city")</f>
        <v>city</v>
      </c>
    </row>
    <row r="338" spans="1:2" ht="15.75" customHeight="1" x14ac:dyDescent="0.25">
      <c r="A338" s="1" t="s">
        <v>338</v>
      </c>
      <c r="B338" s="1" t="str">
        <f ca="1">IFERROR(__xludf.DUMMYFUNCTION("GOOGLETRANSLATE(A338)"),"even")</f>
        <v>even</v>
      </c>
    </row>
    <row r="339" spans="1:2" ht="15.75" customHeight="1" x14ac:dyDescent="0.25">
      <c r="A339" s="1" t="s">
        <v>339</v>
      </c>
      <c r="B339" s="1" t="str">
        <f ca="1">IFERROR(__xludf.DUMMYFUNCTION("GOOGLETRANSLATE(A339)"),"happy")</f>
        <v>happy</v>
      </c>
    </row>
    <row r="340" spans="1:2" ht="15.75" customHeight="1" x14ac:dyDescent="0.25">
      <c r="A340" s="1" t="s">
        <v>340</v>
      </c>
      <c r="B340" s="1" t="str">
        <f ca="1">IFERROR(__xludf.DUMMYFUNCTION("GOOGLETRANSLATE(A340)"),"come")</f>
        <v>come</v>
      </c>
    </row>
    <row r="341" spans="1:2" ht="15.75" customHeight="1" x14ac:dyDescent="0.25">
      <c r="A341" s="1" t="s">
        <v>341</v>
      </c>
      <c r="B341" s="1" t="str">
        <f ca="1">IFERROR(__xludf.DUMMYFUNCTION("GOOGLETRANSLATE(A341)"),"it")</f>
        <v>it</v>
      </c>
    </row>
    <row r="342" spans="1:2" ht="15.75" customHeight="1" x14ac:dyDescent="0.25">
      <c r="A342" s="1" t="s">
        <v>342</v>
      </c>
      <c r="B342" s="1" t="str">
        <f ca="1">IFERROR(__xludf.DUMMYFUNCTION("GOOGLETRANSLATE(A342)"),"would like")</f>
        <v>would like</v>
      </c>
    </row>
    <row r="343" spans="1:2" ht="15.75" customHeight="1" x14ac:dyDescent="0.25">
      <c r="A343" s="1" t="s">
        <v>343</v>
      </c>
      <c r="B343" s="1" t="str">
        <f ca="1">IFERROR(__xludf.DUMMYFUNCTION("GOOGLETRANSLATE(A343)"),"minutes")</f>
        <v>minutes</v>
      </c>
    </row>
    <row r="344" spans="1:2" ht="15.75" customHeight="1" x14ac:dyDescent="0.25">
      <c r="A344" s="1" t="s">
        <v>344</v>
      </c>
      <c r="B344" s="1" t="str">
        <f ca="1">IFERROR(__xludf.DUMMYFUNCTION("GOOGLETRANSLATE(A344)"),"how much")</f>
        <v>how much</v>
      </c>
    </row>
    <row r="345" spans="1:2" ht="15.75" customHeight="1" x14ac:dyDescent="0.25">
      <c r="A345" s="1" t="s">
        <v>345</v>
      </c>
      <c r="B345" s="1" t="str">
        <f ca="1">IFERROR(__xludf.DUMMYFUNCTION("GOOGLETRANSLATE(A345)"),"you")</f>
        <v>you</v>
      </c>
    </row>
    <row r="346" spans="1:2" ht="15.75" customHeight="1" x14ac:dyDescent="0.25">
      <c r="A346" s="1" t="s">
        <v>346</v>
      </c>
      <c r="B346" s="1" t="str">
        <f ca="1">IFERROR(__xludf.DUMMYFUNCTION("GOOGLETRANSLATE(A346)"),"hey")</f>
        <v>hey</v>
      </c>
    </row>
    <row r="347" spans="1:2" ht="15.75" customHeight="1" x14ac:dyDescent="0.25">
      <c r="A347" s="1" t="s">
        <v>347</v>
      </c>
      <c r="B347" s="1" t="str">
        <f ca="1">IFERROR(__xludf.DUMMYFUNCTION("GOOGLETRANSLATE(A347)"),"death")</f>
        <v>death</v>
      </c>
    </row>
    <row r="348" spans="1:2" ht="15.75" customHeight="1" x14ac:dyDescent="0.25">
      <c r="A348" s="1" t="s">
        <v>348</v>
      </c>
      <c r="B348" s="1" t="str">
        <f ca="1">IFERROR(__xludf.DUMMYFUNCTION("GOOGLETRANSLATE(A348)"),"leave")</f>
        <v>leave</v>
      </c>
    </row>
    <row r="349" spans="1:2" ht="15.75" customHeight="1" x14ac:dyDescent="0.25">
      <c r="A349" s="1" t="s">
        <v>349</v>
      </c>
      <c r="B349" s="1" t="str">
        <f ca="1">IFERROR(__xludf.DUMMYFUNCTION("GOOGLETRANSLATE(A349)"),"reality")</f>
        <v>reality</v>
      </c>
    </row>
    <row r="350" spans="1:2" ht="15.75" customHeight="1" x14ac:dyDescent="0.25">
      <c r="A350" s="1" t="s">
        <v>350</v>
      </c>
      <c r="B350" s="1" t="str">
        <f ca="1">IFERROR(__xludf.DUMMYFUNCTION("GOOGLETRANSLATE(A350)"),"already")</f>
        <v>already</v>
      </c>
    </row>
    <row r="351" spans="1:2" ht="15.75" customHeight="1" x14ac:dyDescent="0.25">
      <c r="A351" s="1" t="s">
        <v>351</v>
      </c>
      <c r="B351" s="1" t="str">
        <f ca="1">IFERROR(__xludf.DUMMYFUNCTION("GOOGLETRANSLATE(A351)"),"problems")</f>
        <v>problems</v>
      </c>
    </row>
    <row r="352" spans="1:2" ht="15.75" customHeight="1" x14ac:dyDescent="0.25">
      <c r="A352" s="1" t="s">
        <v>352</v>
      </c>
      <c r="B352" s="1" t="str">
        <f ca="1">IFERROR(__xludf.DUMMYFUNCTION("GOOGLETRANSLATE(A352)"),"we")</f>
        <v>we</v>
      </c>
    </row>
    <row r="353" spans="1:2" ht="15.75" customHeight="1" x14ac:dyDescent="0.25">
      <c r="A353" s="1" t="s">
        <v>353</v>
      </c>
      <c r="B353" s="1" t="str">
        <f ca="1">IFERROR(__xludf.DUMMYFUNCTION("GOOGLETRANSLATE(A353)"),"and")</f>
        <v>and</v>
      </c>
    </row>
    <row r="354" spans="1:2" ht="15.75" customHeight="1" x14ac:dyDescent="0.25">
      <c r="A354" s="1" t="s">
        <v>354</v>
      </c>
      <c r="B354" s="1" t="str">
        <f ca="1">IFERROR(__xludf.DUMMYFUNCTION("GOOGLETRANSLATE(A354)"),"important")</f>
        <v>important</v>
      </c>
    </row>
    <row r="355" spans="1:2" ht="15.75" customHeight="1" x14ac:dyDescent="0.25">
      <c r="A355" s="1" t="s">
        <v>355</v>
      </c>
      <c r="B355" s="1" t="str">
        <f ca="1">IFERROR(__xludf.DUMMYFUNCTION("GOOGLETRANSLATE(A355)"),"said")</f>
        <v>said</v>
      </c>
    </row>
    <row r="356" spans="1:2" ht="15.75" customHeight="1" x14ac:dyDescent="0.25">
      <c r="A356" s="1" t="s">
        <v>356</v>
      </c>
      <c r="B356" s="1" t="str">
        <f ca="1">IFERROR(__xludf.DUMMYFUNCTION("GOOGLETRANSLATE(A356)"),"heart")</f>
        <v>heart</v>
      </c>
    </row>
    <row r="357" spans="1:2" ht="15.75" customHeight="1" x14ac:dyDescent="0.25">
      <c r="A357" s="1" t="s">
        <v>357</v>
      </c>
      <c r="B357" s="1" t="str">
        <f ca="1">IFERROR(__xludf.DUMMYFUNCTION("GOOGLETRANSLATE(A357)"),"fear")</f>
        <v>fear</v>
      </c>
    </row>
    <row r="358" spans="1:2" ht="15.75" customHeight="1" x14ac:dyDescent="0.25">
      <c r="A358" s="1" t="s">
        <v>358</v>
      </c>
      <c r="B358" s="1" t="str">
        <f ca="1">IFERROR(__xludf.DUMMYFUNCTION("GOOGLETRANSLATE(A358)"),"boss")</f>
        <v>boss</v>
      </c>
    </row>
    <row r="359" spans="1:2" ht="15.75" customHeight="1" x14ac:dyDescent="0.25">
      <c r="A359" s="1" t="s">
        <v>359</v>
      </c>
      <c r="B359" s="1" t="str">
        <f ca="1">IFERROR(__xludf.DUMMYFUNCTION("GOOGLETRANSLATE(A359)"),"water")</f>
        <v>water</v>
      </c>
    </row>
    <row r="360" spans="1:2" ht="15.75" customHeight="1" x14ac:dyDescent="0.25">
      <c r="A360" s="1" t="s">
        <v>360</v>
      </c>
      <c r="B360" s="1" t="str">
        <f ca="1">IFERROR(__xludf.DUMMYFUNCTION("GOOGLETRANSLATE(A360)"),"I will do")</f>
        <v>I will do</v>
      </c>
    </row>
    <row r="361" spans="1:2" ht="15.75" customHeight="1" x14ac:dyDescent="0.25">
      <c r="A361" s="1" t="s">
        <v>361</v>
      </c>
      <c r="B361" s="1" t="str">
        <f ca="1">IFERROR(__xludf.DUMMYFUNCTION("GOOGLETRANSLATE(A361)"),"fair")</f>
        <v>fair</v>
      </c>
    </row>
    <row r="362" spans="1:2" ht="15.75" customHeight="1" x14ac:dyDescent="0.25">
      <c r="A362" s="1" t="s">
        <v>362</v>
      </c>
      <c r="B362" s="1" t="str">
        <f ca="1">IFERROR(__xludf.DUMMYFUNCTION("GOOGLETRANSLATE(A362)"),"hours")</f>
        <v>hours</v>
      </c>
    </row>
    <row r="363" spans="1:2" ht="15.75" customHeight="1" x14ac:dyDescent="0.25">
      <c r="A363" s="1" t="s">
        <v>363</v>
      </c>
      <c r="B363" s="1" t="str">
        <f ca="1">IFERROR(__xludf.DUMMYFUNCTION("GOOGLETRANSLATE(A363)"),"can")</f>
        <v>can</v>
      </c>
    </row>
    <row r="364" spans="1:2" ht="15.75" customHeight="1" x14ac:dyDescent="0.25">
      <c r="A364" s="1" t="s">
        <v>364</v>
      </c>
      <c r="B364" s="1" t="str">
        <f ca="1">IFERROR(__xludf.DUMMYFUNCTION("GOOGLETRANSLATE(A364)"),"good")</f>
        <v>good</v>
      </c>
    </row>
    <row r="365" spans="1:2" ht="15.75" customHeight="1" x14ac:dyDescent="0.25">
      <c r="A365" s="1" t="s">
        <v>365</v>
      </c>
      <c r="B365" s="1" t="str">
        <f ca="1">IFERROR(__xludf.DUMMYFUNCTION("GOOGLETRANSLATE(A365)"),"wife")</f>
        <v>wife</v>
      </c>
    </row>
    <row r="366" spans="1:2" ht="15.75" customHeight="1" x14ac:dyDescent="0.25">
      <c r="A366" s="1" t="s">
        <v>366</v>
      </c>
      <c r="B366" s="1" t="str">
        <f ca="1">IFERROR(__xludf.DUMMYFUNCTION("GOOGLETRANSLATE(A366)"),"hands")</f>
        <v>hands</v>
      </c>
    </row>
    <row r="367" spans="1:2" ht="15.75" customHeight="1" x14ac:dyDescent="0.25">
      <c r="A367" s="1" t="s">
        <v>367</v>
      </c>
      <c r="B367" s="1" t="str">
        <f ca="1">IFERROR(__xludf.DUMMYFUNCTION("GOOGLETRANSLATE(A367)"),"you must")</f>
        <v>you must</v>
      </c>
    </row>
    <row r="368" spans="1:2" ht="15.75" customHeight="1" x14ac:dyDescent="0.25">
      <c r="A368" s="1" t="s">
        <v>368</v>
      </c>
      <c r="B368" s="1" t="str">
        <f ca="1">IFERROR(__xludf.DUMMYFUNCTION("GOOGLETRANSLATE(A368)"),"he comes")</f>
        <v>he comes</v>
      </c>
    </row>
    <row r="369" spans="1:2" ht="15.75" customHeight="1" x14ac:dyDescent="0.25">
      <c r="A369" s="1" t="s">
        <v>369</v>
      </c>
      <c r="B369" s="1" t="str">
        <f ca="1">IFERROR(__xludf.DUMMYFUNCTION("GOOGLETRANSLATE(A369)"),"come")</f>
        <v>come</v>
      </c>
    </row>
    <row r="370" spans="1:2" ht="15.75" customHeight="1" x14ac:dyDescent="0.25">
      <c r="A370" s="1" t="s">
        <v>370</v>
      </c>
      <c r="B370" s="1" t="str">
        <f ca="1">IFERROR(__xludf.DUMMYFUNCTION("GOOGLETRANSLATE(A370)"),"our")</f>
        <v>our</v>
      </c>
    </row>
    <row r="371" spans="1:2" ht="15.75" customHeight="1" x14ac:dyDescent="0.25">
      <c r="A371" s="1" t="s">
        <v>371</v>
      </c>
      <c r="B371" s="1" t="str">
        <f ca="1">IFERROR(__xludf.DUMMYFUNCTION("GOOGLETRANSLATE(A371)"),"eyes")</f>
        <v>eyes</v>
      </c>
    </row>
    <row r="372" spans="1:2" ht="15.75" customHeight="1" x14ac:dyDescent="0.25">
      <c r="A372" s="1" t="s">
        <v>372</v>
      </c>
      <c r="B372" s="1" t="str">
        <f ca="1">IFERROR(__xludf.DUMMYFUNCTION("GOOGLETRANSLATE(A372)"),"forward")</f>
        <v>forward</v>
      </c>
    </row>
    <row r="373" spans="1:2" ht="15.75" customHeight="1" x14ac:dyDescent="0.25">
      <c r="A373" s="1" t="s">
        <v>373</v>
      </c>
      <c r="B373" s="1" t="str">
        <f ca="1">IFERROR(__xludf.DUMMYFUNCTION("GOOGLETRANSLATE(A373)"),"meet")</f>
        <v>meet</v>
      </c>
    </row>
    <row r="374" spans="1:2" ht="15.75" customHeight="1" x14ac:dyDescent="0.25">
      <c r="A374" s="1" t="s">
        <v>374</v>
      </c>
      <c r="B374" s="1" t="str">
        <f ca="1">IFERROR(__xludf.DUMMYFUNCTION("GOOGLETRANSLATE(A374)"),"thousand")</f>
        <v>thousand</v>
      </c>
    </row>
    <row r="375" spans="1:2" ht="15.75" customHeight="1" x14ac:dyDescent="0.25">
      <c r="A375" s="1" t="s">
        <v>375</v>
      </c>
      <c r="B375" s="1" t="str">
        <f ca="1">IFERROR(__xludf.DUMMYFUNCTION("GOOGLETRANSLATE(A375)"),"five")</f>
        <v>five</v>
      </c>
    </row>
    <row r="376" spans="1:2" ht="15.75" customHeight="1" x14ac:dyDescent="0.25">
      <c r="A376" s="1" t="s">
        <v>376</v>
      </c>
      <c r="B376" s="1" t="str">
        <f ca="1">IFERROR(__xludf.DUMMYFUNCTION("GOOGLETRANSLATE(A376)"),"child")</f>
        <v>child</v>
      </c>
    </row>
    <row r="377" spans="1:2" ht="15.75" customHeight="1" x14ac:dyDescent="0.25">
      <c r="A377" s="1" t="s">
        <v>377</v>
      </c>
      <c r="B377" s="1" t="str">
        <f ca="1">IFERROR(__xludf.DUMMYFUNCTION("GOOGLETRANSLATE(A377)"),"none")</f>
        <v>none</v>
      </c>
    </row>
    <row r="378" spans="1:2" ht="15.75" customHeight="1" x14ac:dyDescent="0.25">
      <c r="A378" s="1" t="s">
        <v>378</v>
      </c>
      <c r="B378" s="1" t="str">
        <f ca="1">IFERROR(__xludf.DUMMYFUNCTION("GOOGLETRANSLATE(A378)"),"others")</f>
        <v>others</v>
      </c>
    </row>
    <row r="379" spans="1:2" ht="15.75" customHeight="1" x14ac:dyDescent="0.25">
      <c r="A379" s="1" t="s">
        <v>379</v>
      </c>
      <c r="B379" s="1" t="str">
        <f ca="1">IFERROR(__xludf.DUMMYFUNCTION("GOOGLETRANSLATE(A379)"),"method")</f>
        <v>method</v>
      </c>
    </row>
    <row r="380" spans="1:2" ht="15.75" customHeight="1" x14ac:dyDescent="0.25">
      <c r="A380" s="1" t="s">
        <v>380</v>
      </c>
      <c r="B380" s="1" t="str">
        <f ca="1">IFERROR(__xludf.DUMMYFUNCTION("GOOGLETRANSLATE(A380)"),"Careful")</f>
        <v>Careful</v>
      </c>
    </row>
    <row r="381" spans="1:2" ht="15.75" customHeight="1" x14ac:dyDescent="0.25">
      <c r="A381" s="1" t="s">
        <v>381</v>
      </c>
      <c r="B381" s="1" t="str">
        <f ca="1">IFERROR(__xludf.DUMMYFUNCTION("GOOGLETRANSLATE(A381)"),"low")</f>
        <v>low</v>
      </c>
    </row>
    <row r="382" spans="1:2" ht="15.75" customHeight="1" x14ac:dyDescent="0.25">
      <c r="A382" s="1" t="s">
        <v>382</v>
      </c>
      <c r="B382" s="1" t="str">
        <f ca="1">IFERROR(__xludf.DUMMYFUNCTION("GOOGLETRANSLATE(A382)"),"fence")</f>
        <v>fence</v>
      </c>
    </row>
    <row r="383" spans="1:2" ht="15.75" customHeight="1" x14ac:dyDescent="0.25">
      <c r="A383" s="1" t="s">
        <v>383</v>
      </c>
      <c r="B383" s="1" t="str">
        <f ca="1">IFERROR(__xludf.DUMMYFUNCTION("GOOGLETRANSLATE(A383)"),"old")</f>
        <v>old</v>
      </c>
    </row>
    <row r="384" spans="1:2" ht="15.75" customHeight="1" x14ac:dyDescent="0.25">
      <c r="A384" s="1" t="s">
        <v>384</v>
      </c>
      <c r="B384" s="1" t="str">
        <f ca="1">IFERROR(__xludf.DUMMYFUNCTION("GOOGLETRANSLATE(A384)"),"let me")</f>
        <v>let me</v>
      </c>
    </row>
    <row r="385" spans="1:2" ht="15.75" customHeight="1" x14ac:dyDescent="0.25">
      <c r="A385" s="1" t="s">
        <v>385</v>
      </c>
      <c r="B385" s="1" t="str">
        <f ca="1">IFERROR(__xludf.DUMMYFUNCTION("GOOGLETRANSLATE(A385)"),"nights")</f>
        <v>nights</v>
      </c>
    </row>
    <row r="386" spans="1:2" ht="15.75" customHeight="1" x14ac:dyDescent="0.25">
      <c r="A386" s="1" t="s">
        <v>386</v>
      </c>
      <c r="B386" s="1" t="str">
        <f ca="1">IFERROR(__xludf.DUMMYFUNCTION("GOOGLETRANSLATE(A386)"),"quite")</f>
        <v>quite</v>
      </c>
    </row>
    <row r="387" spans="1:2" ht="15.75" customHeight="1" x14ac:dyDescent="0.25">
      <c r="A387" s="1" t="s">
        <v>387</v>
      </c>
      <c r="B387" s="1" t="str">
        <f ca="1">IFERROR(__xludf.DUMMYFUNCTION("GOOGLETRANSLATE(A387)"),"END")</f>
        <v>END</v>
      </c>
    </row>
    <row r="388" spans="1:2" ht="15.75" customHeight="1" x14ac:dyDescent="0.25">
      <c r="A388" s="1" t="s">
        <v>388</v>
      </c>
      <c r="B388" s="1" t="str">
        <f ca="1">IFERROR(__xludf.DUMMYFUNCTION("GOOGLETRANSLATE(A388)"),"to take")</f>
        <v>to take</v>
      </c>
    </row>
    <row r="389" spans="1:2" ht="15.75" customHeight="1" x14ac:dyDescent="0.25">
      <c r="A389" s="1" t="s">
        <v>389</v>
      </c>
      <c r="B389" s="1" t="str">
        <f ca="1">IFERROR(__xludf.DUMMYFUNCTION("GOOGLETRANSLATE(A389)"),"single")</f>
        <v>single</v>
      </c>
    </row>
    <row r="390" spans="1:2" ht="15.75" customHeight="1" x14ac:dyDescent="0.25">
      <c r="A390" s="1" t="s">
        <v>390</v>
      </c>
      <c r="B390" s="1" t="str">
        <f ca="1">IFERROR(__xludf.DUMMYFUNCTION("GOOGLETRANSLATE(A390)"),"same")</f>
        <v>same</v>
      </c>
    </row>
    <row r="391" spans="1:2" ht="15.75" customHeight="1" x14ac:dyDescent="0.25">
      <c r="A391" s="1" t="s">
        <v>391</v>
      </c>
      <c r="B391" s="1" t="str">
        <f ca="1">IFERROR(__xludf.DUMMYFUNCTION("GOOGLETRANSLATE(A391)"),"listen")</f>
        <v>listen</v>
      </c>
    </row>
    <row r="392" spans="1:2" ht="15.75" customHeight="1" x14ac:dyDescent="0.25">
      <c r="A392" s="1" t="s">
        <v>392</v>
      </c>
      <c r="B392" s="1" t="str">
        <f ca="1">IFERROR(__xludf.DUMMYFUNCTION("GOOGLETRANSLATE(A392)"),"none")</f>
        <v>none</v>
      </c>
    </row>
    <row r="393" spans="1:2" ht="15.75" customHeight="1" x14ac:dyDescent="0.25">
      <c r="A393" s="1" t="s">
        <v>393</v>
      </c>
      <c r="B393" s="1" t="str">
        <f ca="1">IFERROR(__xludf.DUMMYFUNCTION("GOOGLETRANSLATE(A393)"),"enough")</f>
        <v>enough</v>
      </c>
    </row>
    <row r="394" spans="1:2" ht="15.75" customHeight="1" x14ac:dyDescent="0.25">
      <c r="A394" s="1" t="s">
        <v>394</v>
      </c>
      <c r="B394" s="1" t="str">
        <f ca="1">IFERROR(__xludf.DUMMYFUNCTION("GOOGLETRANSLATE(A394)"),"point")</f>
        <v>point</v>
      </c>
    </row>
    <row r="395" spans="1:2" ht="15.75" customHeight="1" x14ac:dyDescent="0.25">
      <c r="A395" s="1" t="s">
        <v>395</v>
      </c>
      <c r="B395" s="1" t="str">
        <f ca="1">IFERROR(__xludf.DUMMYFUNCTION("GOOGLETRANSLATE(A395)"),"when")</f>
        <v>when</v>
      </c>
    </row>
    <row r="396" spans="1:2" ht="15.75" customHeight="1" x14ac:dyDescent="0.25">
      <c r="A396" s="1" t="s">
        <v>396</v>
      </c>
      <c r="B396" s="1" t="str">
        <f ca="1">IFERROR(__xludf.DUMMYFUNCTION("GOOGLETRANSLATE(A396)"),"go on")</f>
        <v>go on</v>
      </c>
    </row>
    <row r="397" spans="1:2" ht="15.75" customHeight="1" x14ac:dyDescent="0.25">
      <c r="A397" s="1" t="s">
        <v>397</v>
      </c>
      <c r="B397" s="1" t="str">
        <f ca="1">IFERROR(__xludf.DUMMYFUNCTION("GOOGLETRANSLATE(A397)"),"these")</f>
        <v>these</v>
      </c>
    </row>
    <row r="398" spans="1:2" ht="15.75" customHeight="1" x14ac:dyDescent="0.25">
      <c r="A398" s="1" t="s">
        <v>398</v>
      </c>
      <c r="B398" s="1" t="str">
        <f ca="1">IFERROR(__xludf.DUMMYFUNCTION("GOOGLETRANSLATE(A398)"),"equipment")</f>
        <v>equipment</v>
      </c>
    </row>
    <row r="399" spans="1:2" ht="15.75" customHeight="1" x14ac:dyDescent="0.25">
      <c r="A399" s="1" t="s">
        <v>399</v>
      </c>
      <c r="B399" s="1" t="str">
        <f ca="1">IFERROR(__xludf.DUMMYFUNCTION("GOOGLETRANSLATE(A399)"),"big")</f>
        <v>big</v>
      </c>
    </row>
    <row r="400" spans="1:2" ht="15.75" customHeight="1" x14ac:dyDescent="0.25">
      <c r="A400" s="1" t="s">
        <v>400</v>
      </c>
      <c r="B400" s="1" t="str">
        <f ca="1">IFERROR(__xludf.DUMMYFUNCTION("GOOGLETRANSLATE(A400)"),"needs")</f>
        <v>needs</v>
      </c>
    </row>
    <row r="401" spans="1:2" ht="15.75" customHeight="1" x14ac:dyDescent="0.25">
      <c r="A401" s="1" t="s">
        <v>401</v>
      </c>
      <c r="B401" s="1" t="str">
        <f ca="1">IFERROR(__xludf.DUMMYFUNCTION("GOOGLETRANSLATE(A401)"),"arrive")</f>
        <v>arrive</v>
      </c>
    </row>
    <row r="402" spans="1:2" ht="15.75" customHeight="1" x14ac:dyDescent="0.25">
      <c r="A402" s="1" t="s">
        <v>402</v>
      </c>
      <c r="B402" s="1" t="str">
        <f ca="1">IFERROR(__xludf.DUMMYFUNCTION("GOOGLETRANSLATE(A402)"),"even")</f>
        <v>even</v>
      </c>
    </row>
    <row r="403" spans="1:2" ht="15.75" customHeight="1" x14ac:dyDescent="0.25">
      <c r="A403" s="1" t="s">
        <v>403</v>
      </c>
      <c r="B403" s="1" t="str">
        <f ca="1">IFERROR(__xludf.DUMMYFUNCTION("GOOGLETRANSLATE(A403)"),"some")</f>
        <v>some</v>
      </c>
    </row>
    <row r="404" spans="1:2" ht="15.75" customHeight="1" x14ac:dyDescent="0.25">
      <c r="A404" s="1" t="s">
        <v>404</v>
      </c>
      <c r="B404" s="1" t="str">
        <f ca="1">IFERROR(__xludf.DUMMYFUNCTION("GOOGLETRANSLATE(A404)"),"doctor")</f>
        <v>doctor</v>
      </c>
    </row>
    <row r="405" spans="1:2" ht="15.75" customHeight="1" x14ac:dyDescent="0.25">
      <c r="A405" s="1" t="s">
        <v>405</v>
      </c>
      <c r="B405" s="1" t="str">
        <f ca="1">IFERROR(__xludf.DUMMYFUNCTION("GOOGLETRANSLATE(A405)"),"difficult")</f>
        <v>difficult</v>
      </c>
    </row>
    <row r="406" spans="1:2" ht="15.75" customHeight="1" x14ac:dyDescent="0.25">
      <c r="A406" s="1" t="s">
        <v>406</v>
      </c>
      <c r="B406" s="1" t="str">
        <f ca="1">IFERROR(__xludf.DUMMYFUNCTION("GOOGLETRANSLATE(A406)"),"although")</f>
        <v>although</v>
      </c>
    </row>
    <row r="407" spans="1:2" ht="15.75" customHeight="1" x14ac:dyDescent="0.25">
      <c r="A407" s="1" t="s">
        <v>407</v>
      </c>
      <c r="B407" s="1" t="str">
        <f ca="1">IFERROR(__xludf.DUMMYFUNCTION("GOOGLETRANSLATE(A407)"),"had")</f>
        <v>had</v>
      </c>
    </row>
    <row r="408" spans="1:2" ht="15.75" customHeight="1" x14ac:dyDescent="0.25">
      <c r="A408" s="1" t="s">
        <v>408</v>
      </c>
      <c r="B408" s="1" t="str">
        <f ca="1">IFERROR(__xludf.DUMMYFUNCTION("GOOGLETRANSLATE(A408)"),"first")</f>
        <v>first</v>
      </c>
    </row>
    <row r="409" spans="1:2" ht="15.75" customHeight="1" x14ac:dyDescent="0.25">
      <c r="A409" s="1" t="s">
        <v>409</v>
      </c>
      <c r="B409" s="1" t="str">
        <f ca="1">IFERROR(__xludf.DUMMYFUNCTION("GOOGLETRANSLATE(A409)"),"coach")</f>
        <v>coach</v>
      </c>
    </row>
    <row r="410" spans="1:2" ht="15.75" customHeight="1" x14ac:dyDescent="0.25">
      <c r="A410" s="1" t="s">
        <v>410</v>
      </c>
      <c r="B410" s="1" t="str">
        <f ca="1">IFERROR(__xludf.DUMMYFUNCTION("GOOGLETRANSLATE(A410)"),"do")</f>
        <v>do</v>
      </c>
    </row>
    <row r="411" spans="1:2" ht="15.75" customHeight="1" x14ac:dyDescent="0.25">
      <c r="A411" s="1" t="s">
        <v>411</v>
      </c>
      <c r="B411" s="1" t="str">
        <f ca="1">IFERROR(__xludf.DUMMYFUNCTION("GOOGLETRANSLATE(A411)"),"class")</f>
        <v>class</v>
      </c>
    </row>
    <row r="412" spans="1:2" ht="15.75" customHeight="1" x14ac:dyDescent="0.25">
      <c r="A412" s="1" t="s">
        <v>412</v>
      </c>
      <c r="B412" s="1" t="str">
        <f ca="1">IFERROR(__xludf.DUMMYFUNCTION("GOOGLETRANSLATE(A412)"),"four")</f>
        <v>four</v>
      </c>
    </row>
    <row r="413" spans="1:2" ht="15.75" customHeight="1" x14ac:dyDescent="0.25">
      <c r="A413" s="1" t="s">
        <v>413</v>
      </c>
      <c r="B413" s="1" t="str">
        <f ca="1">IFERROR(__xludf.DUMMYFUNCTION("GOOGLETRANSLATE(A413)"),"but")</f>
        <v>but</v>
      </c>
    </row>
    <row r="414" spans="1:2" ht="15.75" customHeight="1" x14ac:dyDescent="0.25">
      <c r="A414" s="1" t="s">
        <v>414</v>
      </c>
      <c r="B414" s="1" t="str">
        <f ca="1">IFERROR(__xludf.DUMMYFUNCTION("GOOGLETRANSLATE(A414)"),"You say")</f>
        <v>You say</v>
      </c>
    </row>
    <row r="415" spans="1:2" ht="15.75" customHeight="1" x14ac:dyDescent="0.25">
      <c r="A415" s="1" t="s">
        <v>415</v>
      </c>
      <c r="B415" s="1" t="str">
        <f ca="1">IFERROR(__xludf.DUMMYFUNCTION("GOOGLETRANSLATE(A415)"),"little")</f>
        <v>little</v>
      </c>
    </row>
    <row r="416" spans="1:2" ht="15.75" customHeight="1" x14ac:dyDescent="0.25">
      <c r="A416" s="1" t="s">
        <v>416</v>
      </c>
      <c r="B416" s="1" t="str">
        <f ca="1">IFERROR(__xludf.DUMMYFUNCTION("GOOGLETRANSLATE(A416)"),"calls")</f>
        <v>calls</v>
      </c>
    </row>
    <row r="417" spans="1:2" ht="15.75" customHeight="1" x14ac:dyDescent="0.25">
      <c r="A417" s="1" t="s">
        <v>417</v>
      </c>
      <c r="B417" s="1" t="str">
        <f ca="1">IFERROR(__xludf.DUMMYFUNCTION("GOOGLETRANSLATE(A417)"),"take")</f>
        <v>take</v>
      </c>
    </row>
    <row r="418" spans="1:2" ht="15.75" customHeight="1" x14ac:dyDescent="0.25">
      <c r="A418" s="1" t="s">
        <v>418</v>
      </c>
      <c r="B418" s="1" t="str">
        <f ca="1">IFERROR(__xludf.DUMMYFUNCTION("GOOGLETRANSLATE(A418)"),"did")</f>
        <v>did</v>
      </c>
    </row>
    <row r="419" spans="1:2" ht="15.75" customHeight="1" x14ac:dyDescent="0.25">
      <c r="A419" s="1" t="s">
        <v>419</v>
      </c>
      <c r="B419" s="1" t="str">
        <f ca="1">IFERROR(__xludf.DUMMYFUNCTION("GOOGLETRANSLATE(A419)"),"there")</f>
        <v>there</v>
      </c>
    </row>
    <row r="420" spans="1:2" ht="15.75" customHeight="1" x14ac:dyDescent="0.25">
      <c r="A420" s="1" t="s">
        <v>420</v>
      </c>
      <c r="B420" s="1" t="str">
        <f ca="1">IFERROR(__xludf.DUMMYFUNCTION("GOOGLETRANSLATE(A420)"),"last")</f>
        <v>last</v>
      </c>
    </row>
    <row r="421" spans="1:2" ht="15.75" customHeight="1" x14ac:dyDescent="0.25">
      <c r="A421" s="1" t="s">
        <v>421</v>
      </c>
      <c r="B421" s="1" t="str">
        <f ca="1">IFERROR(__xludf.DUMMYFUNCTION("GOOGLETRANSLATE(A421)"),"above")</f>
        <v>above</v>
      </c>
    </row>
    <row r="422" spans="1:2" ht="15.75" customHeight="1" x14ac:dyDescent="0.25">
      <c r="A422" s="1" t="s">
        <v>422</v>
      </c>
      <c r="B422" s="1" t="str">
        <f ca="1">IFERROR(__xludf.DUMMYFUNCTION("GOOGLETRANSLATE(A422)"),"land")</f>
        <v>land</v>
      </c>
    </row>
    <row r="423" spans="1:2" ht="15.75" customHeight="1" x14ac:dyDescent="0.25">
      <c r="A423" s="1" t="s">
        <v>423</v>
      </c>
      <c r="B423" s="1" t="str">
        <f ca="1">IFERROR(__xludf.DUMMYFUNCTION("GOOGLETRANSLATE(A423)"),"war")</f>
        <v>war</v>
      </c>
    </row>
    <row r="424" spans="1:2" ht="15.75" customHeight="1" x14ac:dyDescent="0.25">
      <c r="A424" s="1" t="s">
        <v>424</v>
      </c>
      <c r="B424" s="1" t="str">
        <f ca="1">IFERROR(__xludf.DUMMYFUNCTION("GOOGLETRANSLATE(A424)"),"think")</f>
        <v>think</v>
      </c>
    </row>
    <row r="425" spans="1:2" ht="15.75" customHeight="1" x14ac:dyDescent="0.25">
      <c r="A425" s="1" t="s">
        <v>425</v>
      </c>
      <c r="B425" s="1" t="str">
        <f ca="1">IFERROR(__xludf.DUMMYFUNCTION("GOOGLETRANSLATE(A425)"),"I can")</f>
        <v>I can</v>
      </c>
    </row>
    <row r="426" spans="1:2" ht="15.75" customHeight="1" x14ac:dyDescent="0.25">
      <c r="A426" s="1" t="s">
        <v>426</v>
      </c>
      <c r="B426" s="1" t="str">
        <f ca="1">IFERROR(__xludf.DUMMYFUNCTION("GOOGLETRANSLATE(A426)"),"equal")</f>
        <v>equal</v>
      </c>
    </row>
    <row r="427" spans="1:2" ht="15.75" customHeight="1" x14ac:dyDescent="0.25">
      <c r="A427" s="1" t="s">
        <v>427</v>
      </c>
      <c r="B427" s="1" t="str">
        <f ca="1">IFERROR(__xludf.DUMMYFUNCTION("GOOGLETRANSLATE(A427)"),"place")</f>
        <v>place</v>
      </c>
    </row>
    <row r="428" spans="1:2" ht="15.75" customHeight="1" x14ac:dyDescent="0.25">
      <c r="A428" s="1" t="s">
        <v>428</v>
      </c>
      <c r="B428" s="1" t="str">
        <f ca="1">IFERROR(__xludf.DUMMYFUNCTION("GOOGLETRANSLATE(A428)"),"blood")</f>
        <v>blood</v>
      </c>
    </row>
    <row r="429" spans="1:2" ht="15.75" customHeight="1" x14ac:dyDescent="0.25">
      <c r="A429" s="1" t="s">
        <v>429</v>
      </c>
      <c r="B429" s="1" t="str">
        <f ca="1">IFERROR(__xludf.DUMMYFUNCTION("GOOGLETRANSLATE(A429)"),"women")</f>
        <v>women</v>
      </c>
    </row>
    <row r="430" spans="1:2" ht="15.75" customHeight="1" x14ac:dyDescent="0.25">
      <c r="A430" s="1" t="s">
        <v>430</v>
      </c>
      <c r="B430" s="1" t="str">
        <f ca="1">IFERROR(__xludf.DUMMYFUNCTION("GOOGLETRANSLATE(A430)"),"lap")</f>
        <v>lap</v>
      </c>
    </row>
    <row r="431" spans="1:2" ht="15.75" customHeight="1" x14ac:dyDescent="0.25">
      <c r="A431" s="1" t="s">
        <v>431</v>
      </c>
      <c r="B431" s="1" t="str">
        <f ca="1">IFERROR(__xludf.DUMMYFUNCTION("GOOGLETRANSLATE(A431)"),"I went")</f>
        <v>I went</v>
      </c>
    </row>
    <row r="432" spans="1:2" ht="15.75" customHeight="1" x14ac:dyDescent="0.25">
      <c r="A432" s="1" t="s">
        <v>432</v>
      </c>
      <c r="B432" s="1" t="str">
        <f ca="1">IFERROR(__xludf.DUMMYFUNCTION("GOOGLETRANSLATE(A432)"),"work")</f>
        <v>work</v>
      </c>
    </row>
    <row r="433" spans="1:2" ht="15.75" customHeight="1" x14ac:dyDescent="0.25">
      <c r="A433" s="1" t="s">
        <v>433</v>
      </c>
      <c r="B433" s="1" t="str">
        <f ca="1">IFERROR(__xludf.DUMMYFUNCTION("GOOGLETRANSLATE(A433)"),"had")</f>
        <v>had</v>
      </c>
    </row>
    <row r="434" spans="1:2" ht="15.75" customHeight="1" x14ac:dyDescent="0.25">
      <c r="A434" s="1" t="s">
        <v>434</v>
      </c>
      <c r="B434" s="1" t="str">
        <f ca="1">IFERROR(__xludf.DUMMYFUNCTION("GOOGLETRANSLATE(A434)"),"game")</f>
        <v>game</v>
      </c>
    </row>
    <row r="435" spans="1:2" ht="15.75" customHeight="1" x14ac:dyDescent="0.25">
      <c r="A435" s="1" t="s">
        <v>435</v>
      </c>
      <c r="B435" s="1" t="str">
        <f ca="1">IFERROR(__xludf.DUMMYFUNCTION("GOOGLETRANSLATE(A435)"),"you should")</f>
        <v>you should</v>
      </c>
    </row>
    <row r="436" spans="1:2" ht="15.75" customHeight="1" x14ac:dyDescent="0.25">
      <c r="A436" s="1" t="s">
        <v>436</v>
      </c>
      <c r="B436" s="1" t="str">
        <f ca="1">IFERROR(__xludf.DUMMYFUNCTION("GOOGLETRANSLATE(A436)"),"body")</f>
        <v>body</v>
      </c>
    </row>
    <row r="437" spans="1:2" ht="15.75" customHeight="1" x14ac:dyDescent="0.25">
      <c r="A437" s="1" t="s">
        <v>437</v>
      </c>
      <c r="B437" s="1" t="str">
        <f ca="1">IFERROR(__xludf.DUMMYFUNCTION("GOOGLETRANSLATE(A437)"),"It is")</f>
        <v>It is</v>
      </c>
    </row>
    <row r="438" spans="1:2" ht="15.75" customHeight="1" x14ac:dyDescent="0.25">
      <c r="A438" s="1" t="s">
        <v>438</v>
      </c>
      <c r="B438" s="1" t="str">
        <f ca="1">IFERROR(__xludf.DUMMYFUNCTION("GOOGLETRANSLATE(A438)"),"some")</f>
        <v>some</v>
      </c>
    </row>
    <row r="439" spans="1:2" ht="15.75" customHeight="1" x14ac:dyDescent="0.25">
      <c r="A439" s="1" t="s">
        <v>439</v>
      </c>
      <c r="B439" s="1" t="str">
        <f ca="1">IFERROR(__xludf.DUMMYFUNCTION("GOOGLETRANSLATE(A439)"),"to enter")</f>
        <v>to enter</v>
      </c>
    </row>
    <row r="440" spans="1:2" ht="15.75" customHeight="1" x14ac:dyDescent="0.25">
      <c r="A440" s="1" t="s">
        <v>440</v>
      </c>
      <c r="B440" s="1" t="str">
        <f ca="1">IFERROR(__xludf.DUMMYFUNCTION("GOOGLETRANSLATE(A440)"),"Believe")</f>
        <v>Believe</v>
      </c>
    </row>
    <row r="441" spans="1:2" ht="15.75" customHeight="1" x14ac:dyDescent="0.25">
      <c r="A441" s="1" t="s">
        <v>441</v>
      </c>
      <c r="B441" s="1" t="str">
        <f ca="1">IFERROR(__xludf.DUMMYFUNCTION("GOOGLETRANSLATE(A441)"),"could")</f>
        <v>could</v>
      </c>
    </row>
    <row r="442" spans="1:2" ht="15.75" customHeight="1" x14ac:dyDescent="0.25">
      <c r="A442" s="1" t="s">
        <v>442</v>
      </c>
      <c r="B442" s="1" t="str">
        <f ca="1">IFERROR(__xludf.DUMMYFUNCTION("GOOGLETRANSLATE(A442)"),"must")</f>
        <v>must</v>
      </c>
    </row>
    <row r="443" spans="1:2" ht="15.75" customHeight="1" x14ac:dyDescent="0.25">
      <c r="A443" s="1" t="s">
        <v>443</v>
      </c>
      <c r="B443" s="1" t="str">
        <f ca="1">IFERROR(__xludf.DUMMYFUNCTION("GOOGLETRANSLATE(A443)"),"chance")</f>
        <v>chance</v>
      </c>
    </row>
    <row r="444" spans="1:2" ht="15.75" customHeight="1" x14ac:dyDescent="0.25">
      <c r="A444" s="1" t="s">
        <v>444</v>
      </c>
      <c r="B444" s="1" t="str">
        <f ca="1">IFERROR(__xludf.DUMMYFUNCTION("GOOGLETRANSLATE(A444)"),"telfle")</f>
        <v>telfle</v>
      </c>
    </row>
    <row r="445" spans="1:2" ht="15.75" customHeight="1" x14ac:dyDescent="0.25">
      <c r="A445" s="1" t="s">
        <v>445</v>
      </c>
      <c r="B445" s="1" t="str">
        <f ca="1">IFERROR(__xludf.DUMMYFUNCTION("GOOGLETRANSLATE(A445)"),"We need")</f>
        <v>We need</v>
      </c>
    </row>
    <row r="446" spans="1:2" ht="15.75" customHeight="1" x14ac:dyDescent="0.25">
      <c r="A446" s="1" t="s">
        <v>446</v>
      </c>
      <c r="B446" s="1" t="str">
        <f ca="1">IFERROR(__xludf.DUMMYFUNCTION("GOOGLETRANSLATE(A446)"),"final")</f>
        <v>final</v>
      </c>
    </row>
    <row r="447" spans="1:2" ht="15.75" customHeight="1" x14ac:dyDescent="0.25">
      <c r="A447" s="1" t="s">
        <v>447</v>
      </c>
      <c r="B447" s="1" t="str">
        <f ca="1">IFERROR(__xludf.DUMMYFUNCTION("GOOGLETRANSLATE(A447)"),"List")</f>
        <v>List</v>
      </c>
    </row>
    <row r="448" spans="1:2" ht="15.75" customHeight="1" x14ac:dyDescent="0.25">
      <c r="A448" s="1" t="s">
        <v>448</v>
      </c>
      <c r="B448" s="1" t="str">
        <f ca="1">IFERROR(__xludf.DUMMYFUNCTION("GOOGLETRANSLATE(A448)"),"fiesta")</f>
        <v>fiesta</v>
      </c>
    </row>
    <row r="449" spans="1:2" ht="15.75" customHeight="1" x14ac:dyDescent="0.25">
      <c r="A449" s="1" t="s">
        <v>449</v>
      </c>
      <c r="B449" s="1" t="str">
        <f ca="1">IFERROR(__xludf.DUMMYFUNCTION("GOOGLETRANSLATE(A449)"),"many")</f>
        <v>many</v>
      </c>
    </row>
    <row r="450" spans="1:2" ht="15.75" customHeight="1" x14ac:dyDescent="0.25">
      <c r="A450" s="1" t="s">
        <v>450</v>
      </c>
      <c r="B450" s="1" t="str">
        <f ca="1">IFERROR(__xludf.DUMMYFUNCTION("GOOGLETRANSLATE(A450)"),"You were")</f>
        <v>You were</v>
      </c>
    </row>
    <row r="451" spans="1:2" ht="15.75" customHeight="1" x14ac:dyDescent="0.25">
      <c r="A451" s="1" t="s">
        <v>451</v>
      </c>
      <c r="B451" s="1" t="str">
        <f ca="1">IFERROR(__xludf.DUMMYFUNCTION("GOOGLETRANSLATE(A451)"),"They want")</f>
        <v>They want</v>
      </c>
    </row>
    <row r="452" spans="1:2" ht="15.75" customHeight="1" x14ac:dyDescent="0.25">
      <c r="A452" s="1" t="s">
        <v>452</v>
      </c>
      <c r="B452" s="1" t="str">
        <f ca="1">IFERROR(__xludf.DUMMYFUNCTION("GOOGLETRANSLATE(A452)"),"OWN")</f>
        <v>OWN</v>
      </c>
    </row>
    <row r="453" spans="1:2" ht="15.75" customHeight="1" x14ac:dyDescent="0.25">
      <c r="A453" s="1" t="s">
        <v>453</v>
      </c>
      <c r="B453" s="1" t="str">
        <f ca="1">IFERROR(__xludf.DUMMYFUNCTION("GOOGLETRANSLATE(A453)"),"auto")</f>
        <v>auto</v>
      </c>
    </row>
    <row r="454" spans="1:2" ht="15.75" customHeight="1" x14ac:dyDescent="0.25">
      <c r="A454" s="1" t="s">
        <v>454</v>
      </c>
      <c r="B454" s="1" t="str">
        <f ca="1">IFERROR(__xludf.DUMMYFUNCTION("GOOGLETRANSLATE(A454)"),"but")</f>
        <v>but</v>
      </c>
    </row>
    <row r="455" spans="1:2" ht="15.75" customHeight="1" x14ac:dyDescent="0.25">
      <c r="A455" s="1" t="s">
        <v>455</v>
      </c>
      <c r="B455" s="1" t="str">
        <f ca="1">IFERROR(__xludf.DUMMYFUNCTION("GOOGLETRANSLATE(A455)"),"live")</f>
        <v>live</v>
      </c>
    </row>
    <row r="456" spans="1:2" ht="15.75" customHeight="1" x14ac:dyDescent="0.25">
      <c r="A456" s="1" t="s">
        <v>456</v>
      </c>
      <c r="B456" s="1" t="str">
        <f ca="1">IFERROR(__xludf.DUMMYFUNCTION("GOOGLETRANSLATE(A456)"),"possible")</f>
        <v>possible</v>
      </c>
    </row>
    <row r="457" spans="1:2" ht="15.75" customHeight="1" x14ac:dyDescent="0.25">
      <c r="A457" s="1" t="s">
        <v>457</v>
      </c>
      <c r="B457" s="1" t="str">
        <f ca="1">IFERROR(__xludf.DUMMYFUNCTION("GOOGLETRANSLATE(A457)"),"ok")</f>
        <v>ok</v>
      </c>
    </row>
    <row r="458" spans="1:2" ht="15.75" customHeight="1" x14ac:dyDescent="0.25">
      <c r="A458" s="1" t="s">
        <v>458</v>
      </c>
      <c r="B458" s="1" t="str">
        <f ca="1">IFERROR(__xludf.DUMMYFUNCTION("GOOGLETRANSLATE(A458)"),"sister")</f>
        <v>sister</v>
      </c>
    </row>
    <row r="459" spans="1:2" ht="15.75" customHeight="1" x14ac:dyDescent="0.25">
      <c r="A459" s="1" t="s">
        <v>459</v>
      </c>
      <c r="B459" s="1" t="str">
        <f ca="1">IFERROR(__xludf.DUMMYFUNCTION("GOOGLETRANSLATE(A459)"),"number")</f>
        <v>number</v>
      </c>
    </row>
    <row r="460" spans="1:2" ht="15.75" customHeight="1" x14ac:dyDescent="0.25">
      <c r="A460" s="1" t="s">
        <v>460</v>
      </c>
      <c r="B460" s="1" t="str">
        <f ca="1">IFERROR(__xludf.DUMMYFUNCTION("GOOGLETRANSLATE(A460)"),"months")</f>
        <v>months</v>
      </c>
    </row>
    <row r="461" spans="1:2" ht="15.75" customHeight="1" x14ac:dyDescent="0.25">
      <c r="A461" s="1" t="s">
        <v>461</v>
      </c>
      <c r="B461" s="1" t="str">
        <f ca="1">IFERROR(__xludf.DUMMYFUNCTION("GOOGLETRANSLATE(A461)"),"exactly")</f>
        <v>exactly</v>
      </c>
    </row>
    <row r="462" spans="1:2" ht="15.75" customHeight="1" x14ac:dyDescent="0.25">
      <c r="A462" s="1" t="s">
        <v>462</v>
      </c>
      <c r="B462" s="1" t="str">
        <f ca="1">IFERROR(__xludf.DUMMYFUNCTION("GOOGLETRANSLATE(A462)"),"fault")</f>
        <v>fault</v>
      </c>
    </row>
    <row r="463" spans="1:2" ht="15.75" customHeight="1" x14ac:dyDescent="0.25">
      <c r="A463" s="1" t="s">
        <v>463</v>
      </c>
      <c r="B463" s="1" t="str">
        <f ca="1">IFERROR(__xludf.DUMMYFUNCTION("GOOGLETRANSLATE(A463)"),"below")</f>
        <v>below</v>
      </c>
    </row>
    <row r="464" spans="1:2" ht="15.75" customHeight="1" x14ac:dyDescent="0.25">
      <c r="A464" s="1" t="s">
        <v>464</v>
      </c>
      <c r="B464" s="1" t="str">
        <f ca="1">IFERROR(__xludf.DUMMYFUNCTION("GOOGLETRANSLATE(A464)"),"school")</f>
        <v>school</v>
      </c>
    </row>
    <row r="465" spans="1:2" ht="15.75" customHeight="1" x14ac:dyDescent="0.25">
      <c r="A465" s="1" t="s">
        <v>465</v>
      </c>
      <c r="B465" s="1" t="str">
        <f ca="1">IFERROR(__xludf.DUMMYFUNCTION("GOOGLETRANSLATE(A465)"),"eye")</f>
        <v>eye</v>
      </c>
    </row>
    <row r="466" spans="1:2" ht="15.75" customHeight="1" x14ac:dyDescent="0.25">
      <c r="A466" s="1" t="s">
        <v>466</v>
      </c>
      <c r="B466" s="1" t="str">
        <f ca="1">IFERROR(__xludf.DUMMYFUNCTION("GOOGLETRANSLATE(A466)"),"strong")</f>
        <v>strong</v>
      </c>
    </row>
    <row r="467" spans="1:2" ht="15.75" customHeight="1" x14ac:dyDescent="0.25">
      <c r="A467" s="1" t="s">
        <v>467</v>
      </c>
      <c r="B467" s="1" t="str">
        <f ca="1">IFERROR(__xludf.DUMMYFUNCTION("GOOGLETRANSLATE(A467)"),"saying")</f>
        <v>saying</v>
      </c>
    </row>
    <row r="468" spans="1:2" ht="15.75" customHeight="1" x14ac:dyDescent="0.25">
      <c r="A468" s="1" t="s">
        <v>468</v>
      </c>
      <c r="B468" s="1" t="str">
        <f ca="1">IFERROR(__xludf.DUMMYFUNCTION("GOOGLETRANSLATE(A468)"),"speaks")</f>
        <v>speaks</v>
      </c>
    </row>
    <row r="469" spans="1:2" ht="15.75" customHeight="1" x14ac:dyDescent="0.25">
      <c r="A469" s="1" t="s">
        <v>469</v>
      </c>
      <c r="B469" s="1" t="str">
        <f ca="1">IFERROR(__xludf.DUMMYFUNCTION("GOOGLETRANSLATE(A469)"),"this")</f>
        <v>this</v>
      </c>
    </row>
    <row r="470" spans="1:2" ht="15.75" customHeight="1" x14ac:dyDescent="0.25">
      <c r="A470" s="1" t="s">
        <v>470</v>
      </c>
      <c r="B470" s="1" t="str">
        <f ca="1">IFERROR(__xludf.DUMMYFUNCTION("GOOGLETRANSLATE(A470)"),"it")</f>
        <v>it</v>
      </c>
    </row>
    <row r="471" spans="1:2" ht="15.75" customHeight="1" x14ac:dyDescent="0.25">
      <c r="A471" s="1" t="s">
        <v>471</v>
      </c>
      <c r="B471" s="1" t="str">
        <f ca="1">IFERROR(__xludf.DUMMYFUNCTION("GOOGLETRANSLATE(A471)"),"ask")</f>
        <v>ask</v>
      </c>
    </row>
    <row r="472" spans="1:2" ht="15.75" customHeight="1" x14ac:dyDescent="0.25">
      <c r="A472" s="1" t="s">
        <v>472</v>
      </c>
      <c r="B472" s="1" t="str">
        <f ca="1">IFERROR(__xludf.DUMMYFUNCTION("GOOGLETRANSLATE(A472)"),"girls")</f>
        <v>girls</v>
      </c>
    </row>
    <row r="473" spans="1:2" ht="15.75" customHeight="1" x14ac:dyDescent="0.25">
      <c r="A473" s="1" t="s">
        <v>473</v>
      </c>
      <c r="B473" s="1" t="str">
        <f ca="1">IFERROR(__xludf.DUMMYFUNCTION("GOOGLETRANSLATE(A473)"),"were")</f>
        <v>were</v>
      </c>
    </row>
    <row r="474" spans="1:2" ht="15.75" customHeight="1" x14ac:dyDescent="0.25">
      <c r="A474" s="1" t="s">
        <v>474</v>
      </c>
      <c r="B474" s="1" t="str">
        <f ca="1">IFERROR(__xludf.DUMMYFUNCTION("GOOGLETRANSLATE(A474)"),"nails")</f>
        <v>nails</v>
      </c>
    </row>
    <row r="475" spans="1:2" ht="15.75" customHeight="1" x14ac:dyDescent="0.25">
      <c r="A475" s="1" t="s">
        <v>475</v>
      </c>
      <c r="B475" s="1" t="str">
        <f ca="1">IFERROR(__xludf.DUMMYFUNCTION("GOOGLETRANSLATE(A475)"),"going")</f>
        <v>going</v>
      </c>
    </row>
    <row r="476" spans="1:2" ht="15.75" customHeight="1" x14ac:dyDescent="0.25">
      <c r="A476" s="1" t="s">
        <v>476</v>
      </c>
      <c r="B476" s="1" t="str">
        <f ca="1">IFERROR(__xludf.DUMMYFUNCTION("GOOGLETRANSLATE(A476)"),"back")</f>
        <v>back</v>
      </c>
    </row>
    <row r="477" spans="1:2" ht="15.75" customHeight="1" x14ac:dyDescent="0.25">
      <c r="A477" s="1" t="s">
        <v>477</v>
      </c>
      <c r="B477" s="1" t="str">
        <f ca="1">IFERROR(__xludf.DUMMYFUNCTION("GOOGLETRANSLATE(A477)"),"room")</f>
        <v>room</v>
      </c>
    </row>
    <row r="478" spans="1:2" ht="15.75" customHeight="1" x14ac:dyDescent="0.25">
      <c r="A478" s="1" t="s">
        <v>478</v>
      </c>
      <c r="B478" s="1" t="str">
        <f ca="1">IFERROR(__xludf.DUMMYFUNCTION("GOOGLETRANSLATE(A478)"),"captain")</f>
        <v>captain</v>
      </c>
    </row>
    <row r="479" spans="1:2" ht="15.75" customHeight="1" x14ac:dyDescent="0.25">
      <c r="A479" s="1" t="s">
        <v>479</v>
      </c>
      <c r="B479" s="1" t="str">
        <f ca="1">IFERROR(__xludf.DUMMYFUNCTION("GOOGLETRANSLATE(A479)"),"sra.")</f>
        <v>sra.</v>
      </c>
    </row>
    <row r="480" spans="1:2" ht="15.75" customHeight="1" x14ac:dyDescent="0.25">
      <c r="A480" s="1" t="s">
        <v>480</v>
      </c>
      <c r="B480" s="1" t="str">
        <f ca="1">IFERROR(__xludf.DUMMYFUNCTION("GOOGLETRANSLATE(A480)"),"baby")</f>
        <v>baby</v>
      </c>
    </row>
    <row r="481" spans="1:2" ht="15.75" customHeight="1" x14ac:dyDescent="0.25">
      <c r="A481" s="1" t="s">
        <v>481</v>
      </c>
      <c r="B481" s="1" t="str">
        <f ca="1">IFERROR(__xludf.DUMMYFUNCTION("GOOGLETRANSLATE(A481)"),"second")</f>
        <v>second</v>
      </c>
    </row>
    <row r="482" spans="1:2" ht="15.75" customHeight="1" x14ac:dyDescent="0.25">
      <c r="A482" s="1" t="s">
        <v>482</v>
      </c>
      <c r="B482" s="1" t="str">
        <f ca="1">IFERROR(__xludf.DUMMYFUNCTION("GOOGLETRANSLATE(A482)"),"we know")</f>
        <v>we know</v>
      </c>
    </row>
    <row r="483" spans="1:2" ht="15.75" customHeight="1" x14ac:dyDescent="0.25">
      <c r="A483" s="1" t="s">
        <v>483</v>
      </c>
      <c r="B483" s="1" t="str">
        <f ca="1">IFERROR(__xludf.DUMMYFUNCTION("GOOGLETRANSLATE(A483)"),"mayor")</f>
        <v>mayor</v>
      </c>
    </row>
    <row r="484" spans="1:2" ht="15.75" customHeight="1" x14ac:dyDescent="0.25">
      <c r="A484" s="1" t="s">
        <v>484</v>
      </c>
      <c r="B484" s="1" t="str">
        <f ca="1">IFERROR(__xludf.DUMMYFUNCTION("GOOGLETRANSLATE(A484)"),"food")</f>
        <v>food</v>
      </c>
    </row>
    <row r="485" spans="1:2" ht="15.75" customHeight="1" x14ac:dyDescent="0.25">
      <c r="A485" s="1" t="s">
        <v>485</v>
      </c>
      <c r="B485" s="1" t="str">
        <f ca="1">IFERROR(__xludf.DUMMYFUNCTION("GOOGLETRANSLATE(A485)"),"die")</f>
        <v>die</v>
      </c>
    </row>
    <row r="486" spans="1:2" ht="15.75" customHeight="1" x14ac:dyDescent="0.25">
      <c r="A486" s="1" t="s">
        <v>486</v>
      </c>
      <c r="B486" s="1" t="str">
        <f ca="1">IFERROR(__xludf.DUMMYFUNCTION("GOOGLETRANSLATE(A486)"),"know")</f>
        <v>know</v>
      </c>
    </row>
    <row r="487" spans="1:2" ht="15.75" customHeight="1" x14ac:dyDescent="0.25">
      <c r="A487" s="1" t="s">
        <v>487</v>
      </c>
      <c r="B487" s="1" t="str">
        <f ca="1">IFERROR(__xludf.DUMMYFUNCTION("GOOGLETRANSLATE(A487)"),"dame")</f>
        <v>dame</v>
      </c>
    </row>
    <row r="488" spans="1:2" ht="15.75" customHeight="1" x14ac:dyDescent="0.25">
      <c r="A488" s="1" t="s">
        <v>488</v>
      </c>
      <c r="B488" s="1" t="str">
        <f ca="1">IFERROR(__xludf.DUMMYFUNCTION("GOOGLETRANSLATE(A488)"),"easy")</f>
        <v>easy</v>
      </c>
    </row>
    <row r="489" spans="1:2" ht="15.75" customHeight="1" x14ac:dyDescent="0.25">
      <c r="A489" s="1" t="s">
        <v>489</v>
      </c>
      <c r="B489" s="1" t="str">
        <f ca="1">IFERROR(__xludf.DUMMYFUNCTION("GOOGLETRANSLATE(A489)"),"eat")</f>
        <v>eat</v>
      </c>
    </row>
    <row r="490" spans="1:2" ht="15.75" customHeight="1" x14ac:dyDescent="0.25">
      <c r="A490" s="1" t="s">
        <v>490</v>
      </c>
      <c r="B490" s="1" t="str">
        <f ca="1">IFERROR(__xludf.DUMMYFUNCTION("GOOGLETRANSLATE(A490)"),"wine")</f>
        <v>wine</v>
      </c>
    </row>
    <row r="491" spans="1:2" ht="15.75" customHeight="1" x14ac:dyDescent="0.25">
      <c r="A491" s="1" t="s">
        <v>491</v>
      </c>
      <c r="B491" s="1" t="str">
        <f ca="1">IFERROR(__xludf.DUMMYFUNCTION("GOOGLETRANSLATE(A491)"),"list")</f>
        <v>list</v>
      </c>
    </row>
    <row r="492" spans="1:2" ht="15.75" customHeight="1" x14ac:dyDescent="0.25">
      <c r="A492" s="1" t="s">
        <v>492</v>
      </c>
      <c r="B492" s="1" t="str">
        <f ca="1">IFERROR(__xludf.DUMMYFUNCTION("GOOGLETRANSLATE(A492)"),"make")</f>
        <v>make</v>
      </c>
    </row>
    <row r="493" spans="1:2" ht="15.75" customHeight="1" x14ac:dyDescent="0.25">
      <c r="A493" s="1" t="s">
        <v>493</v>
      </c>
      <c r="B493" s="1" t="str">
        <f ca="1">IFERROR(__xludf.DUMMYFUNCTION("GOOGLETRANSLATE(A493)"),"you need")</f>
        <v>you need</v>
      </c>
    </row>
    <row r="494" spans="1:2" ht="15.75" customHeight="1" x14ac:dyDescent="0.25">
      <c r="A494" s="1" t="s">
        <v>494</v>
      </c>
      <c r="B494" s="1" t="str">
        <f ca="1">IFERROR(__xludf.DUMMYFUNCTION("GOOGLETRANSLATE(A494)"),"children")</f>
        <v>children</v>
      </c>
    </row>
    <row r="495" spans="1:2" ht="15.75" customHeight="1" x14ac:dyDescent="0.25">
      <c r="A495" s="1" t="s">
        <v>495</v>
      </c>
      <c r="B495" s="1" t="str">
        <f ca="1">IFERROR(__xludf.DUMMYFUNCTION("GOOGLETRANSLATE(A495)"),"probably")</f>
        <v>probably</v>
      </c>
    </row>
    <row r="496" spans="1:2" ht="15.75" customHeight="1" x14ac:dyDescent="0.25">
      <c r="A496" s="1" t="s">
        <v>496</v>
      </c>
      <c r="B496" s="1" t="str">
        <f ca="1">IFERROR(__xludf.DUMMYFUNCTION("GOOGLETRANSLATE(A496)"),"parents")</f>
        <v>parents</v>
      </c>
    </row>
    <row r="497" spans="1:2" ht="15.75" customHeight="1" x14ac:dyDescent="0.25">
      <c r="A497" s="1" t="s">
        <v>497</v>
      </c>
      <c r="B497" s="1" t="str">
        <f ca="1">IFERROR(__xludf.DUMMYFUNCTION("GOOGLETRANSLATE(A497)"),"room")</f>
        <v>room</v>
      </c>
    </row>
    <row r="498" spans="1:2" ht="15.75" customHeight="1" x14ac:dyDescent="0.25">
      <c r="A498" s="1" t="s">
        <v>498</v>
      </c>
      <c r="B498" s="1" t="str">
        <f ca="1">IFERROR(__xludf.DUMMYFUNCTION("GOOGLETRANSLATE(A498)"),"believe")</f>
        <v>believe</v>
      </c>
    </row>
    <row r="499" spans="1:2" ht="15.75" customHeight="1" x14ac:dyDescent="0.25">
      <c r="A499" s="1" t="s">
        <v>499</v>
      </c>
      <c r="B499" s="1" t="str">
        <f ca="1">IFERROR(__xludf.DUMMYFUNCTION("GOOGLETRANSLATE(A499)"),"thinking")</f>
        <v>thinking</v>
      </c>
    </row>
    <row r="500" spans="1:2" ht="15.75" customHeight="1" x14ac:dyDescent="0.25">
      <c r="A500" s="1" t="s">
        <v>500</v>
      </c>
      <c r="B500" s="1" t="str">
        <f ca="1">IFERROR(__xludf.DUMMYFUNCTION("GOOGLETRANSLATE(A500)"),"were")</f>
        <v>were</v>
      </c>
    </row>
    <row r="501" spans="1:2" ht="15.75" customHeight="1" x14ac:dyDescent="0.25">
      <c r="A501" s="1" t="s">
        <v>501</v>
      </c>
      <c r="B501" s="1" t="str">
        <f ca="1">IFERROR(__xludf.DUMMYFUNCTION("GOOGLETRANSLATE(A501)"),"dime")</f>
        <v>dime</v>
      </c>
    </row>
    <row r="502" spans="1:2" ht="15.75" customHeight="1" x14ac:dyDescent="0.25">
      <c r="A502" s="1" t="s">
        <v>502</v>
      </c>
      <c r="B502" s="1" t="str">
        <f ca="1">IFERROR(__xludf.DUMMYFUNCTION("GOOGLETRANSLATE(A502)"),"treats")</f>
        <v>treats</v>
      </c>
    </row>
    <row r="503" spans="1:2" ht="15.75" customHeight="1" x14ac:dyDescent="0.25">
      <c r="A503" s="1" t="s">
        <v>503</v>
      </c>
      <c r="B503" s="1" t="str">
        <f ca="1">IFERROR(__xludf.DUMMYFUNCTION("GOOGLETRANSLATE(A503)"),"seeking out")</f>
        <v>seeking out</v>
      </c>
    </row>
    <row r="504" spans="1:2" ht="15.75" customHeight="1" x14ac:dyDescent="0.25">
      <c r="A504" s="1" t="s">
        <v>504</v>
      </c>
      <c r="B504" s="1" t="str">
        <f ca="1">IFERROR(__xludf.DUMMYFUNCTION("GOOGLETRANSLATE(A504)"),"I had")</f>
        <v>I had</v>
      </c>
    </row>
    <row r="505" spans="1:2" ht="15.75" customHeight="1" x14ac:dyDescent="0.25">
      <c r="A505" s="1" t="s">
        <v>505</v>
      </c>
      <c r="B505" s="1" t="str">
        <f ca="1">IFERROR(__xludf.DUMMYFUNCTION("GOOGLETRANSLATE(A505)"),"neither")</f>
        <v>neither</v>
      </c>
    </row>
    <row r="506" spans="1:2" ht="15.75" customHeight="1" x14ac:dyDescent="0.25">
      <c r="A506" s="1" t="s">
        <v>506</v>
      </c>
      <c r="B506" s="1" t="str">
        <f ca="1">IFERROR(__xludf.DUMMYFUNCTION("GOOGLETRANSLATE(A506)"),"amo")</f>
        <v>amo</v>
      </c>
    </row>
    <row r="507" spans="1:2" ht="15.75" customHeight="1" x14ac:dyDescent="0.25">
      <c r="A507" s="1" t="s">
        <v>507</v>
      </c>
      <c r="B507" s="1" t="str">
        <f ca="1">IFERROR(__xludf.DUMMYFUNCTION("GOOGLETRANSLATE(A507)"),"young")</f>
        <v>young</v>
      </c>
    </row>
    <row r="508" spans="1:2" ht="15.75" customHeight="1" x14ac:dyDescent="0.25">
      <c r="A508" s="1" t="s">
        <v>508</v>
      </c>
      <c r="B508" s="1" t="str">
        <f ca="1">IFERROR(__xludf.DUMMYFUNCTION("GOOGLETRANSLATE(A508)"),"could you")</f>
        <v>could you</v>
      </c>
    </row>
    <row r="509" spans="1:2" ht="15.75" customHeight="1" x14ac:dyDescent="0.25">
      <c r="A509" s="1" t="s">
        <v>509</v>
      </c>
      <c r="B509" s="1" t="str">
        <f ca="1">IFERROR(__xludf.DUMMYFUNCTION("GOOGLETRANSLATE(A509)"),"lonely")</f>
        <v>lonely</v>
      </c>
    </row>
    <row r="510" spans="1:2" ht="15.75" customHeight="1" x14ac:dyDescent="0.25">
      <c r="A510" s="1" t="s">
        <v>510</v>
      </c>
      <c r="B510" s="1" t="str">
        <f ca="1">IFERROR(__xludf.DUMMYFUNCTION("GOOGLETRANSLATE(A510)"),"about")</f>
        <v>about</v>
      </c>
    </row>
    <row r="511" spans="1:2" ht="15.75" customHeight="1" x14ac:dyDescent="0.25">
      <c r="A511" s="1" t="s">
        <v>511</v>
      </c>
      <c r="B511" s="1" t="str">
        <f ca="1">IFERROR(__xludf.DUMMYFUNCTION("GOOGLETRANSLATE(A511)"),"only")</f>
        <v>only</v>
      </c>
    </row>
    <row r="512" spans="1:2" ht="15.75" customHeight="1" x14ac:dyDescent="0.25">
      <c r="A512" s="1" t="s">
        <v>512</v>
      </c>
      <c r="B512" s="1" t="str">
        <f ca="1">IFERROR(__xludf.DUMMYFUNCTION("GOOGLETRANSLATE(A512)"),"do")</f>
        <v>do</v>
      </c>
    </row>
    <row r="513" spans="1:2" ht="15.75" customHeight="1" x14ac:dyDescent="0.25">
      <c r="A513" s="1" t="s">
        <v>513</v>
      </c>
      <c r="B513" s="1" t="str">
        <f ca="1">IFERROR(__xludf.DUMMYFUNCTION("GOOGLETRANSLATE(A513)"),"follow")</f>
        <v>follow</v>
      </c>
    </row>
    <row r="514" spans="1:2" ht="15.75" customHeight="1" x14ac:dyDescent="0.25">
      <c r="A514" s="1" t="s">
        <v>514</v>
      </c>
      <c r="B514" s="1" t="str">
        <f ca="1">IFERROR(__xludf.DUMMYFUNCTION("GOOGLETRANSLATE(A514)"),"dr.")</f>
        <v>dr.</v>
      </c>
    </row>
    <row r="515" spans="1:2" ht="15.75" customHeight="1" x14ac:dyDescent="0.25">
      <c r="A515" s="1" t="s">
        <v>515</v>
      </c>
      <c r="B515" s="1" t="str">
        <f ca="1">IFERROR(__xludf.DUMMYFUNCTION("GOOGLETRANSLATE(A515)"),"simply")</f>
        <v>simply</v>
      </c>
    </row>
    <row r="516" spans="1:2" ht="15.75" customHeight="1" x14ac:dyDescent="0.25">
      <c r="A516" s="1" t="s">
        <v>516</v>
      </c>
      <c r="B516" s="1" t="str">
        <f ca="1">IFERROR(__xludf.DUMMYFUNCTION("GOOGLETRANSLATE(A516)"),"They say")</f>
        <v>They say</v>
      </c>
    </row>
    <row r="517" spans="1:2" ht="15.75" customHeight="1" x14ac:dyDescent="0.25">
      <c r="A517" s="1" t="s">
        <v>517</v>
      </c>
      <c r="B517" s="1" t="str">
        <f ca="1">IFERROR(__xludf.DUMMYFUNCTION("GOOGLETRANSLATE(A517)"),"half")</f>
        <v>half</v>
      </c>
    </row>
    <row r="518" spans="1:2" ht="15.75" customHeight="1" x14ac:dyDescent="0.25">
      <c r="A518" s="1" t="s">
        <v>518</v>
      </c>
      <c r="B518" s="1" t="str">
        <f ca="1">IFERROR(__xludf.DUMMYFUNCTION("GOOGLETRANSLATE(A518)"),"hatch")</f>
        <v>hatch</v>
      </c>
    </row>
    <row r="519" spans="1:2" ht="15.75" customHeight="1" x14ac:dyDescent="0.25">
      <c r="A519" s="1" t="s">
        <v>519</v>
      </c>
      <c r="B519" s="1" t="str">
        <f ca="1">IFERROR(__xludf.DUMMYFUNCTION("GOOGLETRANSLATE(A519)"),"per")</f>
        <v>per</v>
      </c>
    </row>
    <row r="520" spans="1:2" ht="15.75" customHeight="1" x14ac:dyDescent="0.25">
      <c r="A520" s="1" t="s">
        <v>520</v>
      </c>
      <c r="B520" s="1" t="str">
        <f ca="1">IFERROR(__xludf.DUMMYFUNCTION("GOOGLETRANSLATE(A520)"),"sense")</f>
        <v>sense</v>
      </c>
    </row>
    <row r="521" spans="1:2" ht="15.75" customHeight="1" x14ac:dyDescent="0.25">
      <c r="A521" s="1" t="s">
        <v>521</v>
      </c>
      <c r="B521" s="1" t="str">
        <f ca="1">IFERROR(__xludf.DUMMYFUNCTION("GOOGLETRANSLATE(A521)"),"you do")</f>
        <v>you do</v>
      </c>
    </row>
    <row r="522" spans="1:2" ht="15.75" customHeight="1" x14ac:dyDescent="0.25">
      <c r="A522" s="1" t="s">
        <v>522</v>
      </c>
      <c r="B522" s="1" t="str">
        <f ca="1">IFERROR(__xludf.DUMMYFUNCTION("GOOGLETRANSLATE(A522)"),"safe")</f>
        <v>safe</v>
      </c>
    </row>
    <row r="523" spans="1:2" ht="15.75" customHeight="1" x14ac:dyDescent="0.25">
      <c r="A523" s="1" t="s">
        <v>523</v>
      </c>
      <c r="B523" s="1" t="str">
        <f ca="1">IFERROR(__xludf.DUMMYFUNCTION("GOOGLETRANSLATE(A523)"),"wait")</f>
        <v>wait</v>
      </c>
    </row>
    <row r="524" spans="1:2" ht="15.75" customHeight="1" x14ac:dyDescent="0.25">
      <c r="A524" s="1" t="s">
        <v>524</v>
      </c>
      <c r="B524" s="1" t="str">
        <f ca="1">IFERROR(__xludf.DUMMYFUNCTION("GOOGLETRANSLATE(A524)"),"far")</f>
        <v>far</v>
      </c>
    </row>
    <row r="525" spans="1:2" ht="15.75" customHeight="1" x14ac:dyDescent="0.25">
      <c r="A525" s="1" t="s">
        <v>525</v>
      </c>
      <c r="B525" s="1" t="str">
        <f ca="1">IFERROR(__xludf.DUMMYFUNCTION("GOOGLETRANSLATE(A525)"),"weapon")</f>
        <v>weapon</v>
      </c>
    </row>
    <row r="526" spans="1:2" ht="15.75" customHeight="1" x14ac:dyDescent="0.25">
      <c r="A526" s="1" t="s">
        <v>526</v>
      </c>
      <c r="B526" s="1" t="str">
        <f ca="1">IFERROR(__xludf.DUMMYFUNCTION("GOOGLETRANSLATE(A526)"),"high")</f>
        <v>high</v>
      </c>
    </row>
    <row r="527" spans="1:2" ht="15.75" customHeight="1" x14ac:dyDescent="0.25">
      <c r="A527" s="1" t="s">
        <v>527</v>
      </c>
      <c r="B527" s="1" t="str">
        <f ca="1">IFERROR(__xludf.DUMMYFUNCTION("GOOGLETRANSLATE(A527)"),"small")</f>
        <v>small</v>
      </c>
    </row>
    <row r="528" spans="1:2" ht="15.75" customHeight="1" x14ac:dyDescent="0.25">
      <c r="A528" s="1" t="s">
        <v>528</v>
      </c>
      <c r="B528" s="1" t="str">
        <f ca="1">IFERROR(__xludf.DUMMYFUNCTION("GOOGLETRANSLATE(A528)"),"Dollars")</f>
        <v>Dollars</v>
      </c>
    </row>
    <row r="529" spans="1:2" ht="15.75" customHeight="1" x14ac:dyDescent="0.25">
      <c r="A529" s="1" t="s">
        <v>529</v>
      </c>
      <c r="B529" s="1" t="str">
        <f ca="1">IFERROR(__xludf.DUMMYFUNCTION("GOOGLETRANSLATE(A529)"),"six")</f>
        <v>six</v>
      </c>
    </row>
    <row r="530" spans="1:2" ht="15.75" customHeight="1" x14ac:dyDescent="0.25">
      <c r="A530" s="1" t="s">
        <v>530</v>
      </c>
      <c r="B530" s="1" t="str">
        <f ca="1">IFERROR(__xludf.DUMMYFUNCTION("GOOGLETRANSLATE(A530)"),"were")</f>
        <v>were</v>
      </c>
    </row>
    <row r="531" spans="1:2" ht="15.75" customHeight="1" x14ac:dyDescent="0.25">
      <c r="A531" s="1" t="s">
        <v>531</v>
      </c>
      <c r="B531" s="1" t="str">
        <f ca="1">IFERROR(__xludf.DUMMYFUNCTION("GOOGLETRANSLATE(A531)"),"security")</f>
        <v>security</v>
      </c>
    </row>
    <row r="532" spans="1:2" ht="15.75" customHeight="1" x14ac:dyDescent="0.25">
      <c r="A532" s="1" t="s">
        <v>532</v>
      </c>
      <c r="B532" s="1" t="str">
        <f ca="1">IFERROR(__xludf.DUMMYFUNCTION("GOOGLETRANSLATE(A532)"),"nasty")</f>
        <v>nasty</v>
      </c>
    </row>
    <row r="533" spans="1:2" ht="15.75" customHeight="1" x14ac:dyDescent="0.25">
      <c r="A533" s="1" t="s">
        <v>533</v>
      </c>
      <c r="B533" s="1" t="str">
        <f ca="1">IFERROR(__xludf.DUMMYFUNCTION("GOOGLETRANSLATE(A533)"),"was")</f>
        <v>was</v>
      </c>
    </row>
    <row r="534" spans="1:2" ht="15.75" customHeight="1" x14ac:dyDescent="0.25">
      <c r="A534" s="1" t="s">
        <v>534</v>
      </c>
      <c r="B534" s="1" t="str">
        <f ca="1">IFERROR(__xludf.DUMMYFUNCTION("GOOGLETRANSLATE(A534)"),"worry")</f>
        <v>worry</v>
      </c>
    </row>
    <row r="535" spans="1:2" ht="15.75" customHeight="1" x14ac:dyDescent="0.25">
      <c r="A535" s="1" t="s">
        <v>535</v>
      </c>
      <c r="B535" s="1" t="str">
        <f ca="1">IFERROR(__xludf.DUMMYFUNCTION("GOOGLETRANSLATE(A535)"),"word")</f>
        <v>word</v>
      </c>
    </row>
    <row r="536" spans="1:2" ht="15.75" customHeight="1" x14ac:dyDescent="0.25">
      <c r="A536" s="1" t="s">
        <v>536</v>
      </c>
      <c r="B536" s="1" t="str">
        <f ca="1">IFERROR(__xludf.DUMMYFUNCTION("GOOGLETRANSLATE(A536)"),"waiting")</f>
        <v>waiting</v>
      </c>
    </row>
    <row r="537" spans="1:2" ht="15.75" customHeight="1" x14ac:dyDescent="0.25">
      <c r="A537" s="1" t="s">
        <v>537</v>
      </c>
      <c r="B537" s="1" t="str">
        <f ca="1">IFERROR(__xludf.DUMMYFUNCTION("GOOGLETRANSLATE(A537)"),"is left over")</f>
        <v>is left over</v>
      </c>
    </row>
    <row r="538" spans="1:2" ht="15.75" customHeight="1" x14ac:dyDescent="0.25">
      <c r="A538" s="1" t="s">
        <v>538</v>
      </c>
      <c r="B538" s="1" t="str">
        <f ca="1">IFERROR(__xludf.DUMMYFUNCTION("GOOGLETRANSLATE(A538)"),"office")</f>
        <v>office</v>
      </c>
    </row>
    <row r="539" spans="1:2" ht="15.75" customHeight="1" x14ac:dyDescent="0.25">
      <c r="A539" s="1" t="s">
        <v>539</v>
      </c>
      <c r="B539" s="1" t="str">
        <f ca="1">IFERROR(__xludf.DUMMYFUNCTION("GOOGLETRANSLATE(A539)"),"woman")</f>
        <v>woman</v>
      </c>
    </row>
    <row r="540" spans="1:2" ht="15.75" customHeight="1" x14ac:dyDescent="0.25">
      <c r="A540" s="1" t="s">
        <v>540</v>
      </c>
      <c r="B540" s="1" t="str">
        <f ca="1">IFERROR(__xludf.DUMMYFUNCTION("GOOGLETRANSLATE(A540)"),"I will go")</f>
        <v>I will go</v>
      </c>
    </row>
    <row r="541" spans="1:2" ht="15.75" customHeight="1" x14ac:dyDescent="0.25">
      <c r="A541" s="1" t="s">
        <v>541</v>
      </c>
      <c r="B541" s="1" t="str">
        <f ca="1">IFERROR(__xludf.DUMMYFUNCTION("GOOGLETRANSLATE(A541)"),"bed")</f>
        <v>bed</v>
      </c>
    </row>
    <row r="542" spans="1:2" ht="15.75" customHeight="1" x14ac:dyDescent="0.25">
      <c r="A542" s="1" t="s">
        <v>542</v>
      </c>
      <c r="B542" s="1" t="str">
        <f ca="1">IFERROR(__xludf.DUMMYFUNCTION("GOOGLETRANSLATE(A542)"),"besides")</f>
        <v>besides</v>
      </c>
    </row>
    <row r="543" spans="1:2" ht="15.75" customHeight="1" x14ac:dyDescent="0.25">
      <c r="A543" s="1" t="s">
        <v>543</v>
      </c>
      <c r="B543" s="1" t="str">
        <f ca="1">IFERROR(__xludf.DUMMYFUNCTION("GOOGLETRANSLATE(A543)"),"last")</f>
        <v>last</v>
      </c>
    </row>
    <row r="544" spans="1:2" ht="15.75" customHeight="1" x14ac:dyDescent="0.25">
      <c r="A544" s="1" t="s">
        <v>544</v>
      </c>
      <c r="B544" s="1" t="str">
        <f ca="1">IFERROR(__xludf.DUMMYFUNCTION("GOOGLETRANSLATE(A544)"),"ear")</f>
        <v>ear</v>
      </c>
    </row>
    <row r="545" spans="1:2" ht="15.75" customHeight="1" x14ac:dyDescent="0.25">
      <c r="A545" s="1" t="s">
        <v>545</v>
      </c>
      <c r="B545" s="1" t="str">
        <f ca="1">IFERROR(__xludf.DUMMYFUNCTION("GOOGLETRANSLATE(A545)"),"there would be")</f>
        <v>there would be</v>
      </c>
    </row>
    <row r="546" spans="1:2" ht="15.75" customHeight="1" x14ac:dyDescent="0.25">
      <c r="A546" s="1" t="s">
        <v>546</v>
      </c>
      <c r="B546" s="1" t="str">
        <f ca="1">IFERROR(__xludf.DUMMYFUNCTION("GOOGLETRANSLATE(A546)"),"will be")</f>
        <v>will be</v>
      </c>
    </row>
    <row r="547" spans="1:2" ht="15.75" customHeight="1" x14ac:dyDescent="0.25">
      <c r="A547" s="1" t="s">
        <v>547</v>
      </c>
      <c r="B547" s="1" t="str">
        <f ca="1">IFERROR(__xludf.DUMMYFUNCTION("GOOGLETRANSLATE(A547)"),"part")</f>
        <v>part</v>
      </c>
    </row>
    <row r="548" spans="1:2" ht="15.75" customHeight="1" x14ac:dyDescent="0.25">
      <c r="A548" s="1" t="s">
        <v>548</v>
      </c>
      <c r="B548" s="1" t="str">
        <f ca="1">IFERROR(__xludf.DUMMYFUNCTION("GOOGLETRANSLATE(A548)"),"memory")</f>
        <v>memory</v>
      </c>
    </row>
    <row r="549" spans="1:2" ht="15.75" customHeight="1" x14ac:dyDescent="0.25">
      <c r="A549" s="1" t="s">
        <v>549</v>
      </c>
      <c r="B549" s="1" t="str">
        <f ca="1">IFERROR(__xludf.DUMMYFUNCTION("GOOGLETRANSLATE(A549)"),"being")</f>
        <v>being</v>
      </c>
    </row>
    <row r="550" spans="1:2" ht="15.75" customHeight="1" x14ac:dyDescent="0.25">
      <c r="A550" s="1" t="s">
        <v>550</v>
      </c>
      <c r="B550" s="1" t="str">
        <f ca="1">IFERROR(__xludf.DUMMYFUNCTION("GOOGLETRANSLATE(A550)"),"about")</f>
        <v>about</v>
      </c>
    </row>
    <row r="551" spans="1:2" ht="15.75" customHeight="1" x14ac:dyDescent="0.25">
      <c r="A551" s="1" t="s">
        <v>551</v>
      </c>
      <c r="B551" s="1" t="str">
        <f ca="1">IFERROR(__xludf.DUMMYFUNCTION("GOOGLETRANSLATE(A551)"),"have")</f>
        <v>have</v>
      </c>
    </row>
    <row r="552" spans="1:2" ht="15.75" customHeight="1" x14ac:dyDescent="0.25">
      <c r="A552" s="1" t="s">
        <v>552</v>
      </c>
      <c r="B552" s="1" t="str">
        <f ca="1">IFERROR(__xludf.DUMMYFUNCTION("GOOGLETRANSLATE(A552)"),"light")</f>
        <v>light</v>
      </c>
    </row>
    <row r="553" spans="1:2" ht="15.75" customHeight="1" x14ac:dyDescent="0.25">
      <c r="A553" s="1" t="s">
        <v>553</v>
      </c>
      <c r="B553" s="1" t="str">
        <f ca="1">IFERROR(__xludf.DUMMYFUNCTION("GOOGLETRANSLATE(A553)"),"correct")</f>
        <v>correct</v>
      </c>
    </row>
    <row r="554" spans="1:2" ht="15.75" customHeight="1" x14ac:dyDescent="0.25">
      <c r="A554" s="1" t="s">
        <v>554</v>
      </c>
      <c r="B554" s="1" t="str">
        <f ca="1">IFERROR(__xludf.DUMMYFUNCTION("GOOGLETRANSLATE(A554)"),"out.")</f>
        <v>out.</v>
      </c>
    </row>
    <row r="555" spans="1:2" ht="15.75" customHeight="1" x14ac:dyDescent="0.25">
      <c r="A555" s="1" t="s">
        <v>555</v>
      </c>
      <c r="B555" s="1" t="str">
        <f ca="1">IFERROR(__xludf.DUMMYFUNCTION("GOOGLETRANSLATE(A555)"),"demons")</f>
        <v>demons</v>
      </c>
    </row>
    <row r="556" spans="1:2" ht="15.75" customHeight="1" x14ac:dyDescent="0.25">
      <c r="A556" s="1" t="s">
        <v>556</v>
      </c>
      <c r="B556" s="1" t="str">
        <f ca="1">IFERROR(__xludf.DUMMYFUNCTION("GOOGLETRANSLATE(A556)"),"ours")</f>
        <v>ours</v>
      </c>
    </row>
    <row r="557" spans="1:2" ht="15.75" customHeight="1" x14ac:dyDescent="0.25">
      <c r="A557" s="1" t="s">
        <v>557</v>
      </c>
      <c r="B557" s="1" t="str">
        <f ca="1">IFERROR(__xludf.DUMMYFUNCTION("GOOGLETRANSLATE(A557)"),"green")</f>
        <v>green</v>
      </c>
    </row>
    <row r="558" spans="1:2" ht="15.75" customHeight="1" x14ac:dyDescent="0.25">
      <c r="A558" s="1" t="s">
        <v>558</v>
      </c>
      <c r="B558" s="1" t="str">
        <f ca="1">IFERROR(__xludf.DUMMYFUNCTION("GOOGLETRANSLATE(A558)"),"sleep")</f>
        <v>sleep</v>
      </c>
    </row>
    <row r="559" spans="1:2" ht="15.75" customHeight="1" x14ac:dyDescent="0.25">
      <c r="A559" s="1" t="s">
        <v>559</v>
      </c>
      <c r="B559" s="1" t="str">
        <f ca="1">IFERROR(__xludf.DUMMYFUNCTION("GOOGLETRANSLATE(A559)"),"place")</f>
        <v>place</v>
      </c>
    </row>
    <row r="560" spans="1:2" ht="15.75" customHeight="1" x14ac:dyDescent="0.25">
      <c r="A560" s="1" t="s">
        <v>560</v>
      </c>
      <c r="B560" s="1" t="str">
        <f ca="1">IFERROR(__xludf.DUMMYFUNCTION("GOOGLETRANSLATE(A560)"),"help")</f>
        <v>help</v>
      </c>
    </row>
    <row r="561" spans="1:2" ht="15.75" customHeight="1" x14ac:dyDescent="0.25">
      <c r="A561" s="1" t="s">
        <v>561</v>
      </c>
      <c r="B561" s="1" t="str">
        <f ca="1">IFERROR(__xludf.DUMMYFUNCTION("GOOGLETRANSLATE(A561)"),"get")</f>
        <v>get</v>
      </c>
    </row>
    <row r="562" spans="1:2" ht="15.75" customHeight="1" x14ac:dyDescent="0.25">
      <c r="A562" s="1" t="s">
        <v>562</v>
      </c>
      <c r="B562" s="1" t="str">
        <f ca="1">IFERROR(__xludf.DUMMYFUNCTION("GOOGLETRANSLATE(A562)"),"Of")</f>
        <v>Of</v>
      </c>
    </row>
    <row r="563" spans="1:2" ht="15.75" customHeight="1" x14ac:dyDescent="0.25">
      <c r="A563" s="1" t="s">
        <v>563</v>
      </c>
      <c r="B563" s="1" t="str">
        <f ca="1">IFERROR(__xludf.DUMMYFUNCTION("GOOGLETRANSLATE(A563)"),"husband")</f>
        <v>husband</v>
      </c>
    </row>
    <row r="564" spans="1:2" ht="15.75" customHeight="1" x14ac:dyDescent="0.25">
      <c r="A564" s="1" t="s">
        <v>564</v>
      </c>
      <c r="B564" s="1" t="str">
        <f ca="1">IFERROR(__xludf.DUMMYFUNCTION("GOOGLETRANSLATE(A564)"),"peace")</f>
        <v>peace</v>
      </c>
    </row>
    <row r="565" spans="1:2" ht="15.75" customHeight="1" x14ac:dyDescent="0.25">
      <c r="A565" s="1" t="s">
        <v>565</v>
      </c>
      <c r="B565" s="1" t="str">
        <f ca="1">IFERROR(__xludf.DUMMYFUNCTION("GOOGLETRANSLATE(A565)"),"idiot")</f>
        <v>idiot</v>
      </c>
    </row>
    <row r="566" spans="1:2" ht="15.75" customHeight="1" x14ac:dyDescent="0.25">
      <c r="A566" s="1" t="s">
        <v>566</v>
      </c>
      <c r="B566" s="1" t="str">
        <f ca="1">IFERROR(__xludf.DUMMYFUNCTION("GOOGLETRANSLATE(A566)"),"plan")</f>
        <v>plan</v>
      </c>
    </row>
    <row r="567" spans="1:2" ht="15.75" customHeight="1" x14ac:dyDescent="0.25">
      <c r="A567" s="1" t="s">
        <v>567</v>
      </c>
      <c r="B567" s="1" t="str">
        <f ca="1">IFERROR(__xludf.DUMMYFUNCTION("GOOGLETRANSLATE(A567)"),"given")</f>
        <v>given</v>
      </c>
    </row>
    <row r="568" spans="1:2" ht="15.75" customHeight="1" x14ac:dyDescent="0.25">
      <c r="A568" s="1" t="s">
        <v>568</v>
      </c>
      <c r="B568" s="1" t="str">
        <f ca="1">IFERROR(__xludf.DUMMYFUNCTION("GOOGLETRANSLATE(A568)"),"how much")</f>
        <v>how much</v>
      </c>
    </row>
    <row r="569" spans="1:2" ht="15.75" customHeight="1" x14ac:dyDescent="0.25">
      <c r="A569" s="1" t="s">
        <v>569</v>
      </c>
      <c r="B569" s="1" t="str">
        <f ca="1">IFERROR(__xludf.DUMMYFUNCTION("GOOGLETRANSLATE(A569)"),"worse")</f>
        <v>worse</v>
      </c>
    </row>
    <row r="570" spans="1:2" ht="15.75" customHeight="1" x14ac:dyDescent="0.25">
      <c r="A570" s="1" t="s">
        <v>570</v>
      </c>
      <c r="B570" s="1" t="str">
        <f ca="1">IFERROR(__xludf.DUMMYFUNCTION("GOOGLETRANSLATE(A570)"),"died")</f>
        <v>died</v>
      </c>
    </row>
    <row r="571" spans="1:2" ht="15.75" customHeight="1" x14ac:dyDescent="0.25">
      <c r="A571" s="1" t="s">
        <v>571</v>
      </c>
      <c r="B571" s="1" t="str">
        <f ca="1">IFERROR(__xludf.DUMMYFUNCTION("GOOGLETRANSLATE(A571)"),"town")</f>
        <v>town</v>
      </c>
    </row>
    <row r="572" spans="1:2" ht="15.75" customHeight="1" x14ac:dyDescent="0.25">
      <c r="A572" s="1" t="s">
        <v>572</v>
      </c>
      <c r="B572" s="1" t="str">
        <f ca="1">IFERROR(__xludf.DUMMYFUNCTION("GOOGLETRANSLATE(A572)"),"vivo")</f>
        <v>vivo</v>
      </c>
    </row>
    <row r="573" spans="1:2" ht="15.75" customHeight="1" x14ac:dyDescent="0.25">
      <c r="A573" s="1" t="s">
        <v>573</v>
      </c>
      <c r="B573" s="1" t="str">
        <f ca="1">IFERROR(__xludf.DUMMYFUNCTION("GOOGLETRANSLATE(A573)"),"I come")</f>
        <v>I come</v>
      </c>
    </row>
    <row r="574" spans="1:2" ht="15.75" customHeight="1" x14ac:dyDescent="0.25">
      <c r="A574" s="1" t="s">
        <v>574</v>
      </c>
      <c r="B574" s="1" t="str">
        <f ca="1">IFERROR(__xludf.DUMMYFUNCTION("GOOGLETRANSLATE(A574)"),"john")</f>
        <v>john</v>
      </c>
    </row>
    <row r="575" spans="1:2" ht="15.75" customHeight="1" x14ac:dyDescent="0.25">
      <c r="A575" s="1" t="s">
        <v>575</v>
      </c>
      <c r="B575" s="1" t="str">
        <f ca="1">IFERROR(__xludf.DUMMYFUNCTION("GOOGLETRANSLATE(A575)"),"it just is")</f>
        <v>it just is</v>
      </c>
    </row>
    <row r="576" spans="1:2" ht="15.75" customHeight="1" x14ac:dyDescent="0.25">
      <c r="A576" s="1" t="s">
        <v>576</v>
      </c>
      <c r="B576" s="1" t="str">
        <f ca="1">IFERROR(__xludf.DUMMYFUNCTION("GOOGLETRANSLATE(A576)"),"passed")</f>
        <v>passed</v>
      </c>
    </row>
    <row r="577" spans="1:2" ht="15.75" customHeight="1" x14ac:dyDescent="0.25">
      <c r="A577" s="1" t="s">
        <v>577</v>
      </c>
      <c r="B577" s="1" t="str">
        <f ca="1">IFERROR(__xludf.DUMMYFUNCTION("GOOGLETRANSLATE(A577)"),"we should")</f>
        <v>we should</v>
      </c>
    </row>
    <row r="578" spans="1:2" ht="15.75" customHeight="1" x14ac:dyDescent="0.25">
      <c r="A578" s="1" t="s">
        <v>578</v>
      </c>
      <c r="B578" s="1" t="str">
        <f ca="1">IFERROR(__xludf.DUMMYFUNCTION("GOOGLETRANSLATE(A578)"),"music")</f>
        <v>music</v>
      </c>
    </row>
    <row r="579" spans="1:2" ht="15.75" customHeight="1" x14ac:dyDescent="0.25">
      <c r="A579" s="1" t="s">
        <v>579</v>
      </c>
      <c r="B579" s="1" t="str">
        <f ca="1">IFERROR(__xludf.DUMMYFUNCTION("GOOGLETRANSLATE(A579)"),"say")</f>
        <v>say</v>
      </c>
    </row>
    <row r="580" spans="1:2" ht="15.75" customHeight="1" x14ac:dyDescent="0.25">
      <c r="A580" s="1" t="s">
        <v>580</v>
      </c>
      <c r="B580" s="1" t="str">
        <f ca="1">IFERROR(__xludf.DUMMYFUNCTION("GOOGLETRANSLATE(A580)"),"minutes")</f>
        <v>minutes</v>
      </c>
    </row>
    <row r="581" spans="1:2" ht="15.75" customHeight="1" x14ac:dyDescent="0.25">
      <c r="A581" s="1" t="s">
        <v>581</v>
      </c>
      <c r="B581" s="1" t="str">
        <f ca="1">IFERROR(__xludf.DUMMYFUNCTION("GOOGLETRANSLATE(A581)"),"last night")</f>
        <v>last night</v>
      </c>
    </row>
    <row r="582" spans="1:2" ht="15.75" customHeight="1" x14ac:dyDescent="0.25">
      <c r="A582" s="1" t="s">
        <v>582</v>
      </c>
      <c r="B582" s="1" t="str">
        <f ca="1">IFERROR(__xludf.DUMMYFUNCTION("GOOGLETRANSLATE(A582)"),"call")</f>
        <v>call</v>
      </c>
    </row>
    <row r="583" spans="1:2" ht="15.75" customHeight="1" x14ac:dyDescent="0.25">
      <c r="A583" s="1" t="s">
        <v>583</v>
      </c>
      <c r="B583" s="1" t="str">
        <f ca="1">IFERROR(__xludf.DUMMYFUNCTION("GOOGLETRANSLATE(A583)"),"think")</f>
        <v>think</v>
      </c>
    </row>
    <row r="584" spans="1:2" ht="15.75" customHeight="1" x14ac:dyDescent="0.25">
      <c r="A584" s="1" t="s">
        <v>584</v>
      </c>
      <c r="B584" s="1" t="str">
        <f ca="1">IFERROR(__xludf.DUMMYFUNCTION("GOOGLETRANSLATE(A584)"),"country")</f>
        <v>country</v>
      </c>
    </row>
    <row r="585" spans="1:2" ht="15.75" customHeight="1" x14ac:dyDescent="0.25">
      <c r="A585" s="1" t="s">
        <v>585</v>
      </c>
      <c r="B585" s="1" t="str">
        <f ca="1">IFERROR(__xludf.DUMMYFUNCTION("GOOGLETRANSLATE(A585)"),"you say")</f>
        <v>you say</v>
      </c>
    </row>
    <row r="586" spans="1:2" ht="15.75" customHeight="1" x14ac:dyDescent="0.25">
      <c r="A586" s="1" t="s">
        <v>586</v>
      </c>
      <c r="B586" s="1" t="str">
        <f ca="1">IFERROR(__xludf.DUMMYFUNCTION("GOOGLETRANSLATE(A586)"),"rey")</f>
        <v>rey</v>
      </c>
    </row>
    <row r="587" spans="1:2" ht="15.75" customHeight="1" x14ac:dyDescent="0.25">
      <c r="A587" s="1" t="s">
        <v>587</v>
      </c>
      <c r="B587" s="1" t="str">
        <f ca="1">IFERROR(__xludf.DUMMYFUNCTION("GOOGLETRANSLATE(A587)"),"sorry")</f>
        <v>sorry</v>
      </c>
    </row>
    <row r="588" spans="1:2" ht="15.75" customHeight="1" x14ac:dyDescent="0.25">
      <c r="A588" s="1" t="s">
        <v>588</v>
      </c>
      <c r="B588" s="1" t="str">
        <f ca="1">IFERROR(__xludf.DUMMYFUNCTION("GOOGLETRANSLATE(A588)"),"a lot")</f>
        <v>a lot</v>
      </c>
    </row>
    <row r="589" spans="1:2" ht="15.75" customHeight="1" x14ac:dyDescent="0.25">
      <c r="A589" s="1" t="s">
        <v>589</v>
      </c>
      <c r="B589" s="1" t="str">
        <f ca="1">IFERROR(__xludf.DUMMYFUNCTION("GOOGLETRANSLATE(A589)"),"lack")</f>
        <v>lack</v>
      </c>
    </row>
    <row r="590" spans="1:2" ht="15.75" customHeight="1" x14ac:dyDescent="0.25">
      <c r="A590" s="1" t="s">
        <v>590</v>
      </c>
      <c r="B590" s="1" t="str">
        <f ca="1">IFERROR(__xludf.DUMMYFUNCTION("GOOGLETRANSLATE(A590)"),"I think")</f>
        <v>I think</v>
      </c>
    </row>
    <row r="591" spans="1:2" ht="15.75" customHeight="1" x14ac:dyDescent="0.25">
      <c r="A591" s="1" t="s">
        <v>591</v>
      </c>
      <c r="B591" s="1" t="str">
        <f ca="1">IFERROR(__xludf.DUMMYFUNCTION("GOOGLETRANSLATE(A591)"),"Devils")</f>
        <v>Devils</v>
      </c>
    </row>
    <row r="592" spans="1:2" ht="15.75" customHeight="1" x14ac:dyDescent="0.25">
      <c r="A592" s="1" t="s">
        <v>592</v>
      </c>
      <c r="B592" s="1" t="str">
        <f ca="1">IFERROR(__xludf.DUMMYFUNCTION("GOOGLETRANSLATE(A592)"),"lost")</f>
        <v>lost</v>
      </c>
    </row>
    <row r="593" spans="1:2" ht="15.75" customHeight="1" x14ac:dyDescent="0.25">
      <c r="A593" s="1" t="s">
        <v>593</v>
      </c>
      <c r="B593" s="1" t="str">
        <f ca="1">IFERROR(__xludf.DUMMYFUNCTION("GOOGLETRANSLATE(A593)"),"little girl")</f>
        <v>little girl</v>
      </c>
    </row>
    <row r="594" spans="1:2" ht="15.75" customHeight="1" x14ac:dyDescent="0.25">
      <c r="A594" s="1" t="s">
        <v>594</v>
      </c>
      <c r="B594" s="1" t="str">
        <f ca="1">IFERROR(__xludf.DUMMYFUNCTION("GOOGLETRANSLATE(A594)"),"Miss")</f>
        <v>Miss</v>
      </c>
    </row>
    <row r="595" spans="1:2" ht="15.75" customHeight="1" x14ac:dyDescent="0.25">
      <c r="A595" s="1" t="s">
        <v>595</v>
      </c>
      <c r="B595" s="1" t="str">
        <f ca="1">IFERROR(__xludf.DUMMYFUNCTION("GOOGLETRANSLATE(A595)"),"ten")</f>
        <v>ten</v>
      </c>
    </row>
    <row r="596" spans="1:2" ht="15.75" customHeight="1" x14ac:dyDescent="0.25">
      <c r="A596" s="1" t="s">
        <v>596</v>
      </c>
      <c r="B596" s="1" t="str">
        <f ca="1">IFERROR(__xludf.DUMMYFUNCTION("GOOGLETRANSLATE(A596)"),"carry")</f>
        <v>carry</v>
      </c>
    </row>
    <row r="597" spans="1:2" ht="15.75" customHeight="1" x14ac:dyDescent="0.25">
      <c r="A597" s="1" t="s">
        <v>597</v>
      </c>
      <c r="B597" s="1" t="str">
        <f ca="1">IFERROR(__xludf.DUMMYFUNCTION("GOOGLETRANSLATE(A597)"),"hospital")</f>
        <v>hospital</v>
      </c>
    </row>
    <row r="598" spans="1:2" ht="15.75" customHeight="1" x14ac:dyDescent="0.25">
      <c r="A598" s="1" t="s">
        <v>598</v>
      </c>
      <c r="B598" s="1" t="str">
        <f ca="1">IFERROR(__xludf.DUMMYFUNCTION("GOOGLETRANSLATE(A598)"),"big ones")</f>
        <v>big ones</v>
      </c>
    </row>
    <row r="599" spans="1:2" ht="15.75" customHeight="1" x14ac:dyDescent="0.25">
      <c r="A599" s="1" t="s">
        <v>599</v>
      </c>
      <c r="B599" s="1" t="str">
        <f ca="1">IFERROR(__xludf.DUMMYFUNCTION("GOOGLETRANSLATE(A599)"),"damn you")</f>
        <v>damn you</v>
      </c>
    </row>
    <row r="600" spans="1:2" ht="15.75" customHeight="1" x14ac:dyDescent="0.25">
      <c r="A600" s="1" t="s">
        <v>600</v>
      </c>
      <c r="B600" s="1" t="str">
        <f ca="1">IFERROR(__xludf.DUMMYFUNCTION("GOOGLETRANSLATE(A600)"),"others")</f>
        <v>others</v>
      </c>
    </row>
    <row r="601" spans="1:2" ht="15.75" customHeight="1" x14ac:dyDescent="0.25">
      <c r="A601" s="1" t="s">
        <v>601</v>
      </c>
      <c r="B601" s="1" t="str">
        <f ca="1">IFERROR(__xludf.DUMMYFUNCTION("GOOGLETRANSLATE(A601)"),"called")</f>
        <v>called</v>
      </c>
    </row>
    <row r="602" spans="1:2" ht="15.75" customHeight="1" x14ac:dyDescent="0.25">
      <c r="A602" s="1" t="s">
        <v>602</v>
      </c>
      <c r="B602" s="1" t="str">
        <f ca="1">IFERROR(__xludf.DUMMYFUNCTION("GOOGLETRANSLATE(A602)"),"we make")</f>
        <v>we make</v>
      </c>
    </row>
    <row r="603" spans="1:2" ht="15.75" customHeight="1" x14ac:dyDescent="0.25">
      <c r="A603" s="1" t="s">
        <v>603</v>
      </c>
      <c r="B603" s="1" t="str">
        <f ca="1">IFERROR(__xludf.DUMMYFUNCTION("GOOGLETRANSLATE(A603)"),"carry")</f>
        <v>carry</v>
      </c>
    </row>
    <row r="604" spans="1:2" ht="15.75" customHeight="1" x14ac:dyDescent="0.25">
      <c r="A604" s="1" t="s">
        <v>604</v>
      </c>
      <c r="B604" s="1" t="str">
        <f ca="1">IFERROR(__xludf.DUMMYFUNCTION("GOOGLETRANSLATE(A604)"),"fire")</f>
        <v>fire</v>
      </c>
    </row>
    <row r="605" spans="1:2" ht="15.75" customHeight="1" x14ac:dyDescent="0.25">
      <c r="A605" s="1" t="s">
        <v>605</v>
      </c>
      <c r="B605" s="1" t="str">
        <f ca="1">IFERROR(__xludf.DUMMYFUNCTION("GOOGLETRANSLATE(A605)"),"here")</f>
        <v>here</v>
      </c>
    </row>
    <row r="606" spans="1:2" ht="15.75" customHeight="1" x14ac:dyDescent="0.25">
      <c r="A606" s="1" t="s">
        <v>606</v>
      </c>
      <c r="B606" s="1" t="str">
        <f ca="1">IFERROR(__xludf.DUMMYFUNCTION("GOOGLETRANSLATE(A606)"),"had")</f>
        <v>had</v>
      </c>
    </row>
    <row r="607" spans="1:2" ht="15.75" customHeight="1" x14ac:dyDescent="0.25">
      <c r="A607" s="1" t="s">
        <v>607</v>
      </c>
      <c r="B607" s="1" t="str">
        <f ca="1">IFERROR(__xludf.DUMMYFUNCTION("GOOGLETRANSLATE(A607)"),"put")</f>
        <v>put</v>
      </c>
    </row>
    <row r="608" spans="1:2" ht="15.75" customHeight="1" x14ac:dyDescent="0.25">
      <c r="A608" s="1" t="s">
        <v>608</v>
      </c>
      <c r="B608" s="1" t="str">
        <f ca="1">IFERROR(__xludf.DUMMYFUNCTION("GOOGLETRANSLATE(A608)"),"street")</f>
        <v>street</v>
      </c>
    </row>
    <row r="609" spans="1:2" ht="15.75" customHeight="1" x14ac:dyDescent="0.25">
      <c r="A609" s="1" t="s">
        <v>609</v>
      </c>
      <c r="B609" s="1" t="str">
        <f ca="1">IFERROR(__xludf.DUMMYFUNCTION("GOOGLETRANSLATE(A609)"),"ends")</f>
        <v>ends</v>
      </c>
    </row>
    <row r="610" spans="1:2" ht="15.75" customHeight="1" x14ac:dyDescent="0.25">
      <c r="A610" s="1" t="s">
        <v>610</v>
      </c>
      <c r="B610" s="1" t="str">
        <f ca="1">IFERROR(__xludf.DUMMYFUNCTION("GOOGLETRANSLATE(A610)"),"proof")</f>
        <v>proof</v>
      </c>
    </row>
    <row r="611" spans="1:2" ht="15.75" customHeight="1" x14ac:dyDescent="0.25">
      <c r="A611" s="1" t="s">
        <v>611</v>
      </c>
      <c r="B611" s="1" t="str">
        <f ca="1">IFERROR(__xludf.DUMMYFUNCTION("GOOGLETRANSLATE(A611)"),"incredible")</f>
        <v>incredible</v>
      </c>
    </row>
    <row r="612" spans="1:2" ht="15.75" customHeight="1" x14ac:dyDescent="0.25">
      <c r="A612" s="1" t="s">
        <v>612</v>
      </c>
      <c r="B612" s="1" t="str">
        <f ca="1">IFERROR(__xludf.DUMMYFUNCTION("GOOGLETRANSLATE(A612)"),"real")</f>
        <v>real</v>
      </c>
    </row>
    <row r="613" spans="1:2" ht="15.75" customHeight="1" x14ac:dyDescent="0.25">
      <c r="A613" s="1" t="s">
        <v>613</v>
      </c>
      <c r="B613" s="1" t="str">
        <f ca="1">IFERROR(__xludf.DUMMYFUNCTION("GOOGLETRANSLATE(A613)"),"book")</f>
        <v>book</v>
      </c>
    </row>
    <row r="614" spans="1:2" ht="15.75" customHeight="1" x14ac:dyDescent="0.25">
      <c r="A614" s="1" t="s">
        <v>614</v>
      </c>
      <c r="B614" s="1" t="str">
        <f ca="1">IFERROR(__xludf.DUMMYFUNCTION("GOOGLETRANSLATE(A614)"),"order")</f>
        <v>order</v>
      </c>
    </row>
    <row r="615" spans="1:2" ht="15.75" customHeight="1" x14ac:dyDescent="0.25">
      <c r="A615" s="1" t="s">
        <v>615</v>
      </c>
      <c r="B615" s="1" t="str">
        <f ca="1">IFERROR(__xludf.DUMMYFUNCTION("GOOGLETRANSLATE(A615)"),"weeks")</f>
        <v>weeks</v>
      </c>
    </row>
    <row r="616" spans="1:2" ht="15.75" customHeight="1" x14ac:dyDescent="0.25">
      <c r="A616" s="1" t="s">
        <v>616</v>
      </c>
      <c r="B616" s="1" t="str">
        <f ca="1">IFERROR(__xludf.DUMMYFUNCTION("GOOGLETRANSLATE(A616)"),"Special")</f>
        <v>Special</v>
      </c>
    </row>
    <row r="617" spans="1:2" ht="15.75" customHeight="1" x14ac:dyDescent="0.25">
      <c r="A617" s="1" t="s">
        <v>617</v>
      </c>
      <c r="B617" s="1" t="str">
        <f ca="1">IFERROR(__xludf.DUMMYFUNCTION("GOOGLETRANSLATE(A617)"),"tight")</f>
        <v>tight</v>
      </c>
    </row>
    <row r="618" spans="1:2" ht="15.75" customHeight="1" x14ac:dyDescent="0.25">
      <c r="A618" s="1" t="s">
        <v>618</v>
      </c>
      <c r="B618" s="1" t="str">
        <f ca="1">IFERROR(__xludf.DUMMYFUNCTION("GOOGLETRANSLATE(A618)"),"café")</f>
        <v>café</v>
      </c>
    </row>
    <row r="619" spans="1:2" ht="15.75" customHeight="1" x14ac:dyDescent="0.25">
      <c r="A619" s="1" t="s">
        <v>619</v>
      </c>
      <c r="B619" s="1" t="str">
        <f ca="1">IFERROR(__xludf.DUMMYFUNCTION("GOOGLETRANSLATE(A619)"),"stand")</f>
        <v>stand</v>
      </c>
    </row>
    <row r="620" spans="1:2" ht="15.75" customHeight="1" x14ac:dyDescent="0.25">
      <c r="A620" s="1" t="s">
        <v>620</v>
      </c>
      <c r="B620" s="1" t="str">
        <f ca="1">IFERROR(__xludf.DUMMYFUNCTION("GOOGLETRANSLATE(A620)"),"begin")</f>
        <v>begin</v>
      </c>
    </row>
    <row r="621" spans="1:2" ht="15.75" customHeight="1" x14ac:dyDescent="0.25">
      <c r="A621" s="1" t="s">
        <v>621</v>
      </c>
      <c r="B621" s="1" t="str">
        <f ca="1">IFERROR(__xludf.DUMMYFUNCTION("GOOGLETRANSLATE(A621)"),"outside")</f>
        <v>outside</v>
      </c>
    </row>
    <row r="622" spans="1:2" ht="15.75" customHeight="1" x14ac:dyDescent="0.25">
      <c r="A622" s="1" t="s">
        <v>622</v>
      </c>
      <c r="B622" s="1" t="str">
        <f ca="1">IFERROR(__xludf.DUMMYFUNCTION("GOOGLETRANSLATE(A622)"),"we want")</f>
        <v>we want</v>
      </c>
    </row>
    <row r="623" spans="1:2" ht="15.75" customHeight="1" x14ac:dyDescent="0.25">
      <c r="A623" s="1" t="s">
        <v>623</v>
      </c>
      <c r="B623" s="1" t="str">
        <f ca="1">IFERROR(__xludf.DUMMYFUNCTION("GOOGLETRANSLATE(A623)"),"dog")</f>
        <v>dog</v>
      </c>
    </row>
    <row r="624" spans="1:2" ht="15.75" customHeight="1" x14ac:dyDescent="0.25">
      <c r="A624" s="1" t="s">
        <v>624</v>
      </c>
      <c r="B624" s="1" t="str">
        <f ca="1">IFERROR(__xludf.DUMMYFUNCTION("GOOGLETRANSLATE(A624)"),"sky")</f>
        <v>sky</v>
      </c>
    </row>
    <row r="625" spans="1:2" ht="15.75" customHeight="1" x14ac:dyDescent="0.25">
      <c r="A625" s="1" t="s">
        <v>625</v>
      </c>
      <c r="B625" s="1" t="str">
        <f ca="1">IFERROR(__xludf.DUMMYFUNCTION("GOOGLETRANSLATE(A625)"),"jack")</f>
        <v>jack</v>
      </c>
    </row>
    <row r="626" spans="1:2" ht="15.75" customHeight="1" x14ac:dyDescent="0.25">
      <c r="A626" s="1" t="s">
        <v>626</v>
      </c>
      <c r="B626" s="1" t="str">
        <f ca="1">IFERROR(__xludf.DUMMYFUNCTION("GOOGLETRANSLATE(A626)"),"position")</f>
        <v>position</v>
      </c>
    </row>
    <row r="627" spans="1:2" ht="15.75" customHeight="1" x14ac:dyDescent="0.25">
      <c r="A627" s="1" t="s">
        <v>627</v>
      </c>
      <c r="B627" s="1" t="str">
        <f ca="1">IFERROR(__xludf.DUMMYFUNCTION("GOOGLETRANSLATE(A627)"),"journey")</f>
        <v>journey</v>
      </c>
    </row>
    <row r="628" spans="1:2" ht="15.75" customHeight="1" x14ac:dyDescent="0.25">
      <c r="A628" s="1" t="s">
        <v>628</v>
      </c>
      <c r="B628" s="1" t="str">
        <f ca="1">IFERROR(__xludf.DUMMYFUNCTION("GOOGLETRANSLATE(A628)"),"behind")</f>
        <v>behind</v>
      </c>
    </row>
    <row r="629" spans="1:2" ht="15.75" customHeight="1" x14ac:dyDescent="0.25">
      <c r="A629" s="1" t="s">
        <v>629</v>
      </c>
      <c r="B629" s="1" t="str">
        <f ca="1">IFERROR(__xludf.DUMMYFUNCTION("GOOGLETRANSLATE(A629)"),"room")</f>
        <v>room</v>
      </c>
    </row>
    <row r="630" spans="1:2" ht="15.75" customHeight="1" x14ac:dyDescent="0.25">
      <c r="A630" s="1" t="s">
        <v>630</v>
      </c>
      <c r="B630" s="1" t="str">
        <f ca="1">IFERROR(__xludf.DUMMYFUNCTION("GOOGLETRANSLATE(A630)"),"dear")</f>
        <v>dear</v>
      </c>
    </row>
    <row r="631" spans="1:2" ht="15.75" customHeight="1" x14ac:dyDescent="0.25">
      <c r="A631" s="1" t="s">
        <v>631</v>
      </c>
      <c r="B631" s="1" t="str">
        <f ca="1">IFERROR(__xludf.DUMMYFUNCTION("GOOGLETRANSLATE(A631)"),"would do")</f>
        <v>would do</v>
      </c>
    </row>
    <row r="632" spans="1:2" ht="15.75" customHeight="1" x14ac:dyDescent="0.25">
      <c r="A632" s="1" t="s">
        <v>632</v>
      </c>
      <c r="B632" s="1" t="str">
        <f ca="1">IFERROR(__xludf.DUMMYFUNCTION("GOOGLETRANSLATE(A632)"),"questions")</f>
        <v>questions</v>
      </c>
    </row>
    <row r="633" spans="1:2" ht="15.75" customHeight="1" x14ac:dyDescent="0.25">
      <c r="A633" s="1" t="s">
        <v>633</v>
      </c>
      <c r="B633" s="1" t="str">
        <f ca="1">IFERROR(__xludf.DUMMYFUNCTION("GOOGLETRANSLATE(A633)"),"You think")</f>
        <v>You think</v>
      </c>
    </row>
    <row r="634" spans="1:2" ht="15.75" customHeight="1" x14ac:dyDescent="0.25">
      <c r="A634" s="1" t="s">
        <v>634</v>
      </c>
      <c r="B634" s="1" t="str">
        <f ca="1">IFERROR(__xludf.DUMMYFUNCTION("GOOGLETRANSLATE(A634)"),"darling")</f>
        <v>darling</v>
      </c>
    </row>
    <row r="635" spans="1:2" ht="15.75" customHeight="1" x14ac:dyDescent="0.25">
      <c r="A635" s="1" t="s">
        <v>635</v>
      </c>
      <c r="B635" s="1" t="str">
        <f ca="1">IFERROR(__xludf.DUMMYFUNCTION("GOOGLETRANSLATE(A635)"),"free")</f>
        <v>free</v>
      </c>
    </row>
    <row r="636" spans="1:2" ht="15.75" customHeight="1" x14ac:dyDescent="0.25">
      <c r="A636" s="1" t="s">
        <v>636</v>
      </c>
      <c r="B636" s="1" t="str">
        <f ca="1">IFERROR(__xludf.DUMMYFUNCTION("GOOGLETRANSLATE(A636)"),"look for")</f>
        <v>look for</v>
      </c>
    </row>
    <row r="637" spans="1:2" ht="15.75" customHeight="1" x14ac:dyDescent="0.25">
      <c r="A637" s="1" t="s">
        <v>637</v>
      </c>
      <c r="B637" s="1" t="str">
        <f ca="1">IFERROR(__xludf.DUMMYFUNCTION("GOOGLETRANSLATE(A637)"),"which")</f>
        <v>which</v>
      </c>
    </row>
    <row r="638" spans="1:2" ht="15.75" customHeight="1" x14ac:dyDescent="0.25">
      <c r="A638" s="1" t="s">
        <v>638</v>
      </c>
      <c r="B638" s="1" t="str">
        <f ca="1">IFERROR(__xludf.DUMMYFUNCTION("GOOGLETRANSLATE(A638)"),"I will say")</f>
        <v>I will say</v>
      </c>
    </row>
    <row r="639" spans="1:2" ht="15.75" customHeight="1" x14ac:dyDescent="0.25">
      <c r="A639" s="1" t="s">
        <v>639</v>
      </c>
      <c r="B639" s="1" t="str">
        <f ca="1">IFERROR(__xludf.DUMMYFUNCTION("GOOGLETRANSLATE(A639)"),"sounds")</f>
        <v>sounds</v>
      </c>
    </row>
    <row r="640" spans="1:2" ht="15.75" customHeight="1" x14ac:dyDescent="0.25">
      <c r="A640" s="1" t="s">
        <v>640</v>
      </c>
      <c r="B640" s="1" t="str">
        <f ca="1">IFERROR(__xludf.DUMMYFUNCTION("GOOGLETRANSLATE(A640)"),"play")</f>
        <v>play</v>
      </c>
    </row>
    <row r="641" spans="1:2" ht="15.75" customHeight="1" x14ac:dyDescent="0.25">
      <c r="A641" s="1" t="s">
        <v>641</v>
      </c>
      <c r="B641" s="1" t="str">
        <f ca="1">IFERROR(__xludf.DUMMYFUNCTION("GOOGLETRANSLATE(A641)"),"change")</f>
        <v>change</v>
      </c>
    </row>
    <row r="642" spans="1:2" ht="15.75" customHeight="1" x14ac:dyDescent="0.25">
      <c r="A642" s="1" t="s">
        <v>642</v>
      </c>
      <c r="B642" s="1" t="str">
        <f ca="1">IFERROR(__xludf.DUMMYFUNCTION("GOOGLETRANSLATE(A642)"),"movie")</f>
        <v>movie</v>
      </c>
    </row>
    <row r="643" spans="1:2" ht="15.75" customHeight="1" x14ac:dyDescent="0.25">
      <c r="A643" s="1" t="s">
        <v>643</v>
      </c>
      <c r="B643" s="1" t="str">
        <f ca="1">IFERROR(__xludf.DUMMYFUNCTION("GOOGLETRANSLATE(A643)"),"millions")</f>
        <v>millions</v>
      </c>
    </row>
    <row r="644" spans="1:2" ht="15.75" customHeight="1" x14ac:dyDescent="0.25">
      <c r="A644" s="1" t="s">
        <v>644</v>
      </c>
      <c r="B644" s="1" t="str">
        <f ca="1">IFERROR(__xludf.DUMMYFUNCTION("GOOGLETRANSLATE(A644)"),"there will be")</f>
        <v>there will be</v>
      </c>
    </row>
    <row r="645" spans="1:2" ht="15.75" customHeight="1" x14ac:dyDescent="0.25">
      <c r="A645" s="1" t="s">
        <v>645</v>
      </c>
      <c r="B645" s="1" t="str">
        <f ca="1">IFERROR(__xludf.DUMMYFUNCTION("GOOGLETRANSLATE(A645)"),"call")</f>
        <v>call</v>
      </c>
    </row>
    <row r="646" spans="1:2" ht="15.75" customHeight="1" x14ac:dyDescent="0.25">
      <c r="A646" s="1" t="s">
        <v>646</v>
      </c>
      <c r="B646" s="1" t="str">
        <f ca="1">IFERROR(__xludf.DUMMYFUNCTION("GOOGLETRANSLATE(A646)"),"rest")</f>
        <v>rest</v>
      </c>
    </row>
    <row r="647" spans="1:2" ht="15.75" customHeight="1" x14ac:dyDescent="0.25">
      <c r="A647" s="1" t="s">
        <v>647</v>
      </c>
      <c r="B647" s="1" t="str">
        <f ca="1">IFERROR(__xludf.DUMMYFUNCTION("GOOGLETRANSLATE(A647)"),"we see")</f>
        <v>we see</v>
      </c>
    </row>
    <row r="648" spans="1:2" ht="15.75" customHeight="1" x14ac:dyDescent="0.25">
      <c r="A648" s="1" t="s">
        <v>648</v>
      </c>
      <c r="B648" s="1" t="str">
        <f ca="1">IFERROR(__xludf.DUMMYFUNCTION("GOOGLETRANSLATE(A648)"),"strange")</f>
        <v>strange</v>
      </c>
    </row>
    <row r="649" spans="1:2" ht="15.75" customHeight="1" x14ac:dyDescent="0.25">
      <c r="A649" s="1" t="s">
        <v>649</v>
      </c>
      <c r="B649" s="1" t="str">
        <f ca="1">IFERROR(__xludf.DUMMYFUNCTION("GOOGLETRANSLATE(A649)"),"she had")</f>
        <v>she had</v>
      </c>
    </row>
    <row r="650" spans="1:2" ht="15.75" customHeight="1" x14ac:dyDescent="0.25">
      <c r="A650" s="1" t="s">
        <v>650</v>
      </c>
      <c r="B650" s="1" t="str">
        <f ca="1">IFERROR(__xludf.DUMMYFUNCTION("GOOGLETRANSLATE(A650)"),"chairman")</f>
        <v>chairman</v>
      </c>
    </row>
    <row r="651" spans="1:2" ht="15.75" customHeight="1" x14ac:dyDescent="0.25">
      <c r="A651" s="1" t="s">
        <v>651</v>
      </c>
      <c r="B651" s="1" t="str">
        <f ca="1">IFERROR(__xludf.DUMMYFUNCTION("GOOGLETRANSLATE(A651)"),"Ms.")</f>
        <v>Ms.</v>
      </c>
    </row>
    <row r="652" spans="1:2" ht="15.75" customHeight="1" x14ac:dyDescent="0.25">
      <c r="A652" s="1" t="s">
        <v>652</v>
      </c>
      <c r="B652" s="1" t="str">
        <f ca="1">IFERROR(__xludf.DUMMYFUNCTION("GOOGLETRANSLATE(A652)"),"Go")</f>
        <v>Go</v>
      </c>
    </row>
    <row r="653" spans="1:2" ht="15.75" customHeight="1" x14ac:dyDescent="0.25">
      <c r="A653" s="1" t="s">
        <v>653</v>
      </c>
      <c r="B653" s="1" t="str">
        <f ca="1">IFERROR(__xludf.DUMMYFUNCTION("GOOGLETRANSLATE(A653)"),"clothes")</f>
        <v>clothes</v>
      </c>
    </row>
    <row r="654" spans="1:2" ht="15.75" customHeight="1" x14ac:dyDescent="0.25">
      <c r="A654" s="1" t="s">
        <v>654</v>
      </c>
      <c r="B654" s="1" t="str">
        <f ca="1">IFERROR(__xludf.DUMMYFUNCTION("GOOGLETRANSLATE(A654)"),"lose")</f>
        <v>lose</v>
      </c>
    </row>
    <row r="655" spans="1:2" ht="15.75" customHeight="1" x14ac:dyDescent="0.25">
      <c r="A655" s="1" t="s">
        <v>655</v>
      </c>
      <c r="B655" s="1" t="str">
        <f ca="1">IFERROR(__xludf.DUMMYFUNCTION("GOOGLETRANSLATE(A655)"),"comes back")</f>
        <v>comes back</v>
      </c>
    </row>
    <row r="656" spans="1:2" ht="15.75" customHeight="1" x14ac:dyDescent="0.25">
      <c r="A656" s="1" t="s">
        <v>656</v>
      </c>
      <c r="B656" s="1" t="str">
        <f ca="1">IFERROR(__xludf.DUMMYFUNCTION("GOOGLETRANSLATE(A656)"),"agent")</f>
        <v>agent</v>
      </c>
    </row>
    <row r="657" spans="1:2" ht="15.75" customHeight="1" x14ac:dyDescent="0.25">
      <c r="A657" s="1" t="s">
        <v>657</v>
      </c>
      <c r="B657" s="1" t="str">
        <f ca="1">IFERROR(__xludf.DUMMYFUNCTION("GOOGLETRANSLATE(A657)"),"words")</f>
        <v>words</v>
      </c>
    </row>
    <row r="658" spans="1:2" ht="15.75" customHeight="1" x14ac:dyDescent="0.25">
      <c r="A658" s="1" t="s">
        <v>658</v>
      </c>
      <c r="B658" s="1" t="str">
        <f ca="1">IFERROR(__xludf.DUMMYFUNCTION("GOOGLETRANSLATE(A658)"),"information")</f>
        <v>information</v>
      </c>
    </row>
    <row r="659" spans="1:2" ht="15.75" customHeight="1" x14ac:dyDescent="0.25">
      <c r="A659" s="1" t="s">
        <v>659</v>
      </c>
      <c r="B659" s="1" t="str">
        <f ca="1">IFERROR(__xludf.DUMMYFUNCTION("GOOGLETRANSLATE(A659)"),"under")</f>
        <v>under</v>
      </c>
    </row>
    <row r="660" spans="1:2" ht="15.75" customHeight="1" x14ac:dyDescent="0.25">
      <c r="A660" s="1" t="s">
        <v>660</v>
      </c>
      <c r="B660" s="1" t="str">
        <f ca="1">IFERROR(__xludf.DUMMYFUNCTION("GOOGLETRANSLATE(A660)"),"will do")</f>
        <v>will do</v>
      </c>
    </row>
    <row r="661" spans="1:2" ht="15.75" customHeight="1" x14ac:dyDescent="0.25">
      <c r="A661" s="1" t="s">
        <v>661</v>
      </c>
      <c r="B661" s="1" t="str">
        <f ca="1">IFERROR(__xludf.DUMMYFUNCTION("GOOGLETRANSLATE(A661)"),"you understand")</f>
        <v>you understand</v>
      </c>
    </row>
    <row r="662" spans="1:2" ht="15.75" customHeight="1" x14ac:dyDescent="0.25">
      <c r="A662" s="1" t="s">
        <v>662</v>
      </c>
      <c r="B662" s="1" t="str">
        <f ca="1">IFERROR(__xludf.DUMMYFUNCTION("GOOGLETRANSLATE(A662)"),"this")</f>
        <v>this</v>
      </c>
    </row>
    <row r="663" spans="1:2" ht="15.75" customHeight="1" x14ac:dyDescent="0.25">
      <c r="A663" s="1" t="s">
        <v>663</v>
      </c>
      <c r="B663" s="1" t="str">
        <f ca="1">IFERROR(__xludf.DUMMYFUNCTION("GOOGLETRANSLATE(A663)"),"working")</f>
        <v>working</v>
      </c>
    </row>
    <row r="664" spans="1:2" ht="15.75" customHeight="1" x14ac:dyDescent="0.25">
      <c r="A664" s="1" t="s">
        <v>664</v>
      </c>
      <c r="B664" s="1" t="str">
        <f ca="1">IFERROR(__xludf.DUMMYFUNCTION("GOOGLETRANSLATE(A664)"),"treating")</f>
        <v>treating</v>
      </c>
    </row>
    <row r="665" spans="1:2" ht="15.75" customHeight="1" x14ac:dyDescent="0.25">
      <c r="A665" s="1" t="s">
        <v>665</v>
      </c>
      <c r="B665" s="1" t="str">
        <f ca="1">IFERROR(__xludf.DUMMYFUNCTION("GOOGLETRANSLATE(A665)"),"general")</f>
        <v>general</v>
      </c>
    </row>
    <row r="666" spans="1:2" ht="15.75" customHeight="1" x14ac:dyDescent="0.25">
      <c r="A666" s="1" t="s">
        <v>666</v>
      </c>
      <c r="B666" s="1" t="str">
        <f ca="1">IFERROR(__xludf.DUMMYFUNCTION("GOOGLETRANSLATE(A666)"),"deal")</f>
        <v>deal</v>
      </c>
    </row>
    <row r="667" spans="1:2" ht="15.75" customHeight="1" x14ac:dyDescent="0.25">
      <c r="A667" s="1" t="s">
        <v>667</v>
      </c>
      <c r="B667" s="1" t="str">
        <f ca="1">IFERROR(__xludf.DUMMYFUNCTION("GOOGLETRANSLATE(A667)"),"to use")</f>
        <v>to use</v>
      </c>
    </row>
    <row r="668" spans="1:2" ht="15.75" customHeight="1" x14ac:dyDescent="0.25">
      <c r="A668" s="1" t="s">
        <v>668</v>
      </c>
      <c r="B668" s="1" t="str">
        <f ca="1">IFERROR(__xludf.DUMMYFUNCTION("GOOGLETRANSLATE(A668)"),"perfect")</f>
        <v>perfect</v>
      </c>
    </row>
    <row r="669" spans="1:2" ht="15.75" customHeight="1" x14ac:dyDescent="0.25">
      <c r="A669" s="1" t="s">
        <v>669</v>
      </c>
      <c r="B669" s="1" t="str">
        <f ca="1">IFERROR(__xludf.DUMMYFUNCTION("GOOGLETRANSLATE(A669)"),"right")</f>
        <v>right</v>
      </c>
    </row>
    <row r="670" spans="1:2" ht="15.75" customHeight="1" x14ac:dyDescent="0.25">
      <c r="A670" s="1" t="s">
        <v>670</v>
      </c>
      <c r="B670" s="1" t="str">
        <f ca="1">IFERROR(__xludf.DUMMYFUNCTION("GOOGLETRANSLATE(A670)"),"way")</f>
        <v>way</v>
      </c>
    </row>
    <row r="671" spans="1:2" ht="15.75" customHeight="1" x14ac:dyDescent="0.25">
      <c r="A671" s="1" t="s">
        <v>671</v>
      </c>
      <c r="B671" s="1" t="str">
        <f ca="1">IFERROR(__xludf.DUMMYFUNCTION("GOOGLETRANSLATE(A671)"),"yesterday")</f>
        <v>yesterday</v>
      </c>
    </row>
    <row r="672" spans="1:2" ht="15.75" customHeight="1" x14ac:dyDescent="0.25">
      <c r="A672" s="1" t="s">
        <v>672</v>
      </c>
      <c r="B672" s="1" t="str">
        <f ca="1">IFERROR(__xludf.DUMMYFUNCTION("GOOGLETRANSLATE(A672)"),"you know")</f>
        <v>you know</v>
      </c>
    </row>
    <row r="673" spans="1:2" ht="15.75" customHeight="1" x14ac:dyDescent="0.25">
      <c r="A673" s="1" t="s">
        <v>673</v>
      </c>
      <c r="B673" s="1" t="str">
        <f ca="1">IFERROR(__xludf.DUMMYFUNCTION("GOOGLETRANSLATE(A673)"),"the rest")</f>
        <v>the rest</v>
      </c>
    </row>
    <row r="674" spans="1:2" ht="15.75" customHeight="1" x14ac:dyDescent="0.25">
      <c r="A674" s="1" t="s">
        <v>674</v>
      </c>
      <c r="B674" s="1" t="str">
        <f ca="1">IFERROR(__xludf.DUMMYFUNCTION("GOOGLETRANSLATE(A674)"),"You want")</f>
        <v>You want</v>
      </c>
    </row>
    <row r="675" spans="1:2" ht="15.75" customHeight="1" x14ac:dyDescent="0.25">
      <c r="A675" s="1" t="s">
        <v>675</v>
      </c>
      <c r="B675" s="1" t="str">
        <f ca="1">IFERROR(__xludf.DUMMYFUNCTION("GOOGLETRANSLATE(A675)"),"we could")</f>
        <v>we could</v>
      </c>
    </row>
    <row r="676" spans="1:2" ht="15.75" customHeight="1" x14ac:dyDescent="0.25">
      <c r="A676" s="1" t="s">
        <v>676</v>
      </c>
      <c r="B676" s="1" t="str">
        <f ca="1">IFERROR(__xludf.DUMMYFUNCTION("GOOGLETRANSLATE(A676)"),"news")</f>
        <v>news</v>
      </c>
    </row>
    <row r="677" spans="1:2" ht="15.75" customHeight="1" x14ac:dyDescent="0.25">
      <c r="A677" s="1" t="s">
        <v>677</v>
      </c>
      <c r="B677" s="1" t="str">
        <f ca="1">IFERROR(__xludf.DUMMYFUNCTION("GOOGLETRANSLATE(A677)"),"killer")</f>
        <v>killer</v>
      </c>
    </row>
    <row r="678" spans="1:2" ht="15.75" customHeight="1" x14ac:dyDescent="0.25">
      <c r="A678" s="1" t="s">
        <v>678</v>
      </c>
      <c r="B678" s="1" t="str">
        <f ca="1">IFERROR(__xludf.DUMMYFUNCTION("GOOGLETRANSLATE(A678)"),"found")</f>
        <v>found</v>
      </c>
    </row>
    <row r="679" spans="1:2" ht="15.75" customHeight="1" x14ac:dyDescent="0.25">
      <c r="A679" s="1" t="s">
        <v>679</v>
      </c>
      <c r="B679" s="1" t="str">
        <f ca="1">IFERROR(__xludf.DUMMYFUNCTION("GOOGLETRANSLATE(A679)"),"control")</f>
        <v>control</v>
      </c>
    </row>
    <row r="680" spans="1:2" ht="15.75" customHeight="1" x14ac:dyDescent="0.25">
      <c r="A680" s="1" t="s">
        <v>680</v>
      </c>
      <c r="B680" s="1" t="str">
        <f ca="1">IFERROR(__xludf.DUMMYFUNCTION("GOOGLETRANSLATE(A680)"),"hate")</f>
        <v>hate</v>
      </c>
    </row>
    <row r="681" spans="1:2" ht="15.75" customHeight="1" x14ac:dyDescent="0.25">
      <c r="A681" s="1" t="s">
        <v>681</v>
      </c>
      <c r="B681" s="1" t="str">
        <f ca="1">IFERROR(__xludf.DUMMYFUNCTION("GOOGLETRANSLATE(A681)"),"forehead")</f>
        <v>forehead</v>
      </c>
    </row>
    <row r="682" spans="1:2" ht="15.75" customHeight="1" x14ac:dyDescent="0.25">
      <c r="A682" s="1" t="s">
        <v>682</v>
      </c>
      <c r="B682" s="1" t="str">
        <f ca="1">IFERROR(__xludf.DUMMYFUNCTION("GOOGLETRANSLATE(A682)"),"sex")</f>
        <v>sex</v>
      </c>
    </row>
    <row r="683" spans="1:2" ht="15.75" customHeight="1" x14ac:dyDescent="0.25">
      <c r="A683" s="1" t="s">
        <v>683</v>
      </c>
      <c r="B683" s="1" t="str">
        <f ca="1">IFERROR(__xludf.DUMMYFUNCTION("GOOGLETRANSLATE(A683)"),"Tell him")</f>
        <v>Tell him</v>
      </c>
    </row>
    <row r="684" spans="1:2" ht="15.75" customHeight="1" x14ac:dyDescent="0.25">
      <c r="A684" s="1" t="s">
        <v>684</v>
      </c>
      <c r="B684" s="1" t="str">
        <f ca="1">IFERROR(__xludf.DUMMYFUNCTION("GOOGLETRANSLATE(A684)"),"I will be")</f>
        <v>I will be</v>
      </c>
    </row>
    <row r="685" spans="1:2" ht="15.75" customHeight="1" x14ac:dyDescent="0.25">
      <c r="A685" s="1" t="s">
        <v>685</v>
      </c>
      <c r="B685" s="1" t="str">
        <f ca="1">IFERROR(__xludf.DUMMYFUNCTION("GOOGLETRANSLATE(A685)"),"funny")</f>
        <v>funny</v>
      </c>
    </row>
    <row r="686" spans="1:2" ht="15.75" customHeight="1" x14ac:dyDescent="0.25">
      <c r="A686" s="1" t="s">
        <v>686</v>
      </c>
      <c r="B686" s="1" t="str">
        <f ca="1">IFERROR(__xludf.DUMMYFUNCTION("GOOGLETRANSLATE(A686)"),"weapon")</f>
        <v>weapon</v>
      </c>
    </row>
    <row r="687" spans="1:2" ht="15.75" customHeight="1" x14ac:dyDescent="0.25">
      <c r="A687" s="1" t="s">
        <v>687</v>
      </c>
      <c r="B687" s="1" t="str">
        <f ca="1">IFERROR(__xludf.DUMMYFUNCTION("GOOGLETRANSLATE(A687)"),"remember")</f>
        <v>remember</v>
      </c>
    </row>
    <row r="688" spans="1:2" ht="15.75" customHeight="1" x14ac:dyDescent="0.25">
      <c r="A688" s="1" t="s">
        <v>688</v>
      </c>
      <c r="B688" s="1" t="str">
        <f ca="1">IFERROR(__xludf.DUMMYFUNCTION("GOOGLETRANSLATE(A688)"),"amiga")</f>
        <v>amiga</v>
      </c>
    </row>
    <row r="689" spans="1:2" ht="15.75" customHeight="1" x14ac:dyDescent="0.25">
      <c r="A689" s="1" t="s">
        <v>689</v>
      </c>
      <c r="B689" s="1" t="str">
        <f ca="1">IFERROR(__xludf.DUMMYFUNCTION("GOOGLETRANSLATE(A689)"),"group")</f>
        <v>group</v>
      </c>
    </row>
    <row r="690" spans="1:2" ht="15.75" customHeight="1" x14ac:dyDescent="0.25">
      <c r="A690" s="1" t="s">
        <v>690</v>
      </c>
      <c r="B690" s="1" t="str">
        <f ca="1">IFERROR(__xludf.DUMMYFUNCTION("GOOGLETRANSLATE(A690)"),"affair")</f>
        <v>affair</v>
      </c>
    </row>
    <row r="691" spans="1:2" ht="15.75" customHeight="1" x14ac:dyDescent="0.25">
      <c r="A691" s="1" t="s">
        <v>691</v>
      </c>
      <c r="B691" s="1" t="str">
        <f ca="1">IFERROR(__xludf.DUMMYFUNCTION("GOOGLETRANSLATE(A691)"),"just")</f>
        <v>just</v>
      </c>
    </row>
    <row r="692" spans="1:2" ht="15.75" customHeight="1" x14ac:dyDescent="0.25">
      <c r="A692" s="1" t="s">
        <v>692</v>
      </c>
      <c r="B692" s="1" t="str">
        <f ca="1">IFERROR(__xludf.DUMMYFUNCTION("GOOGLETRANSLATE(A692)"),"message")</f>
        <v>message</v>
      </c>
    </row>
    <row r="693" spans="1:2" ht="15.75" customHeight="1" x14ac:dyDescent="0.25">
      <c r="A693" s="1" t="s">
        <v>693</v>
      </c>
      <c r="B693" s="1" t="str">
        <f ca="1">IFERROR(__xludf.DUMMYFUNCTION("GOOGLETRANSLATE(A693)"),"on")</f>
        <v>on</v>
      </c>
    </row>
    <row r="694" spans="1:2" ht="15.75" customHeight="1" x14ac:dyDescent="0.25">
      <c r="A694" s="1" t="s">
        <v>694</v>
      </c>
      <c r="B694" s="1" t="str">
        <f ca="1">IFERROR(__xludf.DUMMYFUNCTION("GOOGLETRANSLATE(A694)"),"attention")</f>
        <v>attention</v>
      </c>
    </row>
    <row r="695" spans="1:2" ht="15.75" customHeight="1" x14ac:dyDescent="0.25">
      <c r="A695" s="1" t="s">
        <v>695</v>
      </c>
      <c r="B695" s="1" t="str">
        <f ca="1">IFERROR(__xludf.DUMMYFUNCTION("GOOGLETRANSLATE(A695)"),"different")</f>
        <v>different</v>
      </c>
    </row>
    <row r="696" spans="1:2" ht="15.75" customHeight="1" x14ac:dyDescent="0.25">
      <c r="A696" s="1" t="s">
        <v>696</v>
      </c>
      <c r="B696" s="1" t="str">
        <f ca="1">IFERROR(__xludf.DUMMYFUNCTION("GOOGLETRANSLATE(A696)"),"uh")</f>
        <v>uh</v>
      </c>
    </row>
    <row r="697" spans="1:2" ht="15.75" customHeight="1" x14ac:dyDescent="0.25">
      <c r="A697" s="1" t="s">
        <v>697</v>
      </c>
      <c r="B697" s="1" t="str">
        <f ca="1">IFERROR(__xludf.DUMMYFUNCTION("GOOGLETRANSLATE(A697)"),"be quiet")</f>
        <v>be quiet</v>
      </c>
    </row>
    <row r="698" spans="1:2" ht="15.75" customHeight="1" x14ac:dyDescent="0.25">
      <c r="A698" s="1" t="s">
        <v>698</v>
      </c>
      <c r="B698" s="1" t="str">
        <f ca="1">IFERROR(__xludf.DUMMYFUNCTION("GOOGLETRANSLATE(A698)"),"damage")</f>
        <v>damage</v>
      </c>
    </row>
    <row r="699" spans="1:2" ht="15.75" customHeight="1" x14ac:dyDescent="0.25">
      <c r="A699" s="1" t="s">
        <v>699</v>
      </c>
      <c r="B699" s="1" t="str">
        <f ca="1">IFERROR(__xludf.DUMMYFUNCTION("GOOGLETRANSLATE(A699)"),"happens")</f>
        <v>happens</v>
      </c>
    </row>
    <row r="700" spans="1:2" ht="15.75" customHeight="1" x14ac:dyDescent="0.25">
      <c r="A700" s="1" t="s">
        <v>700</v>
      </c>
      <c r="B700" s="1" t="str">
        <f ca="1">IFERROR(__xludf.DUMMYFUNCTION("GOOGLETRANSLATE(A700)"),"change")</f>
        <v>change</v>
      </c>
    </row>
    <row r="701" spans="1:2" ht="15.75" customHeight="1" x14ac:dyDescent="0.25">
      <c r="A701" s="1" t="s">
        <v>701</v>
      </c>
      <c r="B701" s="1" t="str">
        <f ca="1">IFERROR(__xludf.DUMMYFUNCTION("GOOGLETRANSLATE(A701)"),"following")</f>
        <v>following</v>
      </c>
    </row>
    <row r="702" spans="1:2" ht="15.75" customHeight="1" x14ac:dyDescent="0.25">
      <c r="A702" s="1" t="s">
        <v>702</v>
      </c>
      <c r="B702" s="1" t="str">
        <f ca="1">IFERROR(__xludf.DUMMYFUNCTION("GOOGLETRANSLATE(A702)"),"but")</f>
        <v>but</v>
      </c>
    </row>
    <row r="703" spans="1:2" ht="15.75" customHeight="1" x14ac:dyDescent="0.25">
      <c r="A703" s="1" t="s">
        <v>703</v>
      </c>
      <c r="B703" s="1" t="str">
        <f ca="1">IFERROR(__xludf.DUMMYFUNCTION("GOOGLETRANSLATE(A703)"),"the")</f>
        <v>the</v>
      </c>
    </row>
    <row r="704" spans="1:2" ht="15.75" customHeight="1" x14ac:dyDescent="0.25">
      <c r="A704" s="1" t="s">
        <v>704</v>
      </c>
      <c r="B704" s="1" t="str">
        <f ca="1">IFERROR(__xludf.DUMMYFUNCTION("GOOGLETRANSLATE(A704)"),"seas")</f>
        <v>seas</v>
      </c>
    </row>
    <row r="705" spans="1:2" ht="15.75" customHeight="1" x14ac:dyDescent="0.25">
      <c r="A705" s="1" t="s">
        <v>705</v>
      </c>
      <c r="B705" s="1" t="str">
        <f ca="1">IFERROR(__xludf.DUMMYFUNCTION("GOOGLETRANSLATE(A705)"),"doctor")</f>
        <v>doctor</v>
      </c>
    </row>
    <row r="706" spans="1:2" ht="15.75" customHeight="1" x14ac:dyDescent="0.25">
      <c r="A706" s="1" t="s">
        <v>706</v>
      </c>
      <c r="B706" s="1" t="str">
        <f ca="1">IFERROR(__xludf.DUMMYFUNCTION("GOOGLETRANSLATE(A706)"),"boca")</f>
        <v>boca</v>
      </c>
    </row>
    <row r="707" spans="1:2" ht="15.75" customHeight="1" x14ac:dyDescent="0.25">
      <c r="A707" s="1" t="s">
        <v>707</v>
      </c>
      <c r="B707" s="1" t="str">
        <f ca="1">IFERROR(__xludf.DUMMYFUNCTION("GOOGLETRANSLATE(A707)"),"let")</f>
        <v>let</v>
      </c>
    </row>
    <row r="708" spans="1:2" ht="15.75" customHeight="1" x14ac:dyDescent="0.25">
      <c r="A708" s="1" t="s">
        <v>708</v>
      </c>
      <c r="B708" s="1" t="str">
        <f ca="1">IFERROR(__xludf.DUMMYFUNCTION("GOOGLETRANSLATE(A708)"),"error")</f>
        <v>error</v>
      </c>
    </row>
    <row r="709" spans="1:2" ht="15.75" customHeight="1" x14ac:dyDescent="0.25">
      <c r="A709" s="1" t="s">
        <v>709</v>
      </c>
      <c r="B709" s="1" t="str">
        <f ca="1">IFERROR(__xludf.DUMMYFUNCTION("GOOGLETRANSLATE(A709)"),"never")</f>
        <v>never</v>
      </c>
    </row>
    <row r="710" spans="1:2" ht="15.75" customHeight="1" x14ac:dyDescent="0.25">
      <c r="A710" s="1" t="s">
        <v>710</v>
      </c>
      <c r="B710" s="1" t="str">
        <f ca="1">IFERROR(__xludf.DUMMYFUNCTION("GOOGLETRANSLATE(A710)"),"long")</f>
        <v>long</v>
      </c>
    </row>
    <row r="711" spans="1:2" ht="15.75" customHeight="1" x14ac:dyDescent="0.25">
      <c r="A711" s="1" t="s">
        <v>711</v>
      </c>
      <c r="B711" s="1" t="str">
        <f ca="1">IFERROR(__xludf.DUMMYFUNCTION("GOOGLETRANSLATE(A711)"),"pity")</f>
        <v>pity</v>
      </c>
    </row>
    <row r="712" spans="1:2" ht="15.75" customHeight="1" x14ac:dyDescent="0.25">
      <c r="A712" s="1" t="s">
        <v>712</v>
      </c>
      <c r="B712" s="1" t="str">
        <f ca="1">IFERROR(__xludf.DUMMYFUNCTION("GOOGLETRANSLATE(A712)"),"voice")</f>
        <v>voice</v>
      </c>
    </row>
    <row r="713" spans="1:2" ht="15.75" customHeight="1" x14ac:dyDescent="0.25">
      <c r="A713" s="1" t="s">
        <v>713</v>
      </c>
      <c r="B713" s="1" t="str">
        <f ca="1">IFERROR(__xludf.DUMMYFUNCTION("GOOGLETRANSLATE(A713)"),"future")</f>
        <v>future</v>
      </c>
    </row>
    <row r="714" spans="1:2" ht="15.75" customHeight="1" x14ac:dyDescent="0.25">
      <c r="A714" s="1" t="s">
        <v>714</v>
      </c>
      <c r="B714" s="1" t="str">
        <f ca="1">IFERROR(__xludf.DUMMYFUNCTION("GOOGLETRANSLATE(A714)"),"Feel")</f>
        <v>Feel</v>
      </c>
    </row>
    <row r="715" spans="1:2" ht="15.75" customHeight="1" x14ac:dyDescent="0.25">
      <c r="A715" s="1" t="s">
        <v>715</v>
      </c>
      <c r="B715" s="1" t="str">
        <f ca="1">IFERROR(__xludf.DUMMYFUNCTION("GOOGLETRANSLATE(A715)"),"secret")</f>
        <v>secret</v>
      </c>
    </row>
    <row r="716" spans="1:2" ht="15.75" customHeight="1" x14ac:dyDescent="0.25">
      <c r="A716" s="1" t="s">
        <v>716</v>
      </c>
      <c r="B716" s="1" t="str">
        <f ca="1">IFERROR(__xludf.DUMMYFUNCTION("GOOGLETRANSLATE(A716)"),"bathroom")</f>
        <v>bathroom</v>
      </c>
    </row>
    <row r="717" spans="1:2" ht="15.75" customHeight="1" x14ac:dyDescent="0.25">
      <c r="A717" s="1" t="s">
        <v>717</v>
      </c>
      <c r="B717" s="1" t="str">
        <f ca="1">IFERROR(__xludf.DUMMYFUNCTION("GOOGLETRANSLATE(A717)"),"thousand")</f>
        <v>thousand</v>
      </c>
    </row>
    <row r="718" spans="1:2" ht="15.75" customHeight="1" x14ac:dyDescent="0.25">
      <c r="A718" s="1" t="s">
        <v>718</v>
      </c>
      <c r="B718" s="1" t="str">
        <f ca="1">IFERROR(__xludf.DUMMYFUNCTION("GOOGLETRANSLATE(A718)"),"tell you")</f>
        <v>tell you</v>
      </c>
    </row>
    <row r="719" spans="1:2" ht="15.75" customHeight="1" x14ac:dyDescent="0.25">
      <c r="A719" s="1" t="s">
        <v>719</v>
      </c>
      <c r="B719" s="1" t="str">
        <f ca="1">IFERROR(__xludf.DUMMYFUNCTION("GOOGLETRANSLATE(A719)"),"himself")</f>
        <v>himself</v>
      </c>
    </row>
    <row r="720" spans="1:2" ht="15.75" customHeight="1" x14ac:dyDescent="0.25">
      <c r="A720" s="1" t="s">
        <v>720</v>
      </c>
      <c r="B720" s="1" t="str">
        <f ca="1">IFERROR(__xludf.DUMMYFUNCTION("GOOGLETRANSLATE(A720)"),"thought")</f>
        <v>thought</v>
      </c>
    </row>
    <row r="721" spans="1:2" ht="15.75" customHeight="1" x14ac:dyDescent="0.25">
      <c r="A721" s="1" t="s">
        <v>721</v>
      </c>
      <c r="B721" s="1" t="str">
        <f ca="1">IFERROR(__xludf.DUMMYFUNCTION("GOOGLETRANSLATE(A721)"),"bride")</f>
        <v>bride</v>
      </c>
    </row>
    <row r="722" spans="1:2" ht="15.75" customHeight="1" x14ac:dyDescent="0.25">
      <c r="A722" s="1" t="s">
        <v>722</v>
      </c>
      <c r="B722" s="1" t="str">
        <f ca="1">IFERROR(__xludf.DUMMYFUNCTION("GOOGLETRANSLATE(A722)"),"own")</f>
        <v>own</v>
      </c>
    </row>
    <row r="723" spans="1:2" ht="15.75" customHeight="1" x14ac:dyDescent="0.25">
      <c r="A723" s="1" t="s">
        <v>723</v>
      </c>
      <c r="B723" s="1" t="str">
        <f ca="1">IFERROR(__xludf.DUMMYFUNCTION("GOOGLETRANSLATE(A723)"),"dream")</f>
        <v>dream</v>
      </c>
    </row>
    <row r="724" spans="1:2" ht="15.75" customHeight="1" x14ac:dyDescent="0.25">
      <c r="A724" s="1" t="s">
        <v>724</v>
      </c>
      <c r="B724" s="1" t="str">
        <f ca="1">IFERROR(__xludf.DUMMYFUNCTION("GOOGLETRANSLATE(A724)"),"haz")</f>
        <v>haz</v>
      </c>
    </row>
    <row r="725" spans="1:2" ht="15.75" customHeight="1" x14ac:dyDescent="0.25">
      <c r="A725" s="1" t="s">
        <v>725</v>
      </c>
      <c r="B725" s="1" t="str">
        <f ca="1">IFERROR(__xludf.DUMMYFUNCTION("GOOGLETRANSLATE(A725)"),"force")</f>
        <v>force</v>
      </c>
    </row>
    <row r="726" spans="1:2" ht="15.75" customHeight="1" x14ac:dyDescent="0.25">
      <c r="A726" s="1" t="s">
        <v>726</v>
      </c>
      <c r="B726" s="1" t="str">
        <f ca="1">IFERROR(__xludf.DUMMYFUNCTION("GOOGLETRANSLATE(A726)"),"They must")</f>
        <v>They must</v>
      </c>
    </row>
    <row r="727" spans="1:2" ht="15.75" customHeight="1" x14ac:dyDescent="0.25">
      <c r="A727" s="1" t="s">
        <v>727</v>
      </c>
      <c r="B727" s="1" t="str">
        <f ca="1">IFERROR(__xludf.DUMMYFUNCTION("GOOGLETRANSLATE(A727)"),"It supposes")</f>
        <v>It supposes</v>
      </c>
    </row>
    <row r="728" spans="1:2" ht="15.75" customHeight="1" x14ac:dyDescent="0.25">
      <c r="A728" s="1" t="s">
        <v>728</v>
      </c>
      <c r="B728" s="1" t="str">
        <f ca="1">IFERROR(__xludf.DUMMYFUNCTION("GOOGLETRANSLATE(A728)"),"We were")</f>
        <v>We were</v>
      </c>
    </row>
    <row r="729" spans="1:2" ht="15.75" customHeight="1" x14ac:dyDescent="0.25">
      <c r="A729" s="1" t="s">
        <v>729</v>
      </c>
      <c r="B729" s="1" t="str">
        <f ca="1">IFERROR(__xludf.DUMMYFUNCTION("GOOGLETRANSLATE(A729)"),"both")</f>
        <v>both</v>
      </c>
    </row>
    <row r="730" spans="1:2" ht="15.75" customHeight="1" x14ac:dyDescent="0.25">
      <c r="A730" s="1" t="s">
        <v>730</v>
      </c>
      <c r="B730" s="1" t="str">
        <f ca="1">IFERROR(__xludf.DUMMYFUNCTION("GOOGLETRANSLATE(A730)"),"Ay")</f>
        <v>Ay</v>
      </c>
    </row>
    <row r="731" spans="1:2" ht="15.75" customHeight="1" x14ac:dyDescent="0.25">
      <c r="A731" s="1" t="s">
        <v>731</v>
      </c>
      <c r="B731" s="1" t="str">
        <f ca="1">IFERROR(__xludf.DUMMYFUNCTION("GOOGLETRANSLATE(A731)"),"I have been")</f>
        <v>I have been</v>
      </c>
    </row>
    <row r="732" spans="1:2" ht="15.75" customHeight="1" x14ac:dyDescent="0.25">
      <c r="A732" s="1" t="s">
        <v>732</v>
      </c>
      <c r="B732" s="1" t="str">
        <f ca="1">IFERROR(__xludf.DUMMYFUNCTION("GOOGLETRANSLATE(A732)"),"I found")</f>
        <v>I found</v>
      </c>
    </row>
    <row r="733" spans="1:2" ht="15.75" customHeight="1" x14ac:dyDescent="0.25">
      <c r="A733" s="1" t="s">
        <v>733</v>
      </c>
      <c r="B733" s="1" t="str">
        <f ca="1">IFERROR(__xludf.DUMMYFUNCTION("GOOGLETRANSLATE(A733)"),"turned")</f>
        <v>turned</v>
      </c>
    </row>
    <row r="734" spans="1:2" ht="15.75" customHeight="1" x14ac:dyDescent="0.25">
      <c r="A734" s="1" t="s">
        <v>734</v>
      </c>
      <c r="B734" s="1" t="str">
        <f ca="1">IFERROR(__xludf.DUMMYFUNCTION("GOOGLETRANSLATE(A734)"),"pain")</f>
        <v>pain</v>
      </c>
    </row>
    <row r="735" spans="1:2" ht="15.75" customHeight="1" x14ac:dyDescent="0.25">
      <c r="A735" s="1" t="s">
        <v>735</v>
      </c>
      <c r="B735" s="1" t="str">
        <f ca="1">IFERROR(__xludf.DUMMYFUNCTION("GOOGLETRANSLATE(A735)"),"language")</f>
        <v>language</v>
      </c>
    </row>
    <row r="736" spans="1:2" ht="15.75" customHeight="1" x14ac:dyDescent="0.25">
      <c r="A736" s="1" t="s">
        <v>736</v>
      </c>
      <c r="B736" s="1" t="str">
        <f ca="1">IFERROR(__xludf.DUMMYFUNCTION("GOOGLETRANSLATE(A736)"),"loves")</f>
        <v>loves</v>
      </c>
    </row>
    <row r="737" spans="1:2" ht="15.75" customHeight="1" x14ac:dyDescent="0.25">
      <c r="A737" s="1" t="s">
        <v>737</v>
      </c>
      <c r="B737" s="1" t="str">
        <f ca="1">IFERROR(__xludf.DUMMYFUNCTION("GOOGLETRANSLATE(A737)"),"age")</f>
        <v>age</v>
      </c>
    </row>
    <row r="738" spans="1:2" ht="15.75" customHeight="1" x14ac:dyDescent="0.25">
      <c r="A738" s="1" t="s">
        <v>738</v>
      </c>
      <c r="B738" s="1" t="str">
        <f ca="1">IFERROR(__xludf.DUMMYFUNCTION("GOOGLETRANSLATE(A738)"),"give him")</f>
        <v>give him</v>
      </c>
    </row>
    <row r="739" spans="1:2" ht="15.75" customHeight="1" x14ac:dyDescent="0.25">
      <c r="A739" s="1" t="s">
        <v>739</v>
      </c>
      <c r="B739" s="1" t="str">
        <f ca="1">IFERROR(__xludf.DUMMYFUNCTION("GOOGLETRANSLATE(A739)"),"near")</f>
        <v>near</v>
      </c>
    </row>
    <row r="740" spans="1:2" ht="15.75" customHeight="1" x14ac:dyDescent="0.25">
      <c r="A740" s="1" t="s">
        <v>740</v>
      </c>
      <c r="B740" s="1" t="str">
        <f ca="1">IFERROR(__xludf.DUMMYFUNCTION("GOOGLETRANSLATE(A740)"),"negro")</f>
        <v>negro</v>
      </c>
    </row>
    <row r="741" spans="1:2" ht="15.75" customHeight="1" x14ac:dyDescent="0.25">
      <c r="A741" s="1" t="s">
        <v>741</v>
      </c>
      <c r="B741" s="1" t="str">
        <f ca="1">IFERROR(__xludf.DUMMYFUNCTION("GOOGLETRANSLATE(A741)"),"gain")</f>
        <v>gain</v>
      </c>
    </row>
    <row r="742" spans="1:2" ht="15.75" customHeight="1" x14ac:dyDescent="0.25">
      <c r="A742" s="1" t="s">
        <v>742</v>
      </c>
      <c r="B742" s="1" t="str">
        <f ca="1">IFERROR(__xludf.DUMMYFUNCTION("GOOGLETRANSLATE(A742)"),"york")</f>
        <v>york</v>
      </c>
    </row>
    <row r="743" spans="1:2" ht="15.75" customHeight="1" x14ac:dyDescent="0.25">
      <c r="A743" s="1" t="s">
        <v>743</v>
      </c>
      <c r="B743" s="1" t="str">
        <f ca="1">IFERROR(__xludf.DUMMYFUNCTION("GOOGLETRANSLATE(A743)"),"air")</f>
        <v>air</v>
      </c>
    </row>
    <row r="744" spans="1:2" ht="15.75" customHeight="1" x14ac:dyDescent="0.25">
      <c r="A744" s="1" t="s">
        <v>744</v>
      </c>
      <c r="B744" s="1" t="str">
        <f ca="1">IFERROR(__xludf.DUMMYFUNCTION("GOOGLETRANSLATE(A744)"),"am sorry")</f>
        <v>am sorry</v>
      </c>
    </row>
    <row r="745" spans="1:2" ht="15.75" customHeight="1" x14ac:dyDescent="0.25">
      <c r="A745" s="1" t="s">
        <v>745</v>
      </c>
      <c r="B745" s="1" t="str">
        <f ca="1">IFERROR(__xludf.DUMMYFUNCTION("GOOGLETRANSLATE(A745)"),"see him")</f>
        <v>see him</v>
      </c>
    </row>
    <row r="746" spans="1:2" ht="15.75" customHeight="1" x14ac:dyDescent="0.25">
      <c r="A746" s="1" t="s">
        <v>746</v>
      </c>
      <c r="B746" s="1" t="str">
        <f ca="1">IFERROR(__xludf.DUMMYFUNCTION("GOOGLETRANSLATE(A746)"),"murder")</f>
        <v>murder</v>
      </c>
    </row>
    <row r="747" spans="1:2" ht="15.75" customHeight="1" x14ac:dyDescent="0.25">
      <c r="A747" s="1" t="s">
        <v>747</v>
      </c>
      <c r="B747" s="1" t="str">
        <f ca="1">IFERROR(__xludf.DUMMYFUNCTION("GOOGLETRANSLATE(A747)"),"saw")</f>
        <v>saw</v>
      </c>
    </row>
    <row r="748" spans="1:2" ht="15.75" customHeight="1" x14ac:dyDescent="0.25">
      <c r="A748" s="1" t="s">
        <v>748</v>
      </c>
      <c r="B748" s="1" t="str">
        <f ca="1">IFERROR(__xludf.DUMMYFUNCTION("GOOGLETRANSLATE(A748)"),"where to")</f>
        <v>where to</v>
      </c>
    </row>
    <row r="749" spans="1:2" ht="15.75" customHeight="1" x14ac:dyDescent="0.25">
      <c r="A749" s="1" t="s">
        <v>749</v>
      </c>
      <c r="B749" s="1" t="str">
        <f ca="1">IFERROR(__xludf.DUMMYFUNCTION("GOOGLETRANSLATE(A749)"),"arrived")</f>
        <v>arrived</v>
      </c>
    </row>
    <row r="750" spans="1:2" ht="15.75" customHeight="1" x14ac:dyDescent="0.25">
      <c r="A750" s="1" t="s">
        <v>750</v>
      </c>
      <c r="B750" s="1" t="str">
        <f ca="1">IFERROR(__xludf.DUMMYFUNCTION("GOOGLETRANSLATE(A750)"),"excuse me")</f>
        <v>excuse me</v>
      </c>
    </row>
    <row r="751" spans="1:2" ht="15.75" customHeight="1" x14ac:dyDescent="0.25">
      <c r="A751" s="1" t="s">
        <v>751</v>
      </c>
      <c r="B751" s="1" t="str">
        <f ca="1">IFERROR(__xludf.DUMMYFUNCTION("GOOGLETRANSLATE(A751)"),"s")</f>
        <v>s</v>
      </c>
    </row>
    <row r="752" spans="1:2" ht="15.75" customHeight="1" x14ac:dyDescent="0.25">
      <c r="A752" s="1" t="s">
        <v>752</v>
      </c>
      <c r="B752" s="1" t="str">
        <f ca="1">IFERROR(__xludf.DUMMYFUNCTION("GOOGLETRANSLATE(A752)"),"different")</f>
        <v>different</v>
      </c>
    </row>
    <row r="753" spans="1:2" ht="15.75" customHeight="1" x14ac:dyDescent="0.25">
      <c r="A753" s="1" t="s">
        <v>753</v>
      </c>
      <c r="B753" s="1" t="str">
        <f ca="1">IFERROR(__xludf.DUMMYFUNCTION("GOOGLETRANSLATE(A753)"),"It would")</f>
        <v>It would</v>
      </c>
    </row>
    <row r="754" spans="1:2" ht="15.75" customHeight="1" x14ac:dyDescent="0.25">
      <c r="A754" s="1" t="s">
        <v>754</v>
      </c>
      <c r="B754" s="1" t="str">
        <f ca="1">IFERROR(__xludf.DUMMYFUNCTION("GOOGLETRANSLATE(A754)"),"you were")</f>
        <v>you were</v>
      </c>
    </row>
    <row r="755" spans="1:2" ht="15.75" customHeight="1" x14ac:dyDescent="0.25">
      <c r="A755" s="1" t="s">
        <v>755</v>
      </c>
      <c r="B755" s="1" t="str">
        <f ca="1">IFERROR(__xludf.DUMMYFUNCTION("GOOGLETRANSLATE(A755)"),"system")</f>
        <v>system</v>
      </c>
    </row>
    <row r="756" spans="1:2" ht="15.75" customHeight="1" x14ac:dyDescent="0.25">
      <c r="A756" s="1" t="s">
        <v>756</v>
      </c>
      <c r="B756" s="1" t="str">
        <f ca="1">IFERROR(__xludf.DUMMYFUNCTION("GOOGLETRANSLATE(A756)"),"Want")</f>
        <v>Want</v>
      </c>
    </row>
    <row r="757" spans="1:2" ht="15.75" customHeight="1" x14ac:dyDescent="0.25">
      <c r="A757" s="1" t="s">
        <v>757</v>
      </c>
      <c r="B757" s="1" t="str">
        <f ca="1">IFERROR(__xludf.DUMMYFUNCTION("GOOGLETRANSLATE(A757)"),"poor")</f>
        <v>poor</v>
      </c>
    </row>
    <row r="758" spans="1:2" ht="15.75" customHeight="1" x14ac:dyDescent="0.25">
      <c r="A758" s="1" t="s">
        <v>758</v>
      </c>
      <c r="B758" s="1" t="str">
        <f ca="1">IFERROR(__xludf.DUMMYFUNCTION("GOOGLETRANSLATE(A758)"),"business")</f>
        <v>business</v>
      </c>
    </row>
    <row r="759" spans="1:2" ht="15.75" customHeight="1" x14ac:dyDescent="0.25">
      <c r="A759" s="1" t="s">
        <v>759</v>
      </c>
      <c r="B759" s="1" t="str">
        <f ca="1">IFERROR(__xludf.DUMMYFUNCTION("GOOGLETRANSLATE(A759)"),"mind")</f>
        <v>mind</v>
      </c>
    </row>
    <row r="760" spans="1:2" ht="15.75" customHeight="1" x14ac:dyDescent="0.25">
      <c r="A760" s="1" t="s">
        <v>760</v>
      </c>
      <c r="B760" s="1" t="str">
        <f ca="1">IFERROR(__xludf.DUMMYFUNCTION("GOOGLETRANSLATE(A760)"),"dry")</f>
        <v>dry</v>
      </c>
    </row>
    <row r="761" spans="1:2" ht="15.75" customHeight="1" x14ac:dyDescent="0.25">
      <c r="A761" s="1" t="s">
        <v>761</v>
      </c>
      <c r="B761" s="1" t="str">
        <f ca="1">IFERROR(__xludf.DUMMYFUNCTION("GOOGLETRANSLATE(A761)"),"field")</f>
        <v>field</v>
      </c>
    </row>
    <row r="762" spans="1:2" ht="15.75" customHeight="1" x14ac:dyDescent="0.25">
      <c r="A762" s="1" t="s">
        <v>762</v>
      </c>
      <c r="B762" s="1" t="str">
        <f ca="1">IFERROR(__xludf.DUMMYFUNCTION("GOOGLETRANSLATE(A762)"),"by the time")</f>
        <v>by the time</v>
      </c>
    </row>
    <row r="763" spans="1:2" ht="15.75" customHeight="1" x14ac:dyDescent="0.25">
      <c r="A763" s="1" t="s">
        <v>763</v>
      </c>
      <c r="B763" s="1" t="str">
        <f ca="1">IFERROR(__xludf.DUMMYFUNCTION("GOOGLETRANSLATE(A763)"),"situating")</f>
        <v>situating</v>
      </c>
    </row>
    <row r="764" spans="1:2" ht="15.75" customHeight="1" x14ac:dyDescent="0.25">
      <c r="A764" s="1" t="s">
        <v>764</v>
      </c>
      <c r="B764" s="1" t="str">
        <f ca="1">IFERROR(__xludf.DUMMYFUNCTION("GOOGLETRANSLATE(A764)"),"after")</f>
        <v>after</v>
      </c>
    </row>
    <row r="765" spans="1:2" ht="15.75" customHeight="1" x14ac:dyDescent="0.25">
      <c r="A765" s="1" t="s">
        <v>765</v>
      </c>
      <c r="B765" s="1" t="str">
        <f ca="1">IFERROR(__xludf.DUMMYFUNCTION("GOOGLETRANSLATE(A765)"),"hotel")</f>
        <v>hotel</v>
      </c>
    </row>
    <row r="766" spans="1:2" ht="15.75" customHeight="1" x14ac:dyDescent="0.25">
      <c r="A766" s="1" t="s">
        <v>766</v>
      </c>
      <c r="B766" s="1" t="str">
        <f ca="1">IFERROR(__xludf.DUMMYFUNCTION("GOOGLETRANSLATE(A766)"),"you")</f>
        <v>you</v>
      </c>
    </row>
    <row r="767" spans="1:2" ht="15.75" customHeight="1" x14ac:dyDescent="0.25">
      <c r="A767" s="1" t="s">
        <v>767</v>
      </c>
      <c r="B767" s="1" t="str">
        <f ca="1">IFERROR(__xludf.DUMMYFUNCTION("GOOGLETRANSLATE(A767)"),"it works")</f>
        <v>it works</v>
      </c>
    </row>
    <row r="768" spans="1:2" ht="15.75" customHeight="1" x14ac:dyDescent="0.25">
      <c r="A768" s="1" t="s">
        <v>768</v>
      </c>
      <c r="B768" s="1" t="str">
        <f ca="1">IFERROR(__xludf.DUMMYFUNCTION("GOOGLETRANSLATE(A768)"),"Photo")</f>
        <v>Photo</v>
      </c>
    </row>
    <row r="769" spans="1:2" ht="15.75" customHeight="1" x14ac:dyDescent="0.25">
      <c r="A769" s="1" t="s">
        <v>769</v>
      </c>
      <c r="B769" s="1" t="str">
        <f ca="1">IFERROR(__xludf.DUMMYFUNCTION("GOOGLETRANSLATE(A769)"),"lawyer")</f>
        <v>lawyer</v>
      </c>
    </row>
    <row r="770" spans="1:2" ht="15.75" customHeight="1" x14ac:dyDescent="0.25">
      <c r="A770" s="1" t="s">
        <v>770</v>
      </c>
      <c r="B770" s="1" t="str">
        <f ca="1">IFERROR(__xludf.DUMMYFUNCTION("GOOGLETRANSLATE(A770)"),"loca")</f>
        <v>loca</v>
      </c>
    </row>
    <row r="771" spans="1:2" ht="15.75" customHeight="1" x14ac:dyDescent="0.25">
      <c r="A771" s="1" t="s">
        <v>771</v>
      </c>
      <c r="B771" s="1" t="str">
        <f ca="1">IFERROR(__xludf.DUMMYFUNCTION("GOOGLETRANSLATE(A771)"),"propy")</f>
        <v>propy</v>
      </c>
    </row>
    <row r="772" spans="1:2" ht="15.75" customHeight="1" x14ac:dyDescent="0.25">
      <c r="A772" s="1" t="s">
        <v>772</v>
      </c>
      <c r="B772" s="1" t="str">
        <f ca="1">IFERROR(__xludf.DUMMYFUNCTION("GOOGLETRANSLATE(A772)"),"around")</f>
        <v>around</v>
      </c>
    </row>
    <row r="773" spans="1:2" ht="15.75" customHeight="1" x14ac:dyDescent="0.25">
      <c r="A773" s="1" t="s">
        <v>773</v>
      </c>
      <c r="B773" s="1" t="str">
        <f ca="1">IFERROR(__xludf.DUMMYFUNCTION("GOOGLETRANSLATE(A773)"),"next")</f>
        <v>next</v>
      </c>
    </row>
    <row r="774" spans="1:2" ht="15.75" customHeight="1" x14ac:dyDescent="0.25">
      <c r="A774" s="1" t="s">
        <v>774</v>
      </c>
      <c r="B774" s="1" t="str">
        <f ca="1">IFERROR(__xludf.DUMMYFUNCTION("GOOGLETRANSLATE(A774)"),"finished")</f>
        <v>finished</v>
      </c>
    </row>
    <row r="775" spans="1:2" ht="15.75" customHeight="1" x14ac:dyDescent="0.25">
      <c r="A775" s="1" t="s">
        <v>775</v>
      </c>
      <c r="B775" s="1" t="str">
        <f ca="1">IFERROR(__xludf.DUMMYFUNCTION("GOOGLETRANSLATE(A775)"),"speak")</f>
        <v>speak</v>
      </c>
    </row>
    <row r="776" spans="1:2" ht="15.75" customHeight="1" x14ac:dyDescent="0.25">
      <c r="A776" s="1" t="s">
        <v>776</v>
      </c>
      <c r="B776" s="1" t="str">
        <f ca="1">IFERROR(__xludf.DUMMYFUNCTION("GOOGLETRANSLATE(A776)"),"pay")</f>
        <v>pay</v>
      </c>
    </row>
    <row r="777" spans="1:2" ht="15.75" customHeight="1" x14ac:dyDescent="0.25">
      <c r="A777" s="1" t="s">
        <v>777</v>
      </c>
      <c r="B777" s="1" t="str">
        <f ca="1">IFERROR(__xludf.DUMMYFUNCTION("GOOGLETRANSLATE(A777)"),"killed")</f>
        <v>killed</v>
      </c>
    </row>
    <row r="778" spans="1:2" ht="15.75" customHeight="1" x14ac:dyDescent="0.25">
      <c r="A778" s="1" t="s">
        <v>778</v>
      </c>
      <c r="B778" s="1" t="str">
        <f ca="1">IFERROR(__xludf.DUMMYFUNCTION("GOOGLETRANSLATE(A778)"),"called")</f>
        <v>called</v>
      </c>
    </row>
    <row r="779" spans="1:2" ht="15.75" customHeight="1" x14ac:dyDescent="0.25">
      <c r="A779" s="1" t="s">
        <v>779</v>
      </c>
      <c r="B779" s="1" t="str">
        <f ca="1">IFERROR(__xludf.DUMMYFUNCTION("GOOGLETRANSLATE(A779)"),"personal")</f>
        <v>personal</v>
      </c>
    </row>
    <row r="780" spans="1:2" ht="15.75" customHeight="1" x14ac:dyDescent="0.25">
      <c r="A780" s="1" t="s">
        <v>780</v>
      </c>
      <c r="B780" s="1" t="str">
        <f ca="1">IFERROR(__xludf.DUMMYFUNCTION("GOOGLETRANSLATE(A780)"),"you feel")</f>
        <v>you feel</v>
      </c>
    </row>
    <row r="781" spans="1:2" ht="15.75" customHeight="1" x14ac:dyDescent="0.25">
      <c r="A781" s="1" t="s">
        <v>781</v>
      </c>
      <c r="B781" s="1" t="str">
        <f ca="1">IFERROR(__xludf.DUMMYFUNCTION("GOOGLETRANSLATE(A781)"),"occurs")</f>
        <v>occurs</v>
      </c>
    </row>
    <row r="782" spans="1:2" ht="15.75" customHeight="1" x14ac:dyDescent="0.25">
      <c r="A782" s="1" t="s">
        <v>782</v>
      </c>
      <c r="B782" s="1" t="str">
        <f ca="1">IFERROR(__xludf.DUMMYFUNCTION("GOOGLETRANSLATE(A782)"),"this")</f>
        <v>this</v>
      </c>
    </row>
    <row r="783" spans="1:2" ht="15.75" customHeight="1" x14ac:dyDescent="0.25">
      <c r="A783" s="1" t="s">
        <v>783</v>
      </c>
      <c r="B783" s="1" t="str">
        <f ca="1">IFERROR(__xludf.DUMMYFUNCTION("GOOGLETRANSLATE(A783)"),"remember")</f>
        <v>remember</v>
      </c>
    </row>
    <row r="784" spans="1:2" ht="15.75" customHeight="1" x14ac:dyDescent="0.25">
      <c r="A784" s="1" t="s">
        <v>784</v>
      </c>
      <c r="B784" s="1" t="str">
        <f ca="1">IFERROR(__xludf.DUMMYFUNCTION("GOOGLETRANSLATE(A784)"),"half")</f>
        <v>half</v>
      </c>
    </row>
    <row r="785" spans="1:2" ht="15.75" customHeight="1" x14ac:dyDescent="0.25">
      <c r="A785" s="1" t="s">
        <v>785</v>
      </c>
      <c r="B785" s="1" t="str">
        <f ca="1">IFERROR(__xludf.DUMMYFUNCTION("GOOGLETRANSLATE(A785)"),"want")</f>
        <v>want</v>
      </c>
    </row>
    <row r="786" spans="1:2" ht="15.75" customHeight="1" x14ac:dyDescent="0.25">
      <c r="A786" s="1" t="s">
        <v>786</v>
      </c>
      <c r="B786" s="1" t="str">
        <f ca="1">IFERROR(__xludf.DUMMYFUNCTION("GOOGLETRANSLATE(A786)"),"for the")</f>
        <v>for the</v>
      </c>
    </row>
    <row r="787" spans="1:2" ht="15.75" customHeight="1" x14ac:dyDescent="0.25">
      <c r="A787" s="1" t="s">
        <v>787</v>
      </c>
      <c r="B787" s="1" t="str">
        <f ca="1">IFERROR(__xludf.DUMMYFUNCTION("GOOGLETRANSLATE(A787)"),"You had")</f>
        <v>You had</v>
      </c>
    </row>
    <row r="788" spans="1:2" ht="15.75" customHeight="1" x14ac:dyDescent="0.25">
      <c r="A788" s="1" t="s">
        <v>788</v>
      </c>
      <c r="B788" s="1" t="str">
        <f ca="1">IFERROR(__xludf.DUMMYFUNCTION("GOOGLETRANSLATE(A788)"),"knew")</f>
        <v>knew</v>
      </c>
    </row>
    <row r="789" spans="1:2" ht="15.75" customHeight="1" x14ac:dyDescent="0.25">
      <c r="A789" s="1" t="s">
        <v>789</v>
      </c>
      <c r="B789" s="1" t="str">
        <f ca="1">IFERROR(__xludf.DUMMYFUNCTION("GOOGLETRANSLATE(A789)"),"official")</f>
        <v>official</v>
      </c>
    </row>
    <row r="790" spans="1:2" ht="15.75" customHeight="1" x14ac:dyDescent="0.25">
      <c r="A790" s="1" t="s">
        <v>790</v>
      </c>
      <c r="B790" s="1" t="str">
        <f ca="1">IFERROR(__xludf.DUMMYFUNCTION("GOOGLETRANSLATE(A790)"),"arrive")</f>
        <v>arrive</v>
      </c>
    </row>
    <row r="791" spans="1:2" ht="15.75" customHeight="1" x14ac:dyDescent="0.25">
      <c r="A791" s="1" t="s">
        <v>791</v>
      </c>
      <c r="B791" s="1" t="str">
        <f ca="1">IFERROR(__xludf.DUMMYFUNCTION("GOOGLETRANSLATE(A791)"),"company")</f>
        <v>company</v>
      </c>
    </row>
    <row r="792" spans="1:2" ht="15.75" customHeight="1" x14ac:dyDescent="0.25">
      <c r="A792" s="1" t="s">
        <v>792</v>
      </c>
      <c r="B792" s="1" t="str">
        <f ca="1">IFERROR(__xludf.DUMMYFUNCTION("GOOGLETRANSLATE(A792)"),"relationship")</f>
        <v>relationship</v>
      </c>
    </row>
    <row r="793" spans="1:2" ht="15.75" customHeight="1" x14ac:dyDescent="0.25">
      <c r="A793" s="1" t="s">
        <v>793</v>
      </c>
      <c r="B793" s="1" t="str">
        <f ca="1">IFERROR(__xludf.DUMMYFUNCTION("GOOGLETRANSLATE(A793)"),"known")</f>
        <v>known</v>
      </c>
    </row>
    <row r="794" spans="1:2" ht="15.75" customHeight="1" x14ac:dyDescent="0.25">
      <c r="A794" s="1" t="s">
        <v>794</v>
      </c>
      <c r="B794" s="1" t="str">
        <f ca="1">IFERROR(__xludf.DUMMYFUNCTION("GOOGLETRANSLATE(A794)"),"pass")</f>
        <v>pass</v>
      </c>
    </row>
    <row r="795" spans="1:2" ht="15.75" customHeight="1" x14ac:dyDescent="0.25">
      <c r="A795" s="1" t="s">
        <v>795</v>
      </c>
      <c r="B795" s="1" t="str">
        <f ca="1">IFERROR(__xludf.DUMMYFUNCTION("GOOGLETRANSLATE(A795)"),"lot")</f>
        <v>lot</v>
      </c>
    </row>
    <row r="796" spans="1:2" ht="15.75" customHeight="1" x14ac:dyDescent="0.25">
      <c r="A796" s="1" t="s">
        <v>796</v>
      </c>
      <c r="B796" s="1" t="str">
        <f ca="1">IFERROR(__xludf.DUMMYFUNCTION("GOOGLETRANSLATE(A796)"),"top")</f>
        <v>top</v>
      </c>
    </row>
    <row r="797" spans="1:2" ht="15.75" customHeight="1" x14ac:dyDescent="0.25">
      <c r="A797" s="1" t="s">
        <v>797</v>
      </c>
      <c r="B797" s="1" t="str">
        <f ca="1">IFERROR(__xludf.DUMMYFUNCTION("GOOGLETRANSLATE(A797)"),"I believed")</f>
        <v>I believed</v>
      </c>
    </row>
    <row r="798" spans="1:2" ht="15.75" customHeight="1" x14ac:dyDescent="0.25">
      <c r="A798" s="1" t="s">
        <v>798</v>
      </c>
      <c r="B798" s="1" t="str">
        <f ca="1">IFERROR(__xludf.DUMMYFUNCTION("GOOGLETRANSLATE(A798)"),"cena")</f>
        <v>cena</v>
      </c>
    </row>
    <row r="799" spans="1:2" ht="15.75" customHeight="1" x14ac:dyDescent="0.25">
      <c r="A799" s="1" t="s">
        <v>799</v>
      </c>
      <c r="B799" s="1" t="str">
        <f ca="1">IFERROR(__xludf.DUMMYFUNCTION("GOOGLETRANSLATE(A799)"),"to feel")</f>
        <v>to feel</v>
      </c>
    </row>
    <row r="800" spans="1:2" ht="15.75" customHeight="1" x14ac:dyDescent="0.25">
      <c r="A800" s="1" t="s">
        <v>800</v>
      </c>
      <c r="B800" s="1" t="str">
        <f ca="1">IFERROR(__xludf.DUMMYFUNCTION("GOOGLETRANSLATE(A800)"),"through")</f>
        <v>through</v>
      </c>
    </row>
    <row r="801" spans="1:2" ht="15.75" customHeight="1" x14ac:dyDescent="0.25">
      <c r="A801" s="1" t="s">
        <v>801</v>
      </c>
      <c r="B801" s="1" t="str">
        <f ca="1">IFERROR(__xludf.DUMMYFUNCTION("GOOGLETRANSLATE(A801)"),"accident")</f>
        <v>accident</v>
      </c>
    </row>
    <row r="802" spans="1:2" ht="15.75" customHeight="1" x14ac:dyDescent="0.25">
      <c r="A802" s="1" t="s">
        <v>802</v>
      </c>
      <c r="B802" s="1" t="str">
        <f ca="1">IFERROR(__xludf.DUMMYFUNCTION("GOOGLETRANSLATE(A802)"),"i")</f>
        <v>i</v>
      </c>
    </row>
    <row r="803" spans="1:2" ht="15.75" customHeight="1" x14ac:dyDescent="0.25">
      <c r="A803" s="1" t="s">
        <v>803</v>
      </c>
      <c r="B803" s="1" t="str">
        <f ca="1">IFERROR(__xludf.DUMMYFUNCTION("GOOGLETRANSLATE(A803)"),"they")</f>
        <v>they</v>
      </c>
    </row>
    <row r="804" spans="1:2" ht="15.75" customHeight="1" x14ac:dyDescent="0.25">
      <c r="A804" s="1" t="s">
        <v>804</v>
      </c>
      <c r="B804" s="1" t="str">
        <f ca="1">IFERROR(__xludf.DUMMYFUNCTION("GOOGLETRANSLATE(A804)"),"box")</f>
        <v>box</v>
      </c>
    </row>
    <row r="805" spans="1:2" ht="15.75" customHeight="1" x14ac:dyDescent="0.25">
      <c r="A805" s="1" t="s">
        <v>805</v>
      </c>
      <c r="B805" s="1" t="str">
        <f ca="1">IFERROR(__xludf.DUMMYFUNCTION("GOOGLETRANSLATE(A805)"),"quiet")</f>
        <v>quiet</v>
      </c>
    </row>
    <row r="806" spans="1:2" ht="15.75" customHeight="1" x14ac:dyDescent="0.25">
      <c r="A806" s="1" t="s">
        <v>806</v>
      </c>
      <c r="B806" s="1" t="str">
        <f ca="1">IFERROR(__xludf.DUMMYFUNCTION("GOOGLETRANSLATE(A806)"),"beautiful")</f>
        <v>beautiful</v>
      </c>
    </row>
    <row r="807" spans="1:2" ht="15.75" customHeight="1" x14ac:dyDescent="0.25">
      <c r="A807" s="1" t="s">
        <v>807</v>
      </c>
      <c r="B807" s="1" t="str">
        <f ca="1">IFERROR(__xludf.DUMMYFUNCTION("GOOGLETRANSLATE(A807)"),"eras")</f>
        <v>eras</v>
      </c>
    </row>
    <row r="808" spans="1:2" ht="15.75" customHeight="1" x14ac:dyDescent="0.25">
      <c r="A808" s="1" t="s">
        <v>808</v>
      </c>
      <c r="B808" s="1" t="str">
        <f ca="1">IFERROR(__xludf.DUMMYFUNCTION("GOOGLETRANSLATE(A808)"),"but")</f>
        <v>but</v>
      </c>
    </row>
    <row r="809" spans="1:2" ht="15.75" customHeight="1" x14ac:dyDescent="0.25">
      <c r="A809" s="1" t="s">
        <v>809</v>
      </c>
      <c r="B809" s="1" t="str">
        <f ca="1">IFERROR(__xludf.DUMMYFUNCTION("GOOGLETRANSLATE(A809)"),"could")</f>
        <v>could</v>
      </c>
    </row>
    <row r="810" spans="1:2" ht="15.75" customHeight="1" x14ac:dyDescent="0.25">
      <c r="A810" s="1" t="s">
        <v>810</v>
      </c>
      <c r="B810" s="1" t="str">
        <f ca="1">IFERROR(__xludf.DUMMYFUNCTION("GOOGLETRANSLATE(A810)"),"vive")</f>
        <v>vive</v>
      </c>
    </row>
    <row r="811" spans="1:2" ht="15.75" customHeight="1" x14ac:dyDescent="0.25">
      <c r="A811" s="1" t="s">
        <v>811</v>
      </c>
      <c r="B811" s="1" t="str">
        <f ca="1">IFERROR(__xludf.DUMMYFUNCTION("GOOGLETRANSLATE(A811)"),"vista")</f>
        <v>vista</v>
      </c>
    </row>
    <row r="812" spans="1:2" ht="15.75" customHeight="1" x14ac:dyDescent="0.25">
      <c r="A812" s="1" t="s">
        <v>812</v>
      </c>
      <c r="B812" s="1" t="str">
        <f ca="1">IFERROR(__xludf.DUMMYFUNCTION("GOOGLETRANSLATE(A812)"),"idiot")</f>
        <v>idiot</v>
      </c>
    </row>
    <row r="813" spans="1:2" ht="15.75" customHeight="1" x14ac:dyDescent="0.25">
      <c r="A813" s="1" t="s">
        <v>813</v>
      </c>
      <c r="B813" s="1" t="str">
        <f ca="1">IFERROR(__xludf.DUMMYFUNCTION("GOOGLETRANSLATE(A813)"),"line")</f>
        <v>line</v>
      </c>
    </row>
    <row r="814" spans="1:2" ht="15.75" customHeight="1" x14ac:dyDescent="0.25">
      <c r="A814" s="1" t="s">
        <v>814</v>
      </c>
      <c r="B814" s="1" t="str">
        <f ca="1">IFERROR(__xludf.DUMMYFUNCTION("GOOGLETRANSLATE(A814)"),"gentlemen")</f>
        <v>gentlemen</v>
      </c>
    </row>
    <row r="815" spans="1:2" ht="15.75" customHeight="1" x14ac:dyDescent="0.25">
      <c r="A815" s="1" t="s">
        <v>815</v>
      </c>
      <c r="B815" s="1" t="str">
        <f ca="1">IFERROR(__xludf.DUMMYFUNCTION("GOOGLETRANSLATE(A815)"),"will")</f>
        <v>will</v>
      </c>
    </row>
    <row r="816" spans="1:2" ht="15.75" customHeight="1" x14ac:dyDescent="0.25">
      <c r="A816" s="1" t="s">
        <v>816</v>
      </c>
      <c r="B816" s="1" t="str">
        <f ca="1">IFERROR(__xludf.DUMMYFUNCTION("GOOGLETRANSLATE(A816)"),"and")</f>
        <v>and</v>
      </c>
    </row>
    <row r="817" spans="1:2" ht="15.75" customHeight="1" x14ac:dyDescent="0.25">
      <c r="A817" s="1" t="s">
        <v>817</v>
      </c>
      <c r="B817" s="1" t="str">
        <f ca="1">IFERROR(__xludf.DUMMYFUNCTION("GOOGLETRANSLATE(A817)"),"stay")</f>
        <v>stay</v>
      </c>
    </row>
    <row r="818" spans="1:2" ht="15.75" customHeight="1" x14ac:dyDescent="0.25">
      <c r="A818" s="1" t="s">
        <v>818</v>
      </c>
      <c r="B818" s="1" t="str">
        <f ca="1">IFERROR(__xludf.DUMMYFUNCTION("GOOGLETRANSLATE(A818)"),"store")</f>
        <v>store</v>
      </c>
    </row>
    <row r="819" spans="1:2" ht="15.75" customHeight="1" x14ac:dyDescent="0.25">
      <c r="A819" s="1" t="s">
        <v>819</v>
      </c>
      <c r="B819" s="1" t="str">
        <f ca="1">IFERROR(__xludf.DUMMYFUNCTION("GOOGLETRANSLATE(A819)"),"purchase")</f>
        <v>purchase</v>
      </c>
    </row>
    <row r="820" spans="1:2" ht="15.75" customHeight="1" x14ac:dyDescent="0.25">
      <c r="A820" s="1" t="s">
        <v>820</v>
      </c>
      <c r="B820" s="1" t="str">
        <f ca="1">IFERROR(__xludf.DUMMYFUNCTION("GOOGLETRANSLATE(A820)"),"understood")</f>
        <v>understood</v>
      </c>
    </row>
    <row r="821" spans="1:2" ht="15.75" customHeight="1" x14ac:dyDescent="0.25">
      <c r="A821" s="1" t="s">
        <v>821</v>
      </c>
      <c r="B821" s="1" t="str">
        <f ca="1">IFERROR(__xludf.DUMMYFUNCTION("GOOGLETRANSLATE(A821)"),"center")</f>
        <v>center</v>
      </c>
    </row>
    <row r="822" spans="1:2" ht="15.75" customHeight="1" x14ac:dyDescent="0.25">
      <c r="A822" s="1" t="s">
        <v>822</v>
      </c>
      <c r="B822" s="1" t="str">
        <f ca="1">IFERROR(__xludf.DUMMYFUNCTION("GOOGLETRANSLATE(A822)"),"saved")</f>
        <v>saved</v>
      </c>
    </row>
    <row r="823" spans="1:2" ht="15.75" customHeight="1" x14ac:dyDescent="0.25">
      <c r="A823" s="1" t="s">
        <v>823</v>
      </c>
      <c r="B823" s="1" t="str">
        <f ca="1">IFERROR(__xludf.DUMMYFUNCTION("GOOGLETRANSLATE(A823)"),"We")</f>
        <v>We</v>
      </c>
    </row>
    <row r="824" spans="1:2" ht="15.75" customHeight="1" x14ac:dyDescent="0.25">
      <c r="A824" s="1" t="s">
        <v>824</v>
      </c>
      <c r="B824" s="1" t="str">
        <f ca="1">IFERROR(__xludf.DUMMYFUNCTION("GOOGLETRANSLATE(A824)"),"joe")</f>
        <v>joe</v>
      </c>
    </row>
    <row r="825" spans="1:2" ht="15.75" customHeight="1" x14ac:dyDescent="0.25">
      <c r="A825" s="1" t="s">
        <v>825</v>
      </c>
      <c r="B825" s="1" t="str">
        <f ca="1">IFERROR(__xludf.DUMMYFUNCTION("GOOGLETRANSLATE(A825)"),"sun")</f>
        <v>sun</v>
      </c>
    </row>
    <row r="826" spans="1:2" ht="15.75" customHeight="1" x14ac:dyDescent="0.25">
      <c r="A826" s="1" t="s">
        <v>826</v>
      </c>
      <c r="B826" s="1" t="str">
        <f ca="1">IFERROR(__xludf.DUMMYFUNCTION("GOOGLETRANSLATE(A826)"),"tonto")</f>
        <v>tonto</v>
      </c>
    </row>
    <row r="827" spans="1:2" ht="15.75" customHeight="1" x14ac:dyDescent="0.25">
      <c r="A827" s="1" t="s">
        <v>827</v>
      </c>
      <c r="B827" s="1" t="str">
        <f ca="1">IFERROR(__xludf.DUMMYFUNCTION("GOOGLETRANSLATE(A827)"),"hunger")</f>
        <v>hunger</v>
      </c>
    </row>
    <row r="828" spans="1:2" ht="15.75" customHeight="1" x14ac:dyDescent="0.25">
      <c r="A828" s="1" t="s">
        <v>828</v>
      </c>
      <c r="B828" s="1" t="str">
        <f ca="1">IFERROR(__xludf.DUMMYFUNCTION("GOOGLETRANSLATE(A828)"),"michael")</f>
        <v>michael</v>
      </c>
    </row>
    <row r="829" spans="1:2" ht="15.75" customHeight="1" x14ac:dyDescent="0.25">
      <c r="A829" s="1" t="s">
        <v>829</v>
      </c>
      <c r="B829" s="1" t="str">
        <f ca="1">IFERROR(__xludf.DUMMYFUNCTION("GOOGLETRANSLATE(A829)"),"mesa")</f>
        <v>mesa</v>
      </c>
    </row>
    <row r="830" spans="1:2" ht="15.75" customHeight="1" x14ac:dyDescent="0.25">
      <c r="A830" s="1" t="s">
        <v>830</v>
      </c>
      <c r="B830" s="1" t="str">
        <f ca="1">IFERROR(__xludf.DUMMYFUNCTION("GOOGLETRANSLATE(A830)"),"answer")</f>
        <v>answer</v>
      </c>
    </row>
    <row r="831" spans="1:2" ht="15.75" customHeight="1" x14ac:dyDescent="0.25">
      <c r="A831" s="1" t="s">
        <v>831</v>
      </c>
      <c r="B831" s="1" t="str">
        <f ca="1">IFERROR(__xludf.DUMMYFUNCTION("GOOGLETRANSLATE(A831)"),"completely")</f>
        <v>completely</v>
      </c>
    </row>
    <row r="832" spans="1:2" ht="15.75" customHeight="1" x14ac:dyDescent="0.25">
      <c r="A832" s="1" t="s">
        <v>832</v>
      </c>
      <c r="B832" s="1" t="str">
        <f ca="1">IFERROR(__xludf.DUMMYFUNCTION("GOOGLETRANSLATE(A832)"),"david")</f>
        <v>david</v>
      </c>
    </row>
    <row r="833" spans="1:2" ht="15.75" customHeight="1" x14ac:dyDescent="0.25">
      <c r="A833" s="1" t="s">
        <v>833</v>
      </c>
      <c r="B833" s="1" t="str">
        <f ca="1">IFERROR(__xludf.DUMMYFUNCTION("GOOGLETRANSLATE(A833)"),"paper")</f>
        <v>paper</v>
      </c>
    </row>
    <row r="834" spans="1:2" ht="15.75" customHeight="1" x14ac:dyDescent="0.25">
      <c r="A834" s="1" t="s">
        <v>834</v>
      </c>
      <c r="B834" s="1" t="str">
        <f ca="1">IFERROR(__xludf.DUMMYFUNCTION("GOOGLETRANSLATE(A834)"),"totally")</f>
        <v>totally</v>
      </c>
    </row>
    <row r="835" spans="1:2" ht="15.75" customHeight="1" x14ac:dyDescent="0.25">
      <c r="A835" s="1" t="s">
        <v>835</v>
      </c>
      <c r="B835" s="1" t="str">
        <f ca="1">IFERROR(__xludf.DUMMYFUNCTION("GOOGLETRANSLATE(A835)"),"impossible")</f>
        <v>impossible</v>
      </c>
    </row>
    <row r="836" spans="1:2" ht="15.75" customHeight="1" x14ac:dyDescent="0.25">
      <c r="A836" s="1" t="s">
        <v>836</v>
      </c>
      <c r="B836" s="1" t="str">
        <f ca="1">IFERROR(__xludf.DUMMYFUNCTION("GOOGLETRANSLATE(A836)"),"evidence")</f>
        <v>evidence</v>
      </c>
    </row>
    <row r="837" spans="1:2" ht="15.75" customHeight="1" x14ac:dyDescent="0.25">
      <c r="A837" s="1" t="s">
        <v>837</v>
      </c>
      <c r="B837" s="1" t="str">
        <f ca="1">IFERROR(__xludf.DUMMYFUNCTION("GOOGLETRANSLATE(A837)"),"boyfriend")</f>
        <v>boyfriend</v>
      </c>
    </row>
    <row r="838" spans="1:2" ht="15.75" customHeight="1" x14ac:dyDescent="0.25">
      <c r="A838" s="1" t="s">
        <v>838</v>
      </c>
      <c r="B838" s="1" t="str">
        <f ca="1">IFERROR(__xludf.DUMMYFUNCTION("GOOGLETRANSLATE(A838)"),"normal")</f>
        <v>normal</v>
      </c>
    </row>
    <row r="839" spans="1:2" ht="15.75" customHeight="1" x14ac:dyDescent="0.25">
      <c r="A839" s="1" t="s">
        <v>839</v>
      </c>
      <c r="B839" s="1" t="str">
        <f ca="1">IFERROR(__xludf.DUMMYFUNCTION("GOOGLETRANSLATE(A839)"),"Gustan")</f>
        <v>Gustan</v>
      </c>
    </row>
    <row r="840" spans="1:2" ht="15.75" customHeight="1" x14ac:dyDescent="0.25">
      <c r="A840" s="1" t="s">
        <v>840</v>
      </c>
      <c r="B840" s="1" t="str">
        <f ca="1">IFERROR(__xludf.DUMMYFUNCTION("GOOGLETRANSLATE(A840)"),"frank")</f>
        <v>frank</v>
      </c>
    </row>
    <row r="841" spans="1:2" ht="15.75" customHeight="1" x14ac:dyDescent="0.25">
      <c r="A841" s="1" t="s">
        <v>841</v>
      </c>
      <c r="B841" s="1" t="str">
        <f ca="1">IFERROR(__xludf.DUMMYFUNCTION("GOOGLETRANSLATE(A841)"),"could")</f>
        <v>could</v>
      </c>
    </row>
    <row r="842" spans="1:2" ht="15.75" customHeight="1" x14ac:dyDescent="0.25">
      <c r="A842" s="1" t="s">
        <v>842</v>
      </c>
      <c r="B842" s="1" t="str">
        <f ca="1">IFERROR(__xludf.DUMMYFUNCTION("GOOGLETRANSLATE(A842)"),"charlie")</f>
        <v>charlie</v>
      </c>
    </row>
    <row r="843" spans="1:2" ht="15.75" customHeight="1" x14ac:dyDescent="0.25">
      <c r="A843" s="1" t="s">
        <v>843</v>
      </c>
      <c r="B843" s="1" t="str">
        <f ca="1">IFERROR(__xludf.DUMMYFUNCTION("GOOGLETRANSLATE(A843)"),"it lasts")</f>
        <v>it lasts</v>
      </c>
    </row>
    <row r="844" spans="1:2" ht="15.75" customHeight="1" x14ac:dyDescent="0.25">
      <c r="A844" s="1" t="s">
        <v>844</v>
      </c>
      <c r="B844" s="1" t="str">
        <f ca="1">IFERROR(__xludf.DUMMYFUNCTION("GOOGLETRANSLATE(A844)"),"address")</f>
        <v>address</v>
      </c>
    </row>
    <row r="845" spans="1:2" ht="15.75" customHeight="1" x14ac:dyDescent="0.25">
      <c r="A845" s="1" t="s">
        <v>845</v>
      </c>
      <c r="B845" s="1" t="str">
        <f ca="1">IFERROR(__xludf.DUMMYFUNCTION("GOOGLETRANSLATE(A845)"),"seven")</f>
        <v>seven</v>
      </c>
    </row>
    <row r="846" spans="1:2" ht="15.75" customHeight="1" x14ac:dyDescent="0.25">
      <c r="A846" s="1" t="s">
        <v>846</v>
      </c>
      <c r="B846" s="1" t="str">
        <f ca="1">IFERROR(__xludf.DUMMYFUNCTION("GOOGLETRANSLATE(A846)"),"They said")</f>
        <v>They said</v>
      </c>
    </row>
    <row r="847" spans="1:2" ht="15.75" customHeight="1" x14ac:dyDescent="0.25">
      <c r="A847" s="1" t="s">
        <v>847</v>
      </c>
      <c r="B847" s="1" t="str">
        <f ca="1">IFERROR(__xludf.DUMMYFUNCTION("GOOGLETRANSLATE(A847)"),"placer")</f>
        <v>placer</v>
      </c>
    </row>
    <row r="848" spans="1:2" ht="15.75" customHeight="1" x14ac:dyDescent="0.25">
      <c r="A848" s="1" t="s">
        <v>848</v>
      </c>
      <c r="B848" s="1" t="str">
        <f ca="1">IFERROR(__xludf.DUMMYFUNCTION("GOOGLETRANSLATE(A848)"),"sean")</f>
        <v>sean</v>
      </c>
    </row>
    <row r="849" spans="1:2" ht="15.75" customHeight="1" x14ac:dyDescent="0.25">
      <c r="A849" s="1" t="s">
        <v>849</v>
      </c>
      <c r="B849" s="1" t="str">
        <f ca="1">IFERROR(__xludf.DUMMYFUNCTION("GOOGLETRANSLATE(A849)"),"will have")</f>
        <v>will have</v>
      </c>
    </row>
    <row r="850" spans="1:2" ht="15.75" customHeight="1" x14ac:dyDescent="0.25">
      <c r="A850" s="1" t="s">
        <v>850</v>
      </c>
      <c r="B850" s="1" t="str">
        <f ca="1">IFERROR(__xludf.DUMMYFUNCTION("GOOGLETRANSLATE(A850)"),"boat")</f>
        <v>boat</v>
      </c>
    </row>
    <row r="851" spans="1:2" ht="15.75" customHeight="1" x14ac:dyDescent="0.25">
      <c r="A851" s="1" t="s">
        <v>851</v>
      </c>
      <c r="B851" s="1" t="str">
        <f ca="1">IFERROR(__xludf.DUMMYFUNCTION("GOOGLETRANSLATE(A851)"),"white")</f>
        <v>white</v>
      </c>
    </row>
    <row r="852" spans="1:2" ht="15.75" customHeight="1" x14ac:dyDescent="0.25">
      <c r="A852" s="1" t="s">
        <v>852</v>
      </c>
      <c r="B852" s="1" t="str">
        <f ca="1">IFERROR(__xludf.DUMMYFUNCTION("GOOGLETRANSLATE(A852)"),"tom")</f>
        <v>tom</v>
      </c>
    </row>
    <row r="853" spans="1:2" ht="15.75" customHeight="1" x14ac:dyDescent="0.25">
      <c r="A853" s="1" t="s">
        <v>853</v>
      </c>
      <c r="B853" s="1" t="str">
        <f ca="1">IFERROR(__xludf.DUMMYFUNCTION("GOOGLETRANSLATE(A853)"),"teacher")</f>
        <v>teacher</v>
      </c>
    </row>
    <row r="854" spans="1:2" ht="15.75" customHeight="1" x14ac:dyDescent="0.25">
      <c r="A854" s="1" t="s">
        <v>854</v>
      </c>
      <c r="B854" s="1" t="str">
        <f ca="1">IFERROR(__xludf.DUMMYFUNCTION("GOOGLETRANSLATE(A854)"),"service")</f>
        <v>service</v>
      </c>
    </row>
    <row r="855" spans="1:2" ht="15.75" customHeight="1" x14ac:dyDescent="0.25">
      <c r="A855" s="1" t="s">
        <v>855</v>
      </c>
      <c r="B855" s="1" t="str">
        <f ca="1">IFERROR(__xludf.DUMMYFUNCTION("GOOGLETRANSLATE(A855)"),"young guy")</f>
        <v>young guy</v>
      </c>
    </row>
    <row r="856" spans="1:2" ht="15.75" customHeight="1" x14ac:dyDescent="0.25">
      <c r="A856" s="1" t="s">
        <v>856</v>
      </c>
      <c r="B856" s="1" t="str">
        <f ca="1">IFERROR(__xludf.DUMMYFUNCTION("GOOGLETRANSLATE(A856)"),"reunion")</f>
        <v>reunion</v>
      </c>
    </row>
    <row r="857" spans="1:2" ht="15.75" customHeight="1" x14ac:dyDescent="0.25">
      <c r="A857" s="1" t="s">
        <v>857</v>
      </c>
      <c r="B857" s="1" t="str">
        <f ca="1">IFERROR(__xludf.DUMMYFUNCTION("GOOGLETRANSLATE(A857)"),"left")</f>
        <v>left</v>
      </c>
    </row>
    <row r="858" spans="1:2" ht="15.75" customHeight="1" x14ac:dyDescent="0.25">
      <c r="A858" s="1" t="s">
        <v>858</v>
      </c>
      <c r="B858" s="1" t="str">
        <f ca="1">IFERROR(__xludf.DUMMYFUNCTION("GOOGLETRANSLATE(A858)"),"law")</f>
        <v>law</v>
      </c>
    </row>
    <row r="859" spans="1:2" ht="15.75" customHeight="1" x14ac:dyDescent="0.25">
      <c r="A859" s="1" t="s">
        <v>859</v>
      </c>
      <c r="B859" s="1" t="str">
        <f ca="1">IFERROR(__xludf.DUMMYFUNCTION("GOOGLETRANSLATE(A859)"),"I'd like")</f>
        <v>I'd like</v>
      </c>
    </row>
    <row r="860" spans="1:2" ht="15.75" customHeight="1" x14ac:dyDescent="0.25">
      <c r="A860" s="1" t="s">
        <v>860</v>
      </c>
      <c r="B860" s="1" t="str">
        <f ca="1">IFERROR(__xludf.DUMMYFUNCTION("GOOGLETRANSLATE(A860)"),"was")</f>
        <v>was</v>
      </c>
    </row>
    <row r="861" spans="1:2" ht="15.75" customHeight="1" x14ac:dyDescent="0.25">
      <c r="A861" s="1" t="s">
        <v>861</v>
      </c>
      <c r="B861" s="1" t="str">
        <f ca="1">IFERROR(__xludf.DUMMYFUNCTION("GOOGLETRANSLATE(A861)"),"george")</f>
        <v>george</v>
      </c>
    </row>
    <row r="862" spans="1:2" ht="15.75" customHeight="1" x14ac:dyDescent="0.25">
      <c r="A862" s="1" t="s">
        <v>862</v>
      </c>
      <c r="B862" s="1" t="str">
        <f ca="1">IFERROR(__xludf.DUMMYFUNCTION("GOOGLETRANSLATE(A862)"),"program")</f>
        <v>program</v>
      </c>
    </row>
    <row r="863" spans="1:2" ht="15.75" customHeight="1" x14ac:dyDescent="0.25">
      <c r="A863" s="1" t="s">
        <v>863</v>
      </c>
      <c r="B863" s="1" t="str">
        <f ca="1">IFERROR(__xludf.DUMMYFUNCTION("GOOGLETRANSLATE(A863)"),"career")</f>
        <v>career</v>
      </c>
    </row>
    <row r="864" spans="1:2" ht="15.75" customHeight="1" x14ac:dyDescent="0.25">
      <c r="A864" s="1" t="s">
        <v>864</v>
      </c>
      <c r="B864" s="1" t="str">
        <f ca="1">IFERROR(__xludf.DUMMYFUNCTION("GOOGLETRANSLATE(A864)"),"birthday")</f>
        <v>birthday</v>
      </c>
    </row>
    <row r="865" spans="1:2" ht="15.75" customHeight="1" x14ac:dyDescent="0.25">
      <c r="A865" s="1" t="s">
        <v>865</v>
      </c>
      <c r="B865" s="1" t="str">
        <f ca="1">IFERROR(__xludf.DUMMYFUNCTION("GOOGLETRANSLATE(A865)"),"boys")</f>
        <v>boys</v>
      </c>
    </row>
    <row r="866" spans="1:2" ht="15.75" customHeight="1" x14ac:dyDescent="0.25">
      <c r="A866" s="1" t="s">
        <v>866</v>
      </c>
      <c r="B866" s="1" t="str">
        <f ca="1">IFERROR(__xludf.DUMMYFUNCTION("GOOGLETRANSLATE(A866)"),"ass")</f>
        <v>ass</v>
      </c>
    </row>
    <row r="867" spans="1:2" ht="15.75" customHeight="1" x14ac:dyDescent="0.25">
      <c r="A867" s="1" t="s">
        <v>867</v>
      </c>
      <c r="B867" s="1" t="str">
        <f ca="1">IFERROR(__xludf.DUMMYFUNCTION("GOOGLETRANSLATE(A867)"),"song")</f>
        <v>song</v>
      </c>
    </row>
    <row r="868" spans="1:2" ht="15.75" customHeight="1" x14ac:dyDescent="0.25">
      <c r="A868" s="1" t="s">
        <v>868</v>
      </c>
      <c r="B868" s="1" t="str">
        <f ca="1">IFERROR(__xludf.DUMMYFUNCTION("GOOGLETRANSLATE(A868)"),"beautiful")</f>
        <v>beautiful</v>
      </c>
    </row>
    <row r="869" spans="1:2" ht="15.75" customHeight="1" x14ac:dyDescent="0.25">
      <c r="A869" s="1" t="s">
        <v>869</v>
      </c>
      <c r="B869" s="1" t="str">
        <f ca="1">IFERROR(__xludf.DUMMYFUNCTION("GOOGLETRANSLATE(A869)"),"university")</f>
        <v>university</v>
      </c>
    </row>
    <row r="870" spans="1:2" ht="15.75" customHeight="1" x14ac:dyDescent="0.25">
      <c r="A870" s="1" t="s">
        <v>870</v>
      </c>
      <c r="B870" s="1" t="str">
        <f ca="1">IFERROR(__xludf.DUMMYFUNCTION("GOOGLETRANSLATE(A870)"),"wedding")</f>
        <v>wedding</v>
      </c>
    </row>
    <row r="871" spans="1:2" ht="15.75" customHeight="1" x14ac:dyDescent="0.25">
      <c r="A871" s="1" t="s">
        <v>871</v>
      </c>
      <c r="B871" s="1" t="str">
        <f ca="1">IFERROR(__xludf.DUMMYFUNCTION("GOOGLETRANSLATE(A871)"),"Tell me")</f>
        <v>Tell me</v>
      </c>
    </row>
    <row r="872" spans="1:2" ht="15.75" customHeight="1" x14ac:dyDescent="0.25">
      <c r="A872" s="1" t="s">
        <v>872</v>
      </c>
      <c r="B872" s="1" t="str">
        <f ca="1">IFERROR(__xludf.DUMMYFUNCTION("GOOGLETRANSLATE(A872)"),"any")</f>
        <v>any</v>
      </c>
    </row>
    <row r="873" spans="1:2" ht="15.75" customHeight="1" x14ac:dyDescent="0.25">
      <c r="A873" s="1" t="s">
        <v>873</v>
      </c>
      <c r="B873" s="1" t="str">
        <f ca="1">IFERROR(__xludf.DUMMYFUNCTION("GOOGLETRANSLATE(A873)"),"Have")</f>
        <v>Have</v>
      </c>
    </row>
    <row r="874" spans="1:2" ht="15.75" customHeight="1" x14ac:dyDescent="0.25">
      <c r="A874" s="1" t="s">
        <v>874</v>
      </c>
      <c r="B874" s="1" t="str">
        <f ca="1">IFERROR(__xludf.DUMMYFUNCTION("GOOGLETRANSLATE(A874)"),"toward")</f>
        <v>toward</v>
      </c>
    </row>
    <row r="875" spans="1:2" ht="15.75" customHeight="1" x14ac:dyDescent="0.25">
      <c r="A875" s="1" t="s">
        <v>875</v>
      </c>
      <c r="B875" s="1" t="str">
        <f ca="1">IFERROR(__xludf.DUMMYFUNCTION("GOOGLETRANSLATE(A875)"),"be")</f>
        <v>be</v>
      </c>
    </row>
    <row r="876" spans="1:2" ht="15.75" customHeight="1" x14ac:dyDescent="0.25">
      <c r="A876" s="1" t="s">
        <v>876</v>
      </c>
      <c r="B876" s="1" t="str">
        <f ca="1">IFERROR(__xludf.DUMMYFUNCTION("GOOGLETRANSLATE(A876)"),"living room")</f>
        <v>living room</v>
      </c>
    </row>
    <row r="877" spans="1:2" ht="15.75" customHeight="1" x14ac:dyDescent="0.25">
      <c r="A877" s="1" t="s">
        <v>877</v>
      </c>
      <c r="B877" s="1" t="str">
        <f ca="1">IFERROR(__xludf.DUMMYFUNCTION("GOOGLETRANSLATE(A877)"),"he took")</f>
        <v>he took</v>
      </c>
    </row>
    <row r="878" spans="1:2" ht="15.75" customHeight="1" x14ac:dyDescent="0.25">
      <c r="A878" s="1" t="s">
        <v>878</v>
      </c>
      <c r="B878" s="1" t="str">
        <f ca="1">IFERROR(__xludf.DUMMYFUNCTION("GOOGLETRANSLATE(A878)"),"decision")</f>
        <v>decision</v>
      </c>
    </row>
    <row r="879" spans="1:2" ht="15.75" customHeight="1" x14ac:dyDescent="0.25">
      <c r="A879" s="1" t="s">
        <v>879</v>
      </c>
      <c r="B879" s="1" t="str">
        <f ca="1">IFERROR(__xludf.DUMMYFUNCTION("GOOGLETRANSLATE(A879)"),"hope")</f>
        <v>hope</v>
      </c>
    </row>
    <row r="880" spans="1:2" ht="15.75" customHeight="1" x14ac:dyDescent="0.25">
      <c r="A880" s="1" t="s">
        <v>880</v>
      </c>
      <c r="B880" s="1" t="str">
        <f ca="1">IFERROR(__xludf.DUMMYFUNCTION("GOOGLETRANSLATE(A880)"),"don")</f>
        <v>don</v>
      </c>
    </row>
    <row r="881" spans="1:2" ht="15.75" customHeight="1" x14ac:dyDescent="0.25">
      <c r="A881" s="1" t="s">
        <v>881</v>
      </c>
      <c r="B881" s="1" t="str">
        <f ca="1">IFERROR(__xludf.DUMMYFUNCTION("GOOGLETRANSLATE(A881)"),"necessary")</f>
        <v>necessary</v>
      </c>
    </row>
    <row r="882" spans="1:2" ht="15.75" customHeight="1" x14ac:dyDescent="0.25">
      <c r="A882" s="1" t="s">
        <v>882</v>
      </c>
      <c r="B882" s="1" t="str">
        <f ca="1">IFERROR(__xludf.DUMMYFUNCTION("GOOGLETRANSLATE(A882)"),"shall")</f>
        <v>shall</v>
      </c>
    </row>
    <row r="883" spans="1:2" ht="15.75" customHeight="1" x14ac:dyDescent="0.25">
      <c r="A883" s="1" t="s">
        <v>883</v>
      </c>
      <c r="B883" s="1" t="str">
        <f ca="1">IFERROR(__xludf.DUMMYFUNCTION("GOOGLETRANSLATE(A883)"),"goes into")</f>
        <v>goes into</v>
      </c>
    </row>
    <row r="884" spans="1:2" ht="15.75" customHeight="1" x14ac:dyDescent="0.25">
      <c r="A884" s="1" t="s">
        <v>884</v>
      </c>
      <c r="B884" s="1" t="str">
        <f ca="1">IFERROR(__xludf.DUMMYFUNCTION("GOOGLETRANSLATE(A884)"),"hurry")</f>
        <v>hurry</v>
      </c>
    </row>
    <row r="885" spans="1:2" ht="15.75" customHeight="1" x14ac:dyDescent="0.25">
      <c r="A885" s="1" t="s">
        <v>885</v>
      </c>
      <c r="B885" s="1" t="str">
        <f ca="1">IFERROR(__xludf.DUMMYFUNCTION("GOOGLETRANSLATE(A885)"),"fuck")</f>
        <v>fuck</v>
      </c>
    </row>
    <row r="886" spans="1:2" ht="15.75" customHeight="1" x14ac:dyDescent="0.25">
      <c r="A886" s="1" t="s">
        <v>886</v>
      </c>
      <c r="B886" s="1" t="str">
        <f ca="1">IFERROR(__xludf.DUMMYFUNCTION("GOOGLETRANSLATE(A886)"),"embargo")</f>
        <v>embargo</v>
      </c>
    </row>
    <row r="887" spans="1:2" ht="15.75" customHeight="1" x14ac:dyDescent="0.25">
      <c r="A887" s="1" t="s">
        <v>887</v>
      </c>
      <c r="B887" s="1" t="str">
        <f ca="1">IFERROR(__xludf.DUMMYFUNCTION("GOOGLETRANSLATE(A887)"),"interesting")</f>
        <v>interesting</v>
      </c>
    </row>
    <row r="888" spans="1:2" ht="15.75" customHeight="1" x14ac:dyDescent="0.25">
      <c r="A888" s="1" t="s">
        <v>888</v>
      </c>
      <c r="B888" s="1" t="str">
        <f ca="1">IFERROR(__xludf.DUMMYFUNCTION("GOOGLETRANSLATE(A888)"),"you will have")</f>
        <v>you will have</v>
      </c>
    </row>
    <row r="889" spans="1:2" ht="15.75" customHeight="1" x14ac:dyDescent="0.25">
      <c r="A889" s="1" t="s">
        <v>889</v>
      </c>
      <c r="B889" s="1" t="str">
        <f ca="1">IFERROR(__xludf.DUMMYFUNCTION("GOOGLETRANSLATE(A889)"),"Scuchar")</f>
        <v>Scuchar</v>
      </c>
    </row>
    <row r="890" spans="1:2" ht="15.75" customHeight="1" x14ac:dyDescent="0.25">
      <c r="A890" s="1" t="s">
        <v>890</v>
      </c>
      <c r="B890" s="1" t="str">
        <f ca="1">IFERROR(__xludf.DUMMYFUNCTION("GOOGLETRANSLATE(A890)"),"grandmother")</f>
        <v>grandmother</v>
      </c>
    </row>
    <row r="891" spans="1:2" ht="15.75" customHeight="1" x14ac:dyDescent="0.25">
      <c r="A891" s="1" t="s">
        <v>891</v>
      </c>
      <c r="B891" s="1" t="str">
        <f ca="1">IFERROR(__xludf.DUMMYFUNCTION("GOOGLETRANSLATE(A891)"),"they made")</f>
        <v>they made</v>
      </c>
    </row>
    <row r="892" spans="1:2" ht="15.75" customHeight="1" x14ac:dyDescent="0.25">
      <c r="A892" s="1" t="s">
        <v>892</v>
      </c>
      <c r="B892" s="1" t="str">
        <f ca="1">IFERROR(__xludf.DUMMYFUNCTION("GOOGLETRANSLATE(A892)"),"detective")</f>
        <v>detective</v>
      </c>
    </row>
    <row r="893" spans="1:2" ht="15.75" customHeight="1" x14ac:dyDescent="0.25">
      <c r="A893" s="1" t="s">
        <v>893</v>
      </c>
      <c r="B893" s="1" t="str">
        <f ca="1">IFERROR(__xludf.DUMMYFUNCTION("GOOGLETRANSLATE(A893)"),"horrible")</f>
        <v>horrible</v>
      </c>
    </row>
    <row r="894" spans="1:2" ht="15.75" customHeight="1" x14ac:dyDescent="0.25">
      <c r="A894" s="1" t="s">
        <v>894</v>
      </c>
      <c r="B894" s="1" t="str">
        <f ca="1">IFERROR(__xludf.DUMMYFUNCTION("GOOGLETRANSLATE(A894)"),"floor")</f>
        <v>floor</v>
      </c>
    </row>
    <row r="895" spans="1:2" ht="15.75" customHeight="1" x14ac:dyDescent="0.25">
      <c r="A895" s="1" t="s">
        <v>895</v>
      </c>
      <c r="B895" s="1" t="str">
        <f ca="1">IFERROR(__xludf.DUMMYFUNCTION("GOOGLETRANSLATE(A895)"),"Photos")</f>
        <v>Photos</v>
      </c>
    </row>
    <row r="896" spans="1:2" ht="15.75" customHeight="1" x14ac:dyDescent="0.25">
      <c r="A896" s="1" t="s">
        <v>896</v>
      </c>
      <c r="B896" s="1" t="str">
        <f ca="1">IFERROR(__xludf.DUMMYFUNCTION("GOOGLETRANSLATE(A896)"),"jail")</f>
        <v>jail</v>
      </c>
    </row>
    <row r="897" spans="1:2" ht="15.75" customHeight="1" x14ac:dyDescent="0.25">
      <c r="A897" s="1" t="s">
        <v>897</v>
      </c>
      <c r="B897" s="1" t="str">
        <f ca="1">IFERROR(__xludf.DUMMYFUNCTION("GOOGLETRANSLATE(A897)"),"here")</f>
        <v>here</v>
      </c>
    </row>
    <row r="898" spans="1:2" ht="15.75" customHeight="1" x14ac:dyDescent="0.25">
      <c r="A898" s="1" t="s">
        <v>898</v>
      </c>
      <c r="B898" s="1" t="str">
        <f ca="1">IFERROR(__xludf.DUMMYFUNCTION("GOOGLETRANSLATE(A898)"),"it")</f>
        <v>it</v>
      </c>
    </row>
    <row r="899" spans="1:2" ht="15.75" customHeight="1" x14ac:dyDescent="0.25">
      <c r="A899" s="1" t="s">
        <v>899</v>
      </c>
      <c r="B899" s="1" t="str">
        <f ca="1">IFERROR(__xludf.DUMMYFUNCTION("GOOGLETRANSLATE(A899)"),"mike")</f>
        <v>mike</v>
      </c>
    </row>
    <row r="900" spans="1:2" ht="15.75" customHeight="1" x14ac:dyDescent="0.25">
      <c r="A900" s="1" t="s">
        <v>900</v>
      </c>
      <c r="B900" s="1" t="str">
        <f ca="1">IFERROR(__xludf.DUMMYFUNCTION("GOOGLETRANSLATE(A900)"),"Sit down")</f>
        <v>Sit down</v>
      </c>
    </row>
    <row r="901" spans="1:2" ht="15.75" customHeight="1" x14ac:dyDescent="0.25">
      <c r="A901" s="1" t="s">
        <v>901</v>
      </c>
      <c r="B901" s="1" t="str">
        <f ca="1">IFERROR(__xludf.DUMMYFUNCTION("GOOGLETRANSLATE(A901)"),"He said")</f>
        <v>He said</v>
      </c>
    </row>
    <row r="902" spans="1:2" ht="15.75" customHeight="1" x14ac:dyDescent="0.25">
      <c r="A902" s="1" t="s">
        <v>902</v>
      </c>
      <c r="B902" s="1" t="str">
        <f ca="1">IFERROR(__xludf.DUMMYFUNCTION("GOOGLETRANSLATE(A902)"),"trying")</f>
        <v>trying</v>
      </c>
    </row>
    <row r="903" spans="1:2" ht="15.75" customHeight="1" x14ac:dyDescent="0.25">
      <c r="A903" s="1" t="s">
        <v>903</v>
      </c>
      <c r="B903" s="1" t="str">
        <f ca="1">IFERROR(__xludf.DUMMYFUNCTION("GOOGLETRANSLATE(A903)"),"let's go")</f>
        <v>let's go</v>
      </c>
    </row>
    <row r="904" spans="1:2" ht="15.75" customHeight="1" x14ac:dyDescent="0.25">
      <c r="A904" s="1" t="s">
        <v>904</v>
      </c>
      <c r="B904" s="1" t="str">
        <f ca="1">IFERROR(__xludf.DUMMYFUNCTION("GOOGLETRANSLATE(A904)"),"curse")</f>
        <v>curse</v>
      </c>
    </row>
    <row r="905" spans="1:2" ht="15.75" customHeight="1" x14ac:dyDescent="0.25">
      <c r="A905" s="1" t="s">
        <v>905</v>
      </c>
      <c r="B905" s="1" t="str">
        <f ca="1">IFERROR(__xludf.DUMMYFUNCTION("GOOGLETRANSLATE(A905)"),"silence")</f>
        <v>silence</v>
      </c>
    </row>
    <row r="906" spans="1:2" ht="15.75" customHeight="1" x14ac:dyDescent="0.25">
      <c r="A906" s="1" t="s">
        <v>906</v>
      </c>
      <c r="B906" s="1" t="str">
        <f ca="1">IFERROR(__xludf.DUMMYFUNCTION("GOOGLETRANSLATE(A906)"),"dead")</f>
        <v>dead</v>
      </c>
    </row>
    <row r="907" spans="1:2" ht="15.75" customHeight="1" x14ac:dyDescent="0.25">
      <c r="A907" s="1" t="s">
        <v>907</v>
      </c>
      <c r="B907" s="1" t="str">
        <f ca="1">IFERROR(__xludf.DUMMYFUNCTION("GOOGLETRANSLATE(A907)"),"able")</f>
        <v>able</v>
      </c>
    </row>
    <row r="908" spans="1:2" ht="15.75" customHeight="1" x14ac:dyDescent="0.25">
      <c r="A908" s="1" t="s">
        <v>908</v>
      </c>
      <c r="B908" s="1" t="str">
        <f ca="1">IFERROR(__xludf.DUMMYFUNCTION("GOOGLETRANSLATE(A908)"),"he left")</f>
        <v>he left</v>
      </c>
    </row>
    <row r="909" spans="1:2" ht="15.75" customHeight="1" x14ac:dyDescent="0.25">
      <c r="A909" s="1" t="s">
        <v>909</v>
      </c>
      <c r="B909" s="1" t="str">
        <f ca="1">IFERROR(__xludf.DUMMYFUNCTION("GOOGLETRANSLATE(A909)"),"club")</f>
        <v>club</v>
      </c>
    </row>
    <row r="910" spans="1:2" ht="15.75" customHeight="1" x14ac:dyDescent="0.25">
      <c r="A910" s="1" t="s">
        <v>910</v>
      </c>
      <c r="B910" s="1" t="str">
        <f ca="1">IFERROR(__xludf.DUMMYFUNCTION("GOOGLETRANSLATE(A910)"),"finish")</f>
        <v>finish</v>
      </c>
    </row>
    <row r="911" spans="1:2" ht="15.75" customHeight="1" x14ac:dyDescent="0.25">
      <c r="A911" s="1" t="s">
        <v>911</v>
      </c>
      <c r="B911" s="1" t="str">
        <f ca="1">IFERROR(__xludf.DUMMYFUNCTION("GOOGLETRANSLATE(A911)"),"topic")</f>
        <v>topic</v>
      </c>
    </row>
    <row r="912" spans="1:2" ht="15.75" customHeight="1" x14ac:dyDescent="0.25">
      <c r="A912" s="1" t="s">
        <v>912</v>
      </c>
      <c r="B912" s="1" t="str">
        <f ca="1">IFERROR(__xludf.DUMMYFUNCTION("GOOGLETRANSLATE(A912)"),"joke")</f>
        <v>joke</v>
      </c>
    </row>
    <row r="913" spans="1:2" ht="15.75" customHeight="1" x14ac:dyDescent="0.25">
      <c r="A913" s="1" t="s">
        <v>913</v>
      </c>
      <c r="B913" s="1" t="str">
        <f ca="1">IFERROR(__xludf.DUMMYFUNCTION("GOOGLETRANSLATE(A913)"),"government")</f>
        <v>government</v>
      </c>
    </row>
    <row r="914" spans="1:2" ht="15.75" customHeight="1" x14ac:dyDescent="0.25">
      <c r="A914" s="1" t="s">
        <v>914</v>
      </c>
      <c r="B914" s="1" t="str">
        <f ca="1">IFERROR(__xludf.DUMMYFUNCTION("GOOGLETRANSLATE(A914)"),"promise")</f>
        <v>promise</v>
      </c>
    </row>
    <row r="915" spans="1:2" ht="15.75" customHeight="1" x14ac:dyDescent="0.25">
      <c r="A915" s="1" t="s">
        <v>915</v>
      </c>
      <c r="B915" s="1" t="str">
        <f ca="1">IFERROR(__xludf.DUMMYFUNCTION("GOOGLETRANSLATE(A915)"),"camera")</f>
        <v>camera</v>
      </c>
    </row>
    <row r="916" spans="1:2" ht="15.75" customHeight="1" x14ac:dyDescent="0.25">
      <c r="A916" s="1" t="s">
        <v>916</v>
      </c>
      <c r="B916" s="1" t="str">
        <f ca="1">IFERROR(__xludf.DUMMYFUNCTION("GOOGLETRANSLATE(A916)"),"media")</f>
        <v>media</v>
      </c>
    </row>
    <row r="917" spans="1:2" ht="15.75" customHeight="1" x14ac:dyDescent="0.25">
      <c r="A917" s="1" t="s">
        <v>917</v>
      </c>
      <c r="B917" s="1" t="str">
        <f ca="1">IFERROR(__xludf.DUMMYFUNCTION("GOOGLETRANSLATE(A917)"),"terrible")</f>
        <v>terrible</v>
      </c>
    </row>
    <row r="918" spans="1:2" ht="15.75" customHeight="1" x14ac:dyDescent="0.25">
      <c r="A918" s="1" t="s">
        <v>918</v>
      </c>
      <c r="B918" s="1" t="str">
        <f ca="1">IFERROR(__xludf.DUMMYFUNCTION("GOOGLETRANSLATE(A918)"),"called")</f>
        <v>called</v>
      </c>
    </row>
    <row r="919" spans="1:2" ht="15.75" customHeight="1" x14ac:dyDescent="0.25">
      <c r="A919" s="1" t="s">
        <v>919</v>
      </c>
      <c r="B919" s="1" t="str">
        <f ca="1">IFERROR(__xludf.DUMMYFUNCTION("GOOGLETRANSLATE(A919)"),"gifts")</f>
        <v>gifts</v>
      </c>
    </row>
    <row r="920" spans="1:2" ht="15.75" customHeight="1" x14ac:dyDescent="0.25">
      <c r="A920" s="1" t="s">
        <v>920</v>
      </c>
      <c r="B920" s="1" t="str">
        <f ca="1">IFERROR(__xludf.DUMMYFUNCTION("GOOGLETRANSLATE(A920)"),"gentle")</f>
        <v>gentle</v>
      </c>
    </row>
    <row r="921" spans="1:2" ht="15.75" customHeight="1" x14ac:dyDescent="0.25">
      <c r="A921" s="1" t="s">
        <v>921</v>
      </c>
      <c r="B921" s="1" t="str">
        <f ca="1">IFERROR(__xludf.DUMMYFUNCTION("GOOGLETRANSLATE(A921)"),"sweet")</f>
        <v>sweet</v>
      </c>
    </row>
    <row r="922" spans="1:2" ht="15.75" customHeight="1" x14ac:dyDescent="0.25">
      <c r="A922" s="1" t="s">
        <v>922</v>
      </c>
      <c r="B922" s="1" t="str">
        <f ca="1">IFERROR(__xludf.DUMMYFUNCTION("GOOGLETRANSLATE(A922)"),"dead")</f>
        <v>dead</v>
      </c>
    </row>
    <row r="923" spans="1:2" ht="15.75" customHeight="1" x14ac:dyDescent="0.25">
      <c r="A923" s="1" t="s">
        <v>923</v>
      </c>
      <c r="B923" s="1" t="str">
        <f ca="1">IFERROR(__xludf.DUMMYFUNCTION("GOOGLETRANSLATE(A923)"),"You wanted")</f>
        <v>You wanted</v>
      </c>
    </row>
    <row r="924" spans="1:2" ht="15.75" customHeight="1" x14ac:dyDescent="0.25">
      <c r="A924" s="1" t="s">
        <v>924</v>
      </c>
      <c r="B924" s="1" t="str">
        <f ca="1">IFERROR(__xludf.DUMMYFUNCTION("GOOGLETRANSLATE(A924)"),"attack")</f>
        <v>attack</v>
      </c>
    </row>
    <row r="925" spans="1:2" ht="15.75" customHeight="1" x14ac:dyDescent="0.25">
      <c r="A925" s="1" t="s">
        <v>925</v>
      </c>
      <c r="B925" s="1" t="str">
        <f ca="1">IFERROR(__xludf.DUMMYFUNCTION("GOOGLETRANSLATE(A925)"),"the")</f>
        <v>the</v>
      </c>
    </row>
    <row r="926" spans="1:2" ht="15.75" customHeight="1" x14ac:dyDescent="0.25">
      <c r="A926" s="1" t="s">
        <v>926</v>
      </c>
      <c r="B926" s="1" t="str">
        <f ca="1">IFERROR(__xludf.DUMMYFUNCTION("GOOGLETRANSLATE(A926)"),"Christmas")</f>
        <v>Christmas</v>
      </c>
    </row>
    <row r="927" spans="1:2" ht="15.75" customHeight="1" x14ac:dyDescent="0.25">
      <c r="A927" s="1" t="s">
        <v>927</v>
      </c>
      <c r="B927" s="1" t="str">
        <f ca="1">IFERROR(__xludf.DUMMYFUNCTION("GOOGLETRANSLATE(A927)"),"business")</f>
        <v>business</v>
      </c>
    </row>
    <row r="928" spans="1:2" ht="15.75" customHeight="1" x14ac:dyDescent="0.25">
      <c r="A928" s="1" t="s">
        <v>928</v>
      </c>
      <c r="B928" s="1" t="str">
        <f ca="1">IFERROR(__xludf.DUMMYFUNCTION("GOOGLETRANSLATE(A928)"),"could")</f>
        <v>could</v>
      </c>
    </row>
    <row r="929" spans="1:2" ht="15.75" customHeight="1" x14ac:dyDescent="0.25">
      <c r="A929" s="1" t="s">
        <v>929</v>
      </c>
      <c r="B929" s="1" t="str">
        <f ca="1">IFERROR(__xludf.DUMMYFUNCTION("GOOGLETRANSLATE(A929)"),"eight")</f>
        <v>eight</v>
      </c>
    </row>
    <row r="930" spans="1:2" ht="15.75" customHeight="1" x14ac:dyDescent="0.25">
      <c r="A930" s="1" t="s">
        <v>930</v>
      </c>
      <c r="B930" s="1" t="str">
        <f ca="1">IFERROR(__xludf.DUMMYFUNCTION("GOOGLETRANSLATE(A930)"),"plane")</f>
        <v>plane</v>
      </c>
    </row>
    <row r="931" spans="1:2" ht="15.75" customHeight="1" x14ac:dyDescent="0.25">
      <c r="A931" s="1" t="s">
        <v>931</v>
      </c>
      <c r="B931" s="1" t="str">
        <f ca="1">IFERROR(__xludf.DUMMYFUNCTION("GOOGLETRANSLATE(A931)"),"investigation")</f>
        <v>investigation</v>
      </c>
    </row>
    <row r="932" spans="1:2" ht="15.75" customHeight="1" x14ac:dyDescent="0.25">
      <c r="A932" s="1" t="s">
        <v>932</v>
      </c>
      <c r="B932" s="1" t="str">
        <f ca="1">IFERROR(__xludf.DUMMYFUNCTION("GOOGLETRANSLATE(A932)"),"just")</f>
        <v>just</v>
      </c>
    </row>
    <row r="933" spans="1:2" ht="15.75" customHeight="1" x14ac:dyDescent="0.25">
      <c r="A933" s="1" t="s">
        <v>933</v>
      </c>
      <c r="B933" s="1" t="str">
        <f ca="1">IFERROR(__xludf.DUMMYFUNCTION("GOOGLETRANSLATE(A933)"),"Law")</f>
        <v>Law</v>
      </c>
    </row>
    <row r="934" spans="1:2" ht="15.75" customHeight="1" x14ac:dyDescent="0.25">
      <c r="A934" s="1" t="s">
        <v>934</v>
      </c>
      <c r="B934" s="1" t="str">
        <f ca="1">IFERROR(__xludf.DUMMYFUNCTION("GOOGLETRANSLATE(A934)"),"keep")</f>
        <v>keep</v>
      </c>
    </row>
    <row r="935" spans="1:2" ht="15.75" customHeight="1" x14ac:dyDescent="0.25">
      <c r="A935" s="1" t="s">
        <v>935</v>
      </c>
      <c r="B935" s="1" t="str">
        <f ca="1">IFERROR(__xludf.DUMMYFUNCTION("GOOGLETRANSLATE(A935)"),"army")</f>
        <v>army</v>
      </c>
    </row>
    <row r="936" spans="1:2" ht="15.75" customHeight="1" x14ac:dyDescent="0.25">
      <c r="A936" s="1" t="s">
        <v>936</v>
      </c>
      <c r="B936" s="1" t="str">
        <f ca="1">IFERROR(__xludf.DUMMYFUNCTION("GOOGLETRANSLATE(A936)"),"paper")</f>
        <v>paper</v>
      </c>
    </row>
    <row r="937" spans="1:2" ht="15.75" customHeight="1" x14ac:dyDescent="0.25">
      <c r="A937" s="1" t="s">
        <v>937</v>
      </c>
      <c r="B937" s="1" t="str">
        <f ca="1">IFERROR(__xludf.DUMMYFUNCTION("GOOGLETRANSLATE(A937)"),"parts")</f>
        <v>parts</v>
      </c>
    </row>
    <row r="938" spans="1:2" ht="15.75" customHeight="1" x14ac:dyDescent="0.25">
      <c r="A938" s="1" t="s">
        <v>938</v>
      </c>
      <c r="B938" s="1" t="str">
        <f ca="1">IFERROR(__xludf.DUMMYFUNCTION("GOOGLETRANSLATE(A938)"),"ten")</f>
        <v>ten</v>
      </c>
    </row>
    <row r="939" spans="1:2" ht="15.75" customHeight="1" x14ac:dyDescent="0.25">
      <c r="A939" s="1" t="s">
        <v>939</v>
      </c>
      <c r="B939" s="1" t="str">
        <f ca="1">IFERROR(__xludf.DUMMYFUNCTION("GOOGLETRANSLATE(A939)"),"funny")</f>
        <v>funny</v>
      </c>
    </row>
    <row r="940" spans="1:2" ht="15.75" customHeight="1" x14ac:dyDescent="0.25">
      <c r="A940" s="1" t="s">
        <v>940</v>
      </c>
      <c r="B940" s="1" t="str">
        <f ca="1">IFERROR(__xludf.DUMMYFUNCTION("GOOGLETRANSLATE(A940)"),"would say")</f>
        <v>would say</v>
      </c>
    </row>
    <row r="941" spans="1:2" ht="15.75" customHeight="1" x14ac:dyDescent="0.25">
      <c r="A941" s="1" t="s">
        <v>941</v>
      </c>
      <c r="B941" s="1" t="str">
        <f ca="1">IFERROR(__xludf.DUMMYFUNCTION("GOOGLETRANSLATE(A941)"),"principle")</f>
        <v>principle</v>
      </c>
    </row>
    <row r="942" spans="1:2" ht="15.75" customHeight="1" x14ac:dyDescent="0.25">
      <c r="A942" s="1" t="s">
        <v>942</v>
      </c>
      <c r="B942" s="1" t="str">
        <f ca="1">IFERROR(__xludf.DUMMYFUNCTION("GOOGLETRANSLATE(A942)"),"in front of")</f>
        <v>in front of</v>
      </c>
    </row>
    <row r="943" spans="1:2" ht="15.75" customHeight="1" x14ac:dyDescent="0.25">
      <c r="A943" s="1" t="s">
        <v>943</v>
      </c>
      <c r="B943" s="1" t="str">
        <f ca="1">IFERROR(__xludf.DUMMYFUNCTION("GOOGLETRANSLATE(A943)"),"lieutenant")</f>
        <v>lieutenant</v>
      </c>
    </row>
    <row r="944" spans="1:2" ht="15.75" customHeight="1" x14ac:dyDescent="0.25">
      <c r="A944" s="1" t="s">
        <v>944</v>
      </c>
      <c r="B944" s="1" t="str">
        <f ca="1">IFERROR(__xludf.DUMMYFUNCTION("GOOGLETRANSLATE(A944)"),"desire")</f>
        <v>desire</v>
      </c>
    </row>
    <row r="945" spans="1:2" ht="15.75" customHeight="1" x14ac:dyDescent="0.25">
      <c r="A945" s="1" t="s">
        <v>945</v>
      </c>
      <c r="B945" s="1" t="str">
        <f ca="1">IFERROR(__xludf.DUMMYFUNCTION("GOOGLETRANSLATE(A945)"),"go")</f>
        <v>go</v>
      </c>
    </row>
    <row r="946" spans="1:2" ht="15.75" customHeight="1" x14ac:dyDescent="0.25">
      <c r="A946" s="1" t="s">
        <v>946</v>
      </c>
      <c r="B946" s="1" t="str">
        <f ca="1">IFERROR(__xludf.DUMMYFUNCTION("GOOGLETRANSLATE(A946)"),"nave")</f>
        <v>nave</v>
      </c>
    </row>
    <row r="947" spans="1:2" ht="15.75" customHeight="1" x14ac:dyDescent="0.25">
      <c r="A947" s="1" t="s">
        <v>947</v>
      </c>
      <c r="B947" s="1" t="str">
        <f ca="1">IFERROR(__xludf.DUMMYFUNCTION("GOOGLETRANSLATE(A947)"),"sale")</f>
        <v>sale</v>
      </c>
    </row>
    <row r="948" spans="1:2" ht="15.75" customHeight="1" x14ac:dyDescent="0.25">
      <c r="A948" s="1" t="s">
        <v>948</v>
      </c>
      <c r="B948" s="1" t="str">
        <f ca="1">IFERROR(__xludf.DUMMYFUNCTION("GOOGLETRANSLATE(A948)"),"Waste")</f>
        <v>Waste</v>
      </c>
    </row>
    <row r="949" spans="1:2" ht="15.75" customHeight="1" x14ac:dyDescent="0.25">
      <c r="A949" s="1" t="s">
        <v>949</v>
      </c>
      <c r="B949" s="1" t="str">
        <f ca="1">IFERROR(__xludf.DUMMYFUNCTION("GOOGLETRANSLATE(A949)"),"vine")</f>
        <v>vine</v>
      </c>
    </row>
    <row r="950" spans="1:2" ht="15.75" customHeight="1" x14ac:dyDescent="0.25">
      <c r="A950" s="1" t="s">
        <v>950</v>
      </c>
      <c r="B950" s="1" t="str">
        <f ca="1">IFERROR(__xludf.DUMMYFUNCTION("GOOGLETRANSLATE(A950)"),"contact")</f>
        <v>contact</v>
      </c>
    </row>
    <row r="951" spans="1:2" ht="15.75" customHeight="1" x14ac:dyDescent="0.25">
      <c r="A951" s="1" t="s">
        <v>951</v>
      </c>
      <c r="B951" s="1" t="str">
        <f ca="1">IFERROR(__xludf.DUMMYFUNCTION("GOOGLETRANSLATE(A951)"),"husband")</f>
        <v>husband</v>
      </c>
    </row>
    <row r="952" spans="1:2" ht="15.75" customHeight="1" x14ac:dyDescent="0.25">
      <c r="A952" s="1" t="s">
        <v>952</v>
      </c>
      <c r="B952" s="1" t="str">
        <f ca="1">IFERROR(__xludf.DUMMYFUNCTION("GOOGLETRANSLATE(A952)"),"train")</f>
        <v>train</v>
      </c>
    </row>
    <row r="953" spans="1:2" ht="15.75" customHeight="1" x14ac:dyDescent="0.25">
      <c r="A953" s="1" t="s">
        <v>953</v>
      </c>
      <c r="B953" s="1" t="str">
        <f ca="1">IFERROR(__xludf.DUMMYFUNCTION("GOOGLETRANSLATE(A953)"),"we find")</f>
        <v>we find</v>
      </c>
    </row>
    <row r="954" spans="1:2" ht="15.75" customHeight="1" x14ac:dyDescent="0.25">
      <c r="A954" s="1" t="s">
        <v>954</v>
      </c>
      <c r="B954" s="1" t="str">
        <f ca="1">IFERROR(__xludf.DUMMYFUNCTION("GOOGLETRANSLATE(A954)"),"dale")</f>
        <v>dale</v>
      </c>
    </row>
    <row r="955" spans="1:2" ht="15.75" customHeight="1" x14ac:dyDescent="0.25">
      <c r="A955" s="1" t="s">
        <v>955</v>
      </c>
      <c r="B955" s="1" t="str">
        <f ca="1">IFERROR(__xludf.DUMMYFUNCTION("GOOGLETRANSLATE(A955)"),"TRUE")</f>
        <v>TRUE</v>
      </c>
    </row>
    <row r="956" spans="1:2" ht="15.75" customHeight="1" x14ac:dyDescent="0.25">
      <c r="A956" s="1" t="s">
        <v>956</v>
      </c>
      <c r="B956" s="1" t="str">
        <f ca="1">IFERROR(__xludf.DUMMYFUNCTION("GOOGLETRANSLATE(A956)"),"yours")</f>
        <v>yours</v>
      </c>
    </row>
    <row r="957" spans="1:2" ht="15.75" customHeight="1" x14ac:dyDescent="0.25">
      <c r="A957" s="1" t="s">
        <v>957</v>
      </c>
      <c r="B957" s="1" t="str">
        <f ca="1">IFERROR(__xludf.DUMMYFUNCTION("GOOGLETRANSLATE(A957)"),"alma")</f>
        <v>alma</v>
      </c>
    </row>
    <row r="958" spans="1:2" ht="15.75" customHeight="1" x14ac:dyDescent="0.25">
      <c r="A958" s="1" t="s">
        <v>958</v>
      </c>
      <c r="B958" s="1" t="str">
        <f ca="1">IFERROR(__xludf.DUMMYFUNCTION("GOOGLETRANSLATE(A958)"),"do it")</f>
        <v>do it</v>
      </c>
    </row>
    <row r="959" spans="1:2" ht="15.75" customHeight="1" x14ac:dyDescent="0.25">
      <c r="A959" s="1" t="s">
        <v>959</v>
      </c>
      <c r="B959" s="1" t="str">
        <f ca="1">IFERROR(__xludf.DUMMYFUNCTION("GOOGLETRANSLATE(A959)"),"sorry")</f>
        <v>sorry</v>
      </c>
    </row>
    <row r="960" spans="1:2" ht="15.75" customHeight="1" x14ac:dyDescent="0.25">
      <c r="A960" s="1" t="s">
        <v>960</v>
      </c>
      <c r="B960" s="1" t="str">
        <f ca="1">IFERROR(__xludf.DUMMYFUNCTION("GOOGLETRANSLATE(A960)"),"together")</f>
        <v>together</v>
      </c>
    </row>
    <row r="961" spans="1:2" ht="15.75" customHeight="1" x14ac:dyDescent="0.25">
      <c r="A961" s="1" t="s">
        <v>961</v>
      </c>
      <c r="B961" s="1" t="str">
        <f ca="1">IFERROR(__xludf.DUMMYFUNCTION("GOOGLETRANSLATE(A961)"),"you")</f>
        <v>you</v>
      </c>
    </row>
    <row r="962" spans="1:2" ht="15.75" customHeight="1" x14ac:dyDescent="0.25">
      <c r="A962" s="1" t="s">
        <v>962</v>
      </c>
      <c r="B962" s="1" t="str">
        <f ca="1">IFERROR(__xludf.DUMMYFUNCTION("GOOGLETRANSLATE(A962)"),"I will have")</f>
        <v>I will have</v>
      </c>
    </row>
    <row r="963" spans="1:2" ht="15.75" customHeight="1" x14ac:dyDescent="0.25">
      <c r="A963" s="1" t="s">
        <v>963</v>
      </c>
      <c r="B963" s="1" t="str">
        <f ca="1">IFERROR(__xludf.DUMMYFUNCTION("GOOGLETRANSLATE(A963)"),"marriage")</f>
        <v>marriage</v>
      </c>
    </row>
    <row r="964" spans="1:2" ht="15.75" customHeight="1" x14ac:dyDescent="0.25">
      <c r="A964" s="1" t="s">
        <v>964</v>
      </c>
      <c r="B964" s="1" t="str">
        <f ca="1">IFERROR(__xludf.DUMMYFUNCTION("GOOGLETRANSLATE(A964)"),"know")</f>
        <v>know</v>
      </c>
    </row>
    <row r="965" spans="1:2" ht="15.75" customHeight="1" x14ac:dyDescent="0.25">
      <c r="A965" s="1" t="s">
        <v>965</v>
      </c>
      <c r="B965" s="1" t="str">
        <f ca="1">IFERROR(__xludf.DUMMYFUNCTION("GOOGLETRANSLATE(A965)"),"craziness")</f>
        <v>craziness</v>
      </c>
    </row>
    <row r="966" spans="1:2" ht="15.75" customHeight="1" x14ac:dyDescent="0.25">
      <c r="A966" s="1" t="s">
        <v>966</v>
      </c>
      <c r="B966" s="1" t="str">
        <f ca="1">IFERROR(__xludf.DUMMYFUNCTION("GOOGLETRANSLATE(A966)"),"air")</f>
        <v>air</v>
      </c>
    </row>
    <row r="967" spans="1:2" ht="15.75" customHeight="1" x14ac:dyDescent="0.25">
      <c r="A967" s="1" t="s">
        <v>967</v>
      </c>
      <c r="B967" s="1" t="str">
        <f ca="1">IFERROR(__xludf.DUMMYFUNCTION("GOOGLETRANSLATE(A967)"),"permission")</f>
        <v>permission</v>
      </c>
    </row>
    <row r="968" spans="1:2" ht="15.75" customHeight="1" x14ac:dyDescent="0.25">
      <c r="A968" s="1" t="s">
        <v>968</v>
      </c>
      <c r="B968" s="1" t="str">
        <f ca="1">IFERROR(__xludf.DUMMYFUNCTION("GOOGLETRANSLATE(A968)"),"director")</f>
        <v>director</v>
      </c>
    </row>
    <row r="969" spans="1:2" ht="15.75" customHeight="1" x14ac:dyDescent="0.25">
      <c r="A969" s="1" t="s">
        <v>969</v>
      </c>
      <c r="B969" s="1" t="str">
        <f ca="1">IFERROR(__xludf.DUMMYFUNCTION("GOOGLETRANSLATE(A969)"),"danger")</f>
        <v>danger</v>
      </c>
    </row>
    <row r="970" spans="1:2" ht="15.75" customHeight="1" x14ac:dyDescent="0.25">
      <c r="A970" s="1" t="s">
        <v>970</v>
      </c>
      <c r="B970" s="1" t="str">
        <f ca="1">IFERROR(__xludf.DUMMYFUNCTION("GOOGLETRANSLATE(A970)"),"freedom")</f>
        <v>freedom</v>
      </c>
    </row>
    <row r="971" spans="1:2" ht="15.75" customHeight="1" x14ac:dyDescent="0.25">
      <c r="A971" s="1" t="s">
        <v>971</v>
      </c>
      <c r="B971" s="1" t="str">
        <f ca="1">IFERROR(__xludf.DUMMYFUNCTION("GOOGLETRANSLATE(A971)"),"glad")</f>
        <v>glad</v>
      </c>
    </row>
    <row r="972" spans="1:2" ht="15.75" customHeight="1" x14ac:dyDescent="0.25">
      <c r="A972" s="1" t="s">
        <v>972</v>
      </c>
      <c r="B972" s="1" t="str">
        <f ca="1">IFERROR(__xludf.DUMMYFUNCTION("GOOGLETRANSLATE(A972)"),"low")</f>
        <v>low</v>
      </c>
    </row>
    <row r="973" spans="1:2" ht="15.75" customHeight="1" x14ac:dyDescent="0.25">
      <c r="A973" s="1" t="s">
        <v>973</v>
      </c>
      <c r="B973" s="1" t="str">
        <f ca="1">IFERROR(__xludf.DUMMYFUNCTION("GOOGLETRANSLATE(A973)"),"we will have")</f>
        <v>we will have</v>
      </c>
    </row>
    <row r="974" spans="1:2" ht="15.75" customHeight="1" x14ac:dyDescent="0.25">
      <c r="A974" s="1" t="s">
        <v>974</v>
      </c>
      <c r="B974" s="1" t="str">
        <f ca="1">IFERROR(__xludf.DUMMYFUNCTION("GOOGLETRANSLATE(A974)"),"right")</f>
        <v>right</v>
      </c>
    </row>
    <row r="975" spans="1:2" ht="15.75" customHeight="1" x14ac:dyDescent="0.25">
      <c r="A975" s="1" t="s">
        <v>975</v>
      </c>
      <c r="B975" s="1" t="str">
        <f ca="1">IFERROR(__xludf.DUMMYFUNCTION("GOOGLETRANSLATE(A975)"),"finds")</f>
        <v>finds</v>
      </c>
    </row>
    <row r="976" spans="1:2" ht="15.75" customHeight="1" x14ac:dyDescent="0.25">
      <c r="A976" s="1" t="s">
        <v>976</v>
      </c>
      <c r="B976" s="1" t="str">
        <f ca="1">IFERROR(__xludf.DUMMYFUNCTION("GOOGLETRANSLATE(A976)"),"pies")</f>
        <v>pies</v>
      </c>
    </row>
    <row r="977" spans="1:2" ht="15.75" customHeight="1" x14ac:dyDescent="0.25">
      <c r="A977" s="1" t="s">
        <v>977</v>
      </c>
      <c r="B977" s="1" t="str">
        <f ca="1">IFERROR(__xludf.DUMMYFUNCTION("GOOGLETRANSLATE(A977)"),"second")</f>
        <v>second</v>
      </c>
    </row>
    <row r="978" spans="1:2" ht="15.75" customHeight="1" x14ac:dyDescent="0.25">
      <c r="A978" s="1" t="s">
        <v>978</v>
      </c>
      <c r="B978" s="1" t="str">
        <f ca="1">IFERROR(__xludf.DUMMYFUNCTION("GOOGLETRANSLATE(A978)"),"marvelous")</f>
        <v>marvelous</v>
      </c>
    </row>
    <row r="979" spans="1:2" ht="15.75" customHeight="1" x14ac:dyDescent="0.25">
      <c r="A979" s="1" t="s">
        <v>979</v>
      </c>
      <c r="B979" s="1" t="str">
        <f ca="1">IFERROR(__xludf.DUMMYFUNCTION("GOOGLETRANSLATE(A979)"),"space")</f>
        <v>space</v>
      </c>
    </row>
    <row r="980" spans="1:2" ht="15.75" customHeight="1" x14ac:dyDescent="0.25">
      <c r="A980" s="1" t="s">
        <v>980</v>
      </c>
      <c r="B980" s="1" t="str">
        <f ca="1">IFERROR(__xludf.DUMMYFUNCTION("GOOGLETRANSLATE(A980)"),"mouse")</f>
        <v>mouse</v>
      </c>
    </row>
    <row r="981" spans="1:2" ht="15.75" customHeight="1" x14ac:dyDescent="0.25">
      <c r="A981" s="1" t="s">
        <v>981</v>
      </c>
      <c r="B981" s="1" t="str">
        <f ca="1">IFERROR(__xludf.DUMMYFUNCTION("GOOGLETRANSLATE(A981)"),"grandfather")</f>
        <v>grandfather</v>
      </c>
    </row>
    <row r="982" spans="1:2" ht="15.75" customHeight="1" x14ac:dyDescent="0.25">
      <c r="A982" s="1" t="s">
        <v>982</v>
      </c>
      <c r="B982" s="1" t="str">
        <f ca="1">IFERROR(__xludf.DUMMYFUNCTION("GOOGLETRANSLATE(A982)"),"I expected")</f>
        <v>I expected</v>
      </c>
    </row>
    <row r="983" spans="1:2" ht="15.75" customHeight="1" x14ac:dyDescent="0.25">
      <c r="A983" s="1" t="s">
        <v>983</v>
      </c>
      <c r="B983" s="1" t="str">
        <f ca="1">IFERROR(__xludf.DUMMYFUNCTION("GOOGLETRANSLATE(A983)"),"looking")</f>
        <v>looking</v>
      </c>
    </row>
    <row r="984" spans="1:2" ht="15.75" customHeight="1" x14ac:dyDescent="0.25">
      <c r="A984" s="1" t="s">
        <v>984</v>
      </c>
      <c r="B984" s="1" t="str">
        <f ca="1">IFERROR(__xludf.DUMMYFUNCTION("GOOGLETRANSLATE(A984)"),"health")</f>
        <v>health</v>
      </c>
    </row>
    <row r="985" spans="1:2" ht="15.75" customHeight="1" x14ac:dyDescent="0.25">
      <c r="A985" s="1" t="s">
        <v>985</v>
      </c>
      <c r="B985" s="1" t="str">
        <f ca="1">IFERROR(__xludf.DUMMYFUNCTION("GOOGLETRANSLATE(A985)"),"surprise")</f>
        <v>surprise</v>
      </c>
    </row>
    <row r="986" spans="1:2" ht="15.75" customHeight="1" x14ac:dyDescent="0.25">
      <c r="A986" s="1" t="s">
        <v>986</v>
      </c>
      <c r="B986" s="1" t="str">
        <f ca="1">IFERROR(__xludf.DUMMYFUNCTION("GOOGLETRANSLATE(A986)"),"none")</f>
        <v>none</v>
      </c>
    </row>
    <row r="987" spans="1:2" ht="15.75" customHeight="1" x14ac:dyDescent="0.25">
      <c r="A987" s="1" t="s">
        <v>987</v>
      </c>
      <c r="B987" s="1" t="str">
        <f ca="1">IFERROR(__xludf.DUMMYFUNCTION("GOOGLETRANSLATE(A987)"),"Miren")</f>
        <v>Miren</v>
      </c>
    </row>
    <row r="988" spans="1:2" ht="15.75" customHeight="1" x14ac:dyDescent="0.25">
      <c r="A988" s="1" t="s">
        <v>988</v>
      </c>
      <c r="B988" s="1" t="str">
        <f ca="1">IFERROR(__xludf.DUMMYFUNCTION("GOOGLETRANSLATE(A988)"),"sad")</f>
        <v>sad</v>
      </c>
    </row>
    <row r="989" spans="1:2" ht="15.75" customHeight="1" x14ac:dyDescent="0.25">
      <c r="A989" s="1" t="s">
        <v>989</v>
      </c>
      <c r="B989" s="1" t="str">
        <f ca="1">IFERROR(__xludf.DUMMYFUNCTION("GOOGLETRANSLATE(A989)"),"still")</f>
        <v>still</v>
      </c>
    </row>
    <row r="990" spans="1:2" ht="15.75" customHeight="1" x14ac:dyDescent="0.25">
      <c r="A990" s="1" t="s">
        <v>990</v>
      </c>
      <c r="B990" s="1" t="str">
        <f ca="1">IFERROR(__xludf.DUMMYFUNCTION("GOOGLETRANSLATE(A990)"),"thought")</f>
        <v>thought</v>
      </c>
    </row>
    <row r="991" spans="1:2" ht="15.75" customHeight="1" x14ac:dyDescent="0.25">
      <c r="A991" s="1" t="s">
        <v>991</v>
      </c>
      <c r="B991" s="1" t="str">
        <f ca="1">IFERROR(__xludf.DUMMYFUNCTION("GOOGLETRANSLATE(A991)"),"maestro")</f>
        <v>maestro</v>
      </c>
    </row>
    <row r="992" spans="1:2" ht="15.75" customHeight="1" x14ac:dyDescent="0.25">
      <c r="A992" s="1" t="s">
        <v>992</v>
      </c>
      <c r="B992" s="1" t="str">
        <f ca="1">IFERROR(__xludf.DUMMYFUNCTION("GOOGLETRANSLATE(A992)"),"according to")</f>
        <v>according to</v>
      </c>
    </row>
    <row r="993" spans="1:2" ht="15.75" customHeight="1" x14ac:dyDescent="0.25">
      <c r="A993" s="1" t="s">
        <v>993</v>
      </c>
      <c r="B993" s="1" t="str">
        <f ca="1">IFERROR(__xludf.DUMMYFUNCTION("GOOGLETRANSLATE(A993)"),"hell")</f>
        <v>hell</v>
      </c>
    </row>
    <row r="994" spans="1:2" ht="15.75" customHeight="1" x14ac:dyDescent="0.25">
      <c r="A994" s="1" t="s">
        <v>994</v>
      </c>
      <c r="B994" s="1" t="str">
        <f ca="1">IFERROR(__xludf.DUMMYFUNCTION("GOOGLETRANSLATE(A994)"),"could")</f>
        <v>could</v>
      </c>
    </row>
    <row r="995" spans="1:2" ht="15.75" customHeight="1" x14ac:dyDescent="0.25">
      <c r="A995" s="1" t="s">
        <v>995</v>
      </c>
      <c r="B995" s="1" t="str">
        <f ca="1">IFERROR(__xludf.DUMMYFUNCTION("GOOGLETRANSLATE(A995)"),"types")</f>
        <v>types</v>
      </c>
    </row>
    <row r="996" spans="1:2" ht="15.75" customHeight="1" x14ac:dyDescent="0.25">
      <c r="A996" s="1" t="s">
        <v>996</v>
      </c>
      <c r="B996" s="1" t="str">
        <f ca="1">IFERROR(__xludf.DUMMYFUNCTION("GOOGLETRANSLATE(A996)"),"aunt")</f>
        <v>aunt</v>
      </c>
    </row>
    <row r="997" spans="1:2" ht="15.75" customHeight="1" x14ac:dyDescent="0.25">
      <c r="A997" s="1" t="s">
        <v>997</v>
      </c>
      <c r="B997" s="1" t="str">
        <f ca="1">IFERROR(__xludf.DUMMYFUNCTION("GOOGLETRANSLATE(A997)"),"crime")</f>
        <v>crime</v>
      </c>
    </row>
    <row r="998" spans="1:2" ht="15.75" customHeight="1" x14ac:dyDescent="0.25">
      <c r="A998" s="1" t="s">
        <v>998</v>
      </c>
      <c r="B998" s="1" t="str">
        <f ca="1">IFERROR(__xludf.DUMMYFUNCTION("GOOGLETRANSLATE(A998)"),"acquaintance")</f>
        <v>acquaintance</v>
      </c>
    </row>
    <row r="999" spans="1:2" ht="15.75" customHeight="1" x14ac:dyDescent="0.25">
      <c r="A999" s="1" t="s">
        <v>999</v>
      </c>
      <c r="B999" s="1" t="str">
        <f ca="1">IFERROR(__xludf.DUMMYFUNCTION("GOOGLETRANSLATE(A999)"),"advice")</f>
        <v>advice</v>
      </c>
    </row>
    <row r="1000" spans="1:2" ht="15.75" customHeight="1" x14ac:dyDescent="0.25">
      <c r="A1000" s="1" t="s">
        <v>1000</v>
      </c>
      <c r="B1000" s="1" t="str">
        <f ca="1">IFERROR(__xludf.DUMMYFUNCTION("GOOGLETRANSLATE(A1000)"),"in view of")</f>
        <v>in view of</v>
      </c>
    </row>
    <row r="1001" spans="1:2" ht="15.75" customHeight="1" x14ac:dyDescent="0.25">
      <c r="A1001" s="1" t="s">
        <v>1001</v>
      </c>
      <c r="B1001" s="1" t="str">
        <f ca="1">IFERROR(__xludf.DUMMYFUNCTION("GOOGLETRANSLATE(A1001)"),"church")</f>
        <v>church</v>
      </c>
    </row>
    <row r="1002" spans="1:2" ht="15.75" customHeight="1" x14ac:dyDescent="0.25">
      <c r="A1002" s="1" t="s">
        <v>1002</v>
      </c>
      <c r="B1002" s="1" t="str">
        <f ca="1">IFERROR(__xludf.DUMMYFUNCTION("GOOGLETRANSLATE(A1002)"),"tried")</f>
        <v>tried</v>
      </c>
    </row>
    <row r="1003" spans="1:2" ht="15.75" customHeight="1" x14ac:dyDescent="0.25">
      <c r="A1003" s="1" t="s">
        <v>1003</v>
      </c>
      <c r="B1003" s="1" t="str">
        <f ca="1">IFERROR(__xludf.DUMMYFUNCTION("GOOGLETRANSLATE(A1003)"),"most")</f>
        <v>most</v>
      </c>
    </row>
    <row r="1004" spans="1:2" ht="15.75" customHeight="1" x14ac:dyDescent="0.25">
      <c r="A1004" s="1" t="s">
        <v>1004</v>
      </c>
      <c r="B1004" s="1" t="str">
        <f ca="1">IFERROR(__xludf.DUMMYFUNCTION("GOOGLETRANSLATE(A1004)"),"give")</f>
        <v>give</v>
      </c>
    </row>
    <row r="1005" spans="1:2" ht="15.75" customHeight="1" x14ac:dyDescent="0.25">
      <c r="A1005" s="1" t="s">
        <v>1005</v>
      </c>
      <c r="B1005" s="1" t="str">
        <f ca="1">IFERROR(__xludf.DUMMYFUNCTION("GOOGLETRANSLATE(A1005)"),"peter")</f>
        <v>peter</v>
      </c>
    </row>
    <row r="1006" spans="1:2" ht="15.75" customHeight="1" x14ac:dyDescent="0.25">
      <c r="A1006" s="1" t="s">
        <v>1006</v>
      </c>
      <c r="B1006" s="1" t="str">
        <f ca="1">IFERROR(__xludf.DUMMYFUNCTION("GOOGLETRANSLATE(A1006)"),"we did")</f>
        <v>we did</v>
      </c>
    </row>
    <row r="1007" spans="1:2" ht="15.75" customHeight="1" x14ac:dyDescent="0.25">
      <c r="A1007" s="1" t="s">
        <v>1007</v>
      </c>
      <c r="B1007" s="1" t="str">
        <f ca="1">IFERROR(__xludf.DUMMYFUNCTION("GOOGLETRANSLATE(A1007)"),"scene")</f>
        <v>scene</v>
      </c>
    </row>
    <row r="1008" spans="1:2" ht="15.75" customHeight="1" x14ac:dyDescent="0.25">
      <c r="A1008" s="1" t="s">
        <v>1008</v>
      </c>
      <c r="B1008" s="1" t="str">
        <f ca="1">IFERROR(__xludf.DUMMYFUNCTION("GOOGLETRANSLATE(A1008)"),"floor")</f>
        <v>floor</v>
      </c>
    </row>
    <row r="1009" spans="1:2" ht="15.75" customHeight="1" x14ac:dyDescent="0.25">
      <c r="A1009" s="1" t="s">
        <v>1009</v>
      </c>
      <c r="B1009" s="1" t="str">
        <f ca="1">IFERROR(__xludf.DUMMYFUNCTION("GOOGLETRANSLATE(A1009)"),"sign")</f>
        <v>sign</v>
      </c>
    </row>
    <row r="1010" spans="1:2" ht="15.75" customHeight="1" x14ac:dyDescent="0.25">
      <c r="A1010" s="1" t="s">
        <v>1010</v>
      </c>
      <c r="B1010" s="1" t="str">
        <f ca="1">IFERROR(__xludf.DUMMYFUNCTION("GOOGLETRANSLATE(A1010)"),"honor")</f>
        <v>honor</v>
      </c>
    </row>
    <row r="1011" spans="1:2" ht="15.75" customHeight="1" x14ac:dyDescent="0.25">
      <c r="A1011" s="1" t="s">
        <v>1011</v>
      </c>
      <c r="B1011" s="1" t="str">
        <f ca="1">IFERROR(__xludf.DUMMYFUNCTION("GOOGLETRANSLATE(A1011)"),"llamas")</f>
        <v>llamas</v>
      </c>
    </row>
    <row r="1012" spans="1:2" ht="15.75" customHeight="1" x14ac:dyDescent="0.25">
      <c r="A1012" s="1" t="s">
        <v>1012</v>
      </c>
      <c r="B1012" s="1" t="str">
        <f ca="1">IFERROR(__xludf.DUMMYFUNCTION("GOOGLETRANSLATE(A1012)"),"open")</f>
        <v>open</v>
      </c>
    </row>
    <row r="1013" spans="1:2" ht="15.75" customHeight="1" x14ac:dyDescent="0.25">
      <c r="A1013" s="1" t="s">
        <v>1013</v>
      </c>
      <c r="B1013" s="1" t="str">
        <f ca="1">IFERROR(__xludf.DUMMYFUNCTION("GOOGLETRANSLATE(A1013)"),"brain")</f>
        <v>brain</v>
      </c>
    </row>
    <row r="1014" spans="1:2" ht="15.75" customHeight="1" x14ac:dyDescent="0.25">
      <c r="A1014" s="1" t="s">
        <v>1014</v>
      </c>
      <c r="B1014" s="1" t="str">
        <f ca="1">IFERROR(__xludf.DUMMYFUNCTION("GOOGLETRANSLATE(A1014)"),"you will see")</f>
        <v>you will see</v>
      </c>
    </row>
    <row r="1015" spans="1:2" ht="15.75" customHeight="1" x14ac:dyDescent="0.25">
      <c r="A1015" s="1" t="s">
        <v>1015</v>
      </c>
      <c r="B1015" s="1" t="str">
        <f ca="1">IFERROR(__xludf.DUMMYFUNCTION("GOOGLETRANSLATE(A1015)"),"seeing")</f>
        <v>seeing</v>
      </c>
    </row>
    <row r="1016" spans="1:2" ht="15.75" customHeight="1" x14ac:dyDescent="0.25">
      <c r="A1016" s="1" t="s">
        <v>1016</v>
      </c>
      <c r="B1016" s="1" t="str">
        <f ca="1">IFERROR(__xludf.DUMMYFUNCTION("GOOGLETRANSLATE(A1016)"),"places")</f>
        <v>places</v>
      </c>
    </row>
    <row r="1017" spans="1:2" ht="15.75" customHeight="1" x14ac:dyDescent="0.25">
      <c r="A1017" s="1" t="s">
        <v>1017</v>
      </c>
      <c r="B1017" s="1" t="str">
        <f ca="1">IFERROR(__xludf.DUMMYFUNCTION("GOOGLETRANSLATE(A1017)"),"asked")</f>
        <v>asked</v>
      </c>
    </row>
    <row r="1018" spans="1:2" ht="15.75" customHeight="1" x14ac:dyDescent="0.25">
      <c r="A1018" s="1" t="s">
        <v>1018</v>
      </c>
      <c r="B1018" s="1" t="str">
        <f ca="1">IFERROR(__xludf.DUMMYFUNCTION("GOOGLETRANSLATE(A1018)"),"kitchen")</f>
        <v>kitchen</v>
      </c>
    </row>
    <row r="1019" spans="1:2" ht="15.75" customHeight="1" x14ac:dyDescent="0.25">
      <c r="A1019" s="1" t="s">
        <v>1019</v>
      </c>
      <c r="B1019" s="1" t="str">
        <f ca="1">IFERROR(__xludf.DUMMYFUNCTION("GOOGLETRANSLATE(A1019)"),"dress")</f>
        <v>dress</v>
      </c>
    </row>
    <row r="1020" spans="1:2" ht="15.75" customHeight="1" x14ac:dyDescent="0.25">
      <c r="A1020" s="1" t="s">
        <v>1020</v>
      </c>
      <c r="B1020" s="1" t="str">
        <f ca="1">IFERROR(__xludf.DUMMYFUNCTION("GOOGLETRANSLATE(A1020)"),"intelligent")</f>
        <v>intelligent</v>
      </c>
    </row>
    <row r="1021" spans="1:2" ht="15.75" customHeight="1" x14ac:dyDescent="0.25">
      <c r="A1021" s="1" t="s">
        <v>1021</v>
      </c>
      <c r="B1021" s="1" t="str">
        <f ca="1">IFERROR(__xludf.DUMMYFUNCTION("GOOGLETRANSLATE(A1021)"),"old")</f>
        <v>old</v>
      </c>
    </row>
    <row r="1022" spans="1:2" ht="15.75" customHeight="1" x14ac:dyDescent="0.25">
      <c r="A1022" s="1" t="s">
        <v>1022</v>
      </c>
      <c r="B1022" s="1" t="str">
        <f ca="1">IFERROR(__xludf.DUMMYFUNCTION("GOOGLETRANSLATE(A1022)"),"horse")</f>
        <v>horse</v>
      </c>
    </row>
    <row r="1023" spans="1:2" ht="15.75" customHeight="1" x14ac:dyDescent="0.25">
      <c r="A1023" s="1" t="s">
        <v>1023</v>
      </c>
      <c r="B1023" s="1" t="str">
        <f ca="1">IFERROR(__xludf.DUMMYFUNCTION("GOOGLETRANSLATE(A1023)"),"they come")</f>
        <v>they come</v>
      </c>
    </row>
    <row r="1024" spans="1:2" ht="15.75" customHeight="1" x14ac:dyDescent="0.25">
      <c r="A1024" s="1" t="s">
        <v>1024</v>
      </c>
      <c r="B1024" s="1" t="str">
        <f ca="1">IFERROR(__xludf.DUMMYFUNCTION("GOOGLETRANSLATE(A1024)"),"lives")</f>
        <v>lives</v>
      </c>
    </row>
    <row r="1025" spans="1:2" ht="15.75" customHeight="1" x14ac:dyDescent="0.25">
      <c r="A1025" s="1" t="s">
        <v>1025</v>
      </c>
      <c r="B1025" s="1" t="str">
        <f ca="1">IFERROR(__xludf.DUMMYFUNCTION("GOOGLETRANSLATE(A1025)"),"bar")</f>
        <v>bar</v>
      </c>
    </row>
    <row r="1026" spans="1:2" ht="15.75" customHeight="1" x14ac:dyDescent="0.25">
      <c r="A1026" s="1" t="s">
        <v>1026</v>
      </c>
      <c r="B1026" s="1" t="str">
        <f ca="1">IFERROR(__xludf.DUMMYFUNCTION("GOOGLETRANSLATE(A1026)"),"cut")</f>
        <v>cut</v>
      </c>
    </row>
    <row r="1027" spans="1:2" ht="15.75" customHeight="1" x14ac:dyDescent="0.25">
      <c r="A1027" s="1" t="s">
        <v>1027</v>
      </c>
      <c r="B1027" s="1" t="str">
        <f ca="1">IFERROR(__xludf.DUMMYFUNCTION("GOOGLETRANSLATE(A1027)"),"happened")</f>
        <v>happened</v>
      </c>
    </row>
    <row r="1028" spans="1:2" ht="15.75" customHeight="1" x14ac:dyDescent="0.25">
      <c r="A1028" s="1" t="s">
        <v>1028</v>
      </c>
      <c r="B1028" s="1" t="str">
        <f ca="1">IFERROR(__xludf.DUMMYFUNCTION("GOOGLETRANSLATE(A1028)"),"inside")</f>
        <v>inside</v>
      </c>
    </row>
    <row r="1029" spans="1:2" ht="15.75" customHeight="1" x14ac:dyDescent="0.25">
      <c r="A1029" s="1" t="s">
        <v>1029</v>
      </c>
      <c r="B1029" s="1" t="str">
        <f ca="1">IFERROR(__xludf.DUMMYFUNCTION("GOOGLETRANSLATE(A1029)"),"drug")</f>
        <v>drug</v>
      </c>
    </row>
    <row r="1030" spans="1:2" ht="15.75" customHeight="1" x14ac:dyDescent="0.25">
      <c r="A1030" s="1" t="s">
        <v>1030</v>
      </c>
      <c r="B1030" s="1" t="str">
        <f ca="1">IFERROR(__xludf.DUMMYFUNCTION("GOOGLETRANSLATE(A1030)"),"right away")</f>
        <v>right away</v>
      </c>
    </row>
    <row r="1031" spans="1:2" ht="15.75" customHeight="1" x14ac:dyDescent="0.25">
      <c r="A1031" s="1" t="s">
        <v>1031</v>
      </c>
      <c r="B1031" s="1" t="str">
        <f ca="1">IFERROR(__xludf.DUMMYFUNCTION("GOOGLETRANSLATE(A1031)"),"search")</f>
        <v>search</v>
      </c>
    </row>
    <row r="1032" spans="1:2" ht="15.75" customHeight="1" x14ac:dyDescent="0.25">
      <c r="A1032" s="1" t="s">
        <v>1032</v>
      </c>
      <c r="B1032" s="1" t="str">
        <f ca="1">IFERROR(__xludf.DUMMYFUNCTION("GOOGLETRANSLATE(A1032)"),"pleasant")</f>
        <v>pleasant</v>
      </c>
    </row>
    <row r="1033" spans="1:2" ht="15.75" customHeight="1" x14ac:dyDescent="0.25">
      <c r="A1033" s="1" t="s">
        <v>1033</v>
      </c>
      <c r="B1033" s="1" t="str">
        <f ca="1">IFERROR(__xludf.DUMMYFUNCTION("GOOGLETRANSLATE(A1033)"),"meat")</f>
        <v>meat</v>
      </c>
    </row>
    <row r="1034" spans="1:2" ht="15.75" customHeight="1" x14ac:dyDescent="0.25">
      <c r="A1034" s="1" t="s">
        <v>1034</v>
      </c>
      <c r="B1034" s="1" t="str">
        <f ca="1">IFERROR(__xludf.DUMMYFUNCTION("GOOGLETRANSLATE(A1034)"),"looked like")</f>
        <v>looked like</v>
      </c>
    </row>
    <row r="1035" spans="1:2" ht="15.75" customHeight="1" x14ac:dyDescent="0.25">
      <c r="A1035" s="1" t="s">
        <v>1035</v>
      </c>
      <c r="B1035" s="1" t="str">
        <f ca="1">IFERROR(__xludf.DUMMYFUNCTION("GOOGLETRANSLATE(A1035)"),"Department")</f>
        <v>Department</v>
      </c>
    </row>
    <row r="1036" spans="1:2" ht="15.75" customHeight="1" x14ac:dyDescent="0.25">
      <c r="A1036" s="1" t="s">
        <v>1036</v>
      </c>
      <c r="B1036" s="1" t="str">
        <f ca="1">IFERROR(__xludf.DUMMYFUNCTION("GOOGLETRANSLATE(A1036)"),"beautiful")</f>
        <v>beautiful</v>
      </c>
    </row>
    <row r="1037" spans="1:2" ht="15.75" customHeight="1" x14ac:dyDescent="0.25">
      <c r="A1037" s="1" t="s">
        <v>1037</v>
      </c>
      <c r="B1037" s="1" t="str">
        <f ca="1">IFERROR(__xludf.DUMMYFUNCTION("GOOGLETRANSLATE(A1037)"),"mar")</f>
        <v>mar</v>
      </c>
    </row>
    <row r="1038" spans="1:2" ht="15.75" customHeight="1" x14ac:dyDescent="0.25">
      <c r="A1038" s="1" t="s">
        <v>1038</v>
      </c>
      <c r="B1038" s="1" t="str">
        <f ca="1">IFERROR(__xludf.DUMMYFUNCTION("GOOGLETRANSLATE(A1038)"),"doubt")</f>
        <v>doubt</v>
      </c>
    </row>
    <row r="1039" spans="1:2" ht="15.75" customHeight="1" x14ac:dyDescent="0.25">
      <c r="A1039" s="1" t="s">
        <v>1039</v>
      </c>
      <c r="B1039" s="1" t="str">
        <f ca="1">IFERROR(__xludf.DUMMYFUNCTION("GOOGLETRANSLATE(A1039)"),"building")</f>
        <v>building</v>
      </c>
    </row>
    <row r="1040" spans="1:2" ht="15.75" customHeight="1" x14ac:dyDescent="0.25">
      <c r="A1040" s="1" t="s">
        <v>1040</v>
      </c>
      <c r="B1040" s="1" t="str">
        <f ca="1">IFERROR(__xludf.DUMMYFUNCTION("GOOGLETRANSLATE(A1040)"),"know")</f>
        <v>know</v>
      </c>
    </row>
    <row r="1041" spans="1:2" ht="15.75" customHeight="1" x14ac:dyDescent="0.25">
      <c r="A1041" s="1" t="s">
        <v>1041</v>
      </c>
      <c r="B1041" s="1" t="str">
        <f ca="1">IFERROR(__xludf.DUMMYFUNCTION("GOOGLETRANSLATE(A1041)"),"cargo")</f>
        <v>cargo</v>
      </c>
    </row>
    <row r="1042" spans="1:2" ht="15.75" customHeight="1" x14ac:dyDescent="0.25">
      <c r="A1042" s="1" t="s">
        <v>1042</v>
      </c>
      <c r="B1042" s="1" t="str">
        <f ca="1">IFERROR(__xludf.DUMMYFUNCTION("GOOGLETRANSLATE(A1042)"),"victim")</f>
        <v>victim</v>
      </c>
    </row>
    <row r="1043" spans="1:2" ht="15.75" customHeight="1" x14ac:dyDescent="0.25">
      <c r="A1043" s="1" t="s">
        <v>1043</v>
      </c>
      <c r="B1043" s="1" t="str">
        <f ca="1">IFERROR(__xludf.DUMMYFUNCTION("GOOGLETRANSLATE(A1043)"),"top")</f>
        <v>top</v>
      </c>
    </row>
    <row r="1044" spans="1:2" ht="15.75" customHeight="1" x14ac:dyDescent="0.25">
      <c r="A1044" s="1" t="s">
        <v>1044</v>
      </c>
      <c r="B1044" s="1" t="str">
        <f ca="1">IFERROR(__xludf.DUMMYFUNCTION("GOOGLETRANSLATE(A1044)"),"energy")</f>
        <v>energy</v>
      </c>
    </row>
    <row r="1045" spans="1:2" ht="15.75" customHeight="1" x14ac:dyDescent="0.25">
      <c r="A1045" s="1" t="s">
        <v>1045</v>
      </c>
      <c r="B1045" s="1" t="str">
        <f ca="1">IFERROR(__xludf.DUMMYFUNCTION("GOOGLETRANSLATE(A1045)"),"cold")</f>
        <v>cold</v>
      </c>
    </row>
    <row r="1046" spans="1:2" ht="15.75" customHeight="1" x14ac:dyDescent="0.25">
      <c r="A1046" s="1" t="s">
        <v>1046</v>
      </c>
      <c r="B1046" s="1" t="str">
        <f ca="1">IFERROR(__xludf.DUMMYFUNCTION("GOOGLETRANSLATE(A1046)"),"speak")</f>
        <v>speak</v>
      </c>
    </row>
    <row r="1047" spans="1:2" ht="15.75" customHeight="1" x14ac:dyDescent="0.25">
      <c r="A1047" s="1" t="s">
        <v>1047</v>
      </c>
      <c r="B1047" s="1" t="str">
        <f ca="1">IFERROR(__xludf.DUMMYFUNCTION("GOOGLETRANSLATE(A1047)"),"Home")</f>
        <v>Home</v>
      </c>
    </row>
    <row r="1048" spans="1:2" ht="15.75" customHeight="1" x14ac:dyDescent="0.25">
      <c r="A1048" s="1" t="s">
        <v>1048</v>
      </c>
      <c r="B1048" s="1" t="str">
        <f ca="1">IFERROR(__xludf.DUMMYFUNCTION("GOOGLETRANSLATE(A1048)"),"works")</f>
        <v>works</v>
      </c>
    </row>
    <row r="1049" spans="1:2" ht="15.75" customHeight="1" x14ac:dyDescent="0.25">
      <c r="A1049" s="1" t="s">
        <v>1049</v>
      </c>
      <c r="B1049" s="1" t="str">
        <f ca="1">IFERROR(__xludf.DUMMYFUNCTION("GOOGLETRANSLATE(A1049)"),"mission")</f>
        <v>mission</v>
      </c>
    </row>
    <row r="1050" spans="1:2" ht="15.75" customHeight="1" x14ac:dyDescent="0.25">
      <c r="A1050" s="1" t="s">
        <v>1050</v>
      </c>
      <c r="B1050" s="1" t="str">
        <f ca="1">IFERROR(__xludf.DUMMYFUNCTION("GOOGLETRANSLATE(A1050)"),"Ready")</f>
        <v>Ready</v>
      </c>
    </row>
    <row r="1051" spans="1:2" ht="15.75" customHeight="1" x14ac:dyDescent="0.25">
      <c r="A1051" s="1" t="s">
        <v>1051</v>
      </c>
      <c r="B1051" s="1" t="str">
        <f ca="1">IFERROR(__xludf.DUMMYFUNCTION("GOOGLETRANSLATE(A1051)"),"help you")</f>
        <v>help you</v>
      </c>
    </row>
    <row r="1052" spans="1:2" ht="15.75" customHeight="1" x14ac:dyDescent="0.25">
      <c r="A1052" s="1" t="s">
        <v>1052</v>
      </c>
      <c r="B1052" s="1" t="str">
        <f ca="1">IFERROR(__xludf.DUMMYFUNCTION("GOOGLETRANSLATE(A1052)"),"left")</f>
        <v>left</v>
      </c>
    </row>
    <row r="1053" spans="1:2" ht="15.75" customHeight="1" x14ac:dyDescent="0.25">
      <c r="A1053" s="1" t="s">
        <v>1053</v>
      </c>
      <c r="B1053" s="1" t="str">
        <f ca="1">IFERROR(__xludf.DUMMYFUNCTION("GOOGLETRANSLATE(A1053)"),"paul")</f>
        <v>paul</v>
      </c>
    </row>
    <row r="1054" spans="1:2" ht="15.75" customHeight="1" x14ac:dyDescent="0.25">
      <c r="A1054" s="1" t="s">
        <v>1054</v>
      </c>
      <c r="B1054" s="1" t="str">
        <f ca="1">IFERROR(__xludf.DUMMYFUNCTION("GOOGLETRANSLATE(A1054)"),"to drink")</f>
        <v>to drink</v>
      </c>
    </row>
    <row r="1055" spans="1:2" ht="15.75" customHeight="1" x14ac:dyDescent="0.25">
      <c r="A1055" s="1" t="s">
        <v>1055</v>
      </c>
      <c r="B1055" s="1" t="str">
        <f ca="1">IFERROR(__xludf.DUMMYFUNCTION("GOOGLETRANSLATE(A1055)"),"going to be done")</f>
        <v>going to be done</v>
      </c>
    </row>
    <row r="1056" spans="1:2" ht="15.75" customHeight="1" x14ac:dyDescent="0.25">
      <c r="A1056" s="1" t="s">
        <v>1056</v>
      </c>
      <c r="B1056" s="1" t="str">
        <f ca="1">IFERROR(__xludf.DUMMYFUNCTION("GOOGLETRANSLATE(A1056)"),"finally")</f>
        <v>finally</v>
      </c>
    </row>
    <row r="1057" spans="1:2" ht="15.75" customHeight="1" x14ac:dyDescent="0.25">
      <c r="A1057" s="1" t="s">
        <v>1057</v>
      </c>
      <c r="B1057" s="1" t="str">
        <f ca="1">IFERROR(__xludf.DUMMYFUNCTION("GOOGLETRANSLATE(A1057)"),"simple")</f>
        <v>simple</v>
      </c>
    </row>
    <row r="1058" spans="1:2" ht="15.75" customHeight="1" x14ac:dyDescent="0.25">
      <c r="A1058" s="1" t="s">
        <v>1058</v>
      </c>
      <c r="B1058" s="1" t="str">
        <f ca="1">IFERROR(__xludf.DUMMYFUNCTION("GOOGLETRANSLATE(A1058)"),"I will give")</f>
        <v>I will give</v>
      </c>
    </row>
    <row r="1059" spans="1:2" ht="15.75" customHeight="1" x14ac:dyDescent="0.25">
      <c r="A1059" s="1" t="s">
        <v>1059</v>
      </c>
      <c r="B1059" s="1" t="str">
        <f ca="1">IFERROR(__xludf.DUMMYFUNCTION("GOOGLETRANSLATE(A1059)"),"You knew")</f>
        <v>You knew</v>
      </c>
    </row>
    <row r="1060" spans="1:2" ht="15.75" customHeight="1" x14ac:dyDescent="0.25">
      <c r="A1060" s="1" t="s">
        <v>1060</v>
      </c>
      <c r="B1060" s="1" t="str">
        <f ca="1">IFERROR(__xludf.DUMMYFUNCTION("GOOGLETRANSLATE(A1060)"),"You can")</f>
        <v>You can</v>
      </c>
    </row>
    <row r="1061" spans="1:2" ht="15.75" customHeight="1" x14ac:dyDescent="0.25">
      <c r="A1061" s="1" t="s">
        <v>1061</v>
      </c>
      <c r="B1061" s="1" t="str">
        <f ca="1">IFERROR(__xludf.DUMMYFUNCTION("GOOGLETRANSLATE(A1061)"),"heart")</f>
        <v>heart</v>
      </c>
    </row>
    <row r="1062" spans="1:2" ht="15.75" customHeight="1" x14ac:dyDescent="0.25">
      <c r="A1062" s="1" t="s">
        <v>1062</v>
      </c>
      <c r="B1062" s="1" t="str">
        <f ca="1">IFERROR(__xludf.DUMMYFUNCTION("GOOGLETRANSLATE(A1062)"),"I believed")</f>
        <v>I believed</v>
      </c>
    </row>
    <row r="1063" spans="1:2" ht="15.75" customHeight="1" x14ac:dyDescent="0.25">
      <c r="A1063" s="1" t="s">
        <v>1063</v>
      </c>
      <c r="B1063" s="1" t="str">
        <f ca="1">IFERROR(__xludf.DUMMYFUNCTION("GOOGLETRANSLATE(A1063)"),"go back")</f>
        <v>go back</v>
      </c>
    </row>
    <row r="1064" spans="1:2" ht="15.75" customHeight="1" x14ac:dyDescent="0.25">
      <c r="A1064" s="1" t="s">
        <v>1064</v>
      </c>
      <c r="B1064" s="1" t="str">
        <f ca="1">IFERROR(__xludf.DUMMYFUNCTION("GOOGLETRANSLATE(A1064)"),"arrives")</f>
        <v>arrives</v>
      </c>
    </row>
    <row r="1065" spans="1:2" ht="15.75" customHeight="1" x14ac:dyDescent="0.25">
      <c r="A1065" s="1" t="s">
        <v>1065</v>
      </c>
      <c r="B1065" s="1" t="str">
        <f ca="1">IFERROR(__xludf.DUMMYFUNCTION("GOOGLETRANSLATE(A1065)"),"to understand")</f>
        <v>to understand</v>
      </c>
    </row>
    <row r="1066" spans="1:2" ht="15.75" customHeight="1" x14ac:dyDescent="0.25">
      <c r="A1066" s="1" t="s">
        <v>1066</v>
      </c>
      <c r="B1066" s="1" t="str">
        <f ca="1">IFERROR(__xludf.DUMMYFUNCTION("GOOGLETRANSLATE(A1066)"),"look")</f>
        <v>look</v>
      </c>
    </row>
    <row r="1067" spans="1:2" ht="15.75" customHeight="1" x14ac:dyDescent="0.25">
      <c r="A1067" s="1" t="s">
        <v>1067</v>
      </c>
      <c r="B1067" s="1" t="str">
        <f ca="1">IFERROR(__xludf.DUMMYFUNCTION("GOOGLETRANSLATE(A1067)"),"to withdraw")</f>
        <v>to withdraw</v>
      </c>
    </row>
    <row r="1068" spans="1:2" ht="15.75" customHeight="1" x14ac:dyDescent="0.25">
      <c r="A1068" s="1" t="s">
        <v>1068</v>
      </c>
      <c r="B1068" s="1" t="str">
        <f ca="1">IFERROR(__xludf.DUMMYFUNCTION("GOOGLETRANSLATE(A1068)"),"changed")</f>
        <v>changed</v>
      </c>
    </row>
    <row r="1069" spans="1:2" ht="15.75" customHeight="1" x14ac:dyDescent="0.25">
      <c r="A1069" s="1" t="s">
        <v>1069</v>
      </c>
      <c r="B1069" s="1" t="str">
        <f ca="1">IFERROR(__xludf.DUMMYFUNCTION("GOOGLETRANSLATE(A1069)"),"Bring")</f>
        <v>Bring</v>
      </c>
    </row>
    <row r="1070" spans="1:2" ht="15.75" customHeight="1" x14ac:dyDescent="0.25">
      <c r="A1070" s="1" t="s">
        <v>1070</v>
      </c>
      <c r="B1070" s="1" t="str">
        <f ca="1">IFERROR(__xludf.DUMMYFUNCTION("GOOGLETRANSLATE(A1070)"),"beautiful")</f>
        <v>beautiful</v>
      </c>
    </row>
    <row r="1071" spans="1:2" ht="15.75" customHeight="1" x14ac:dyDescent="0.25">
      <c r="A1071" s="1" t="s">
        <v>1071</v>
      </c>
      <c r="B1071" s="1" t="str">
        <f ca="1">IFERROR(__xludf.DUMMYFUNCTION("GOOGLETRANSLATE(A1071)"),"opinion")</f>
        <v>opinion</v>
      </c>
    </row>
    <row r="1072" spans="1:2" ht="15.75" customHeight="1" x14ac:dyDescent="0.25">
      <c r="A1072" s="1" t="s">
        <v>1072</v>
      </c>
      <c r="B1072" s="1" t="str">
        <f ca="1">IFERROR(__xludf.DUMMYFUNCTION("GOOGLETRANSLATE(A1072)"),"you will see")</f>
        <v>you will see</v>
      </c>
    </row>
    <row r="1073" spans="1:2" ht="15.75" customHeight="1" x14ac:dyDescent="0.25">
      <c r="A1073" s="1" t="s">
        <v>1073</v>
      </c>
      <c r="B1073" s="1" t="str">
        <f ca="1">IFERROR(__xludf.DUMMYFUNCTION("GOOGLETRANSLATE(A1073)"),"linda")</f>
        <v>linda</v>
      </c>
    </row>
    <row r="1074" spans="1:2" ht="15.75" customHeight="1" x14ac:dyDescent="0.25">
      <c r="A1074" s="1" t="s">
        <v>1074</v>
      </c>
      <c r="B1074" s="1" t="str">
        <f ca="1">IFERROR(__xludf.DUMMYFUNCTION("GOOGLETRANSLATE(A1074)"),"just")</f>
        <v>just</v>
      </c>
    </row>
    <row r="1075" spans="1:2" ht="15.75" customHeight="1" x14ac:dyDescent="0.25">
      <c r="A1075" s="1" t="s">
        <v>1075</v>
      </c>
      <c r="B1075" s="1" t="str">
        <f ca="1">IFERROR(__xludf.DUMMYFUNCTION("GOOGLETRANSLATE(A1075)"),"second")</f>
        <v>second</v>
      </c>
    </row>
    <row r="1076" spans="1:2" ht="15.75" customHeight="1" x14ac:dyDescent="0.25">
      <c r="A1076" s="1" t="s">
        <v>1076</v>
      </c>
      <c r="B1076" s="1" t="str">
        <f ca="1">IFERROR(__xludf.DUMMYFUNCTION("GOOGLETRANSLATE(A1076)"),"beer")</f>
        <v>beer</v>
      </c>
    </row>
    <row r="1077" spans="1:2" ht="15.75" customHeight="1" x14ac:dyDescent="0.25">
      <c r="A1077" s="1" t="s">
        <v>1077</v>
      </c>
      <c r="B1077" s="1" t="str">
        <f ca="1">IFERROR(__xludf.DUMMYFUNCTION("GOOGLETRANSLATE(A1077)"),"you will do")</f>
        <v>you will do</v>
      </c>
    </row>
    <row r="1078" spans="1:2" ht="15.75" customHeight="1" x14ac:dyDescent="0.25">
      <c r="A1078" s="1" t="s">
        <v>1078</v>
      </c>
      <c r="B1078" s="1" t="str">
        <f ca="1">IFERROR(__xludf.DUMMYFUNCTION("GOOGLETRANSLATE(A1078)"),"I was")</f>
        <v>I was</v>
      </c>
    </row>
    <row r="1079" spans="1:2" ht="15.75" customHeight="1" x14ac:dyDescent="0.25">
      <c r="A1079" s="1" t="s">
        <v>1079</v>
      </c>
      <c r="B1079" s="1" t="str">
        <f ca="1">IFERROR(__xludf.DUMMYFUNCTION("GOOGLETRANSLATE(A1079)"),"They believe")</f>
        <v>They believe</v>
      </c>
    </row>
    <row r="1080" spans="1:2" ht="15.75" customHeight="1" x14ac:dyDescent="0.25">
      <c r="A1080" s="1" t="s">
        <v>1080</v>
      </c>
      <c r="B1080" s="1" t="str">
        <f ca="1">IFERROR(__xludf.DUMMYFUNCTION("GOOGLETRANSLATE(A1080)"),"hear")</f>
        <v>hear</v>
      </c>
    </row>
    <row r="1081" spans="1:2" ht="15.75" customHeight="1" x14ac:dyDescent="0.25">
      <c r="A1081" s="1" t="s">
        <v>1081</v>
      </c>
      <c r="B1081" s="1" t="str">
        <f ca="1">IFERROR(__xludf.DUMMYFUNCTION("GOOGLETRANSLATE(A1081)"),"would have")</f>
        <v>would have</v>
      </c>
    </row>
    <row r="1082" spans="1:2" ht="15.75" customHeight="1" x14ac:dyDescent="0.25">
      <c r="A1082" s="1" t="s">
        <v>1082</v>
      </c>
      <c r="B1082" s="1" t="str">
        <f ca="1">IFERROR(__xludf.DUMMYFUNCTION("GOOGLETRANSLATE(A1082)"),"how many")</f>
        <v>how many</v>
      </c>
    </row>
    <row r="1083" spans="1:2" ht="15.75" customHeight="1" x14ac:dyDescent="0.25">
      <c r="A1083" s="1" t="s">
        <v>1083</v>
      </c>
      <c r="B1083" s="1" t="str">
        <f ca="1">IFERROR(__xludf.DUMMYFUNCTION("GOOGLETRANSLATE(A1083)"),"spoken")</f>
        <v>spoken</v>
      </c>
    </row>
    <row r="1084" spans="1:2" ht="15.75" customHeight="1" x14ac:dyDescent="0.25">
      <c r="A1084" s="1" t="s">
        <v>1084</v>
      </c>
      <c r="B1084" s="1" t="str">
        <f ca="1">IFERROR(__xludf.DUMMYFUNCTION("GOOGLETRANSLATE(A1084)"),"talk later")</f>
        <v>talk later</v>
      </c>
    </row>
    <row r="1085" spans="1:2" ht="15.75" customHeight="1" x14ac:dyDescent="0.25">
      <c r="A1085" s="1" t="s">
        <v>1085</v>
      </c>
      <c r="B1085" s="1" t="str">
        <f ca="1">IFERROR(__xludf.DUMMYFUNCTION("GOOGLETRANSLATE(A1085)"),"queen")</f>
        <v>queen</v>
      </c>
    </row>
    <row r="1086" spans="1:2" ht="15.75" customHeight="1" x14ac:dyDescent="0.25">
      <c r="A1086" s="1" t="s">
        <v>1086</v>
      </c>
      <c r="B1086" s="1" t="str">
        <f ca="1">IFERROR(__xludf.DUMMYFUNCTION("GOOGLETRANSLATE(A1086)"),"early")</f>
        <v>early</v>
      </c>
    </row>
    <row r="1087" spans="1:2" ht="15.75" customHeight="1" x14ac:dyDescent="0.25">
      <c r="A1087" s="1" t="s">
        <v>1087</v>
      </c>
      <c r="B1087" s="1" t="str">
        <f ca="1">IFERROR(__xludf.DUMMYFUNCTION("GOOGLETRANSLATE(A1087)"),"her")</f>
        <v>her</v>
      </c>
    </row>
    <row r="1088" spans="1:2" ht="15.75" customHeight="1" x14ac:dyDescent="0.25">
      <c r="A1088" s="1" t="s">
        <v>1088</v>
      </c>
      <c r="B1088" s="1" t="str">
        <f ca="1">IFERROR(__xludf.DUMMYFUNCTION("GOOGLETRANSLATE(A1088)"),"prison")</f>
        <v>prison</v>
      </c>
    </row>
    <row r="1089" spans="1:2" ht="15.75" customHeight="1" x14ac:dyDescent="0.25">
      <c r="A1089" s="1" t="s">
        <v>1089</v>
      </c>
      <c r="B1089" s="1" t="str">
        <f ca="1">IFERROR(__xludf.DUMMYFUNCTION("GOOGLETRANSLATE(A1089)"),"because")</f>
        <v>because</v>
      </c>
    </row>
    <row r="1090" spans="1:2" ht="15.75" customHeight="1" x14ac:dyDescent="0.25">
      <c r="A1090" s="1" t="s">
        <v>1090</v>
      </c>
      <c r="B1090" s="1" t="str">
        <f ca="1">IFERROR(__xludf.DUMMYFUNCTION("GOOGLETRANSLATE(A1090)"),"Return")</f>
        <v>Return</v>
      </c>
    </row>
    <row r="1091" spans="1:2" ht="15.75" customHeight="1" x14ac:dyDescent="0.25">
      <c r="A1091" s="1" t="s">
        <v>1091</v>
      </c>
      <c r="B1091" s="1" t="str">
        <f ca="1">IFERROR(__xludf.DUMMYFUNCTION("GOOGLETRANSLATE(A1091)"),"public")</f>
        <v>public</v>
      </c>
    </row>
    <row r="1092" spans="1:2" ht="15.75" customHeight="1" x14ac:dyDescent="0.25">
      <c r="A1092" s="1" t="s">
        <v>1092</v>
      </c>
      <c r="B1092" s="1" t="str">
        <f ca="1">IFERROR(__xludf.DUMMYFUNCTION("GOOGLETRANSLATE(A1092)"),"occurred")</f>
        <v>occurred</v>
      </c>
    </row>
    <row r="1093" spans="1:2" ht="15.75" customHeight="1" x14ac:dyDescent="0.25">
      <c r="A1093" s="1" t="s">
        <v>1093</v>
      </c>
      <c r="B1093" s="1" t="str">
        <f ca="1">IFERROR(__xludf.DUMMYFUNCTION("GOOGLETRANSLATE(A1093)"),"I will see")</f>
        <v>I will see</v>
      </c>
    </row>
    <row r="1094" spans="1:2" ht="15.75" customHeight="1" x14ac:dyDescent="0.25">
      <c r="A1094" s="1" t="s">
        <v>1094</v>
      </c>
      <c r="B1094" s="1" t="str">
        <f ca="1">IFERROR(__xludf.DUMMYFUNCTION("GOOGLETRANSLATE(A1094)"),"to save")</f>
        <v>to save</v>
      </c>
    </row>
    <row r="1095" spans="1:2" ht="15.75" customHeight="1" x14ac:dyDescent="0.25">
      <c r="A1095" s="1" t="s">
        <v>1095</v>
      </c>
      <c r="B1095" s="1" t="str">
        <f ca="1">IFERROR(__xludf.DUMMYFUNCTION("GOOGLETRANSLATE(A1095)"),"broken")</f>
        <v>broken</v>
      </c>
    </row>
    <row r="1096" spans="1:2" ht="15.75" customHeight="1" x14ac:dyDescent="0.25">
      <c r="A1096" s="1" t="s">
        <v>1096</v>
      </c>
      <c r="B1096" s="1" t="str">
        <f ca="1">IFERROR(__xludf.DUMMYFUNCTION("GOOGLETRANSLATE(A1096)"),"beautiful")</f>
        <v>beautiful</v>
      </c>
    </row>
    <row r="1097" spans="1:2" ht="15.75" customHeight="1" x14ac:dyDescent="0.25">
      <c r="A1097" s="1" t="s">
        <v>1097</v>
      </c>
      <c r="B1097" s="1" t="str">
        <f ca="1">IFERROR(__xludf.DUMMYFUNCTION("GOOGLETRANSLATE(A1097)"),"fuck")</f>
        <v>fuck</v>
      </c>
    </row>
    <row r="1098" spans="1:2" ht="15.75" customHeight="1" x14ac:dyDescent="0.25">
      <c r="A1098" s="1" t="s">
        <v>1098</v>
      </c>
      <c r="B1098" s="1" t="str">
        <f ca="1">IFERROR(__xludf.DUMMYFUNCTION("GOOGLETRANSLATE(A1098)"),"cause")</f>
        <v>cause</v>
      </c>
    </row>
    <row r="1099" spans="1:2" ht="15.75" customHeight="1" x14ac:dyDescent="0.25">
      <c r="A1099" s="1" t="s">
        <v>1099</v>
      </c>
      <c r="B1099" s="1" t="str">
        <f ca="1">IFERROR(__xludf.DUMMYFUNCTION("GOOGLETRANSLATE(A1099)"),"hot")</f>
        <v>hot</v>
      </c>
    </row>
    <row r="1100" spans="1:2" ht="15.75" customHeight="1" x14ac:dyDescent="0.25">
      <c r="A1100" s="1" t="s">
        <v>1100</v>
      </c>
      <c r="B1100" s="1" t="str">
        <f ca="1">IFERROR(__xludf.DUMMYFUNCTION("GOOGLETRANSLATE(A1100)"),"sergeant")</f>
        <v>sergeant</v>
      </c>
    </row>
    <row r="1101" spans="1:2" ht="15.75" customHeight="1" x14ac:dyDescent="0.25">
      <c r="A1101" s="1" t="s">
        <v>1101</v>
      </c>
      <c r="B1101" s="1" t="str">
        <f ca="1">IFERROR(__xludf.DUMMYFUNCTION("GOOGLETRANSLATE(A1101)"),"have dinner")</f>
        <v>have dinner</v>
      </c>
    </row>
    <row r="1102" spans="1:2" ht="15.75" customHeight="1" x14ac:dyDescent="0.25">
      <c r="A1102" s="1" t="s">
        <v>1102</v>
      </c>
      <c r="B1102" s="1" t="str">
        <f ca="1">IFERROR(__xludf.DUMMYFUNCTION("GOOGLETRANSLATE(A1102)"),"buddy")</f>
        <v>buddy</v>
      </c>
    </row>
    <row r="1103" spans="1:2" ht="15.75" customHeight="1" x14ac:dyDescent="0.25">
      <c r="A1103" s="1" t="s">
        <v>1103</v>
      </c>
      <c r="B1103" s="1" t="str">
        <f ca="1">IFERROR(__xludf.DUMMYFUNCTION("GOOGLETRANSLATE(A1103)"),"he took")</f>
        <v>he took</v>
      </c>
    </row>
    <row r="1104" spans="1:2" ht="15.75" customHeight="1" x14ac:dyDescent="0.25">
      <c r="A1104" s="1" t="s">
        <v>1104</v>
      </c>
      <c r="B1104" s="1" t="str">
        <f ca="1">IFERROR(__xludf.DUMMYFUNCTION("GOOGLETRANSLATE(A1104)"),"Bank")</f>
        <v>Bank</v>
      </c>
    </row>
    <row r="1105" spans="1:2" ht="15.75" customHeight="1" x14ac:dyDescent="0.25">
      <c r="A1105" s="1" t="s">
        <v>1105</v>
      </c>
      <c r="B1105" s="1" t="str">
        <f ca="1">IFERROR(__xludf.DUMMYFUNCTION("GOOGLETRANSLATE(A1105)"),"exist")</f>
        <v>exist</v>
      </c>
    </row>
    <row r="1106" spans="1:2" ht="15.75" customHeight="1" x14ac:dyDescent="0.25">
      <c r="A1106" s="1" t="s">
        <v>1106</v>
      </c>
      <c r="B1106" s="1" t="str">
        <f ca="1">IFERROR(__xludf.DUMMYFUNCTION("GOOGLETRANSLATE(A1106)"),"ben")</f>
        <v>ben</v>
      </c>
    </row>
    <row r="1107" spans="1:2" ht="15.75" customHeight="1" x14ac:dyDescent="0.25">
      <c r="A1107" s="1" t="s">
        <v>1107</v>
      </c>
      <c r="B1107" s="1" t="str">
        <f ca="1">IFERROR(__xludf.DUMMYFUNCTION("GOOGLETRANSLATE(A1107)"),"zone")</f>
        <v>zone</v>
      </c>
    </row>
    <row r="1108" spans="1:2" ht="15.75" customHeight="1" x14ac:dyDescent="0.25">
      <c r="A1108" s="1" t="s">
        <v>1108</v>
      </c>
      <c r="B1108" s="1" t="str">
        <f ca="1">IFERROR(__xludf.DUMMYFUNCTION("GOOGLETRANSLATE(A1108)"),"destiny")</f>
        <v>destiny</v>
      </c>
    </row>
    <row r="1109" spans="1:2" ht="15.75" customHeight="1" x14ac:dyDescent="0.25">
      <c r="A1109" s="1" t="s">
        <v>1109</v>
      </c>
      <c r="B1109" s="1" t="str">
        <f ca="1">IFERROR(__xludf.DUMMYFUNCTION("GOOGLETRANSLATE(A1109)"),"base")</f>
        <v>base</v>
      </c>
    </row>
    <row r="1110" spans="1:2" ht="15.75" customHeight="1" x14ac:dyDescent="0.25">
      <c r="A1110" s="1" t="s">
        <v>1110</v>
      </c>
      <c r="B1110" s="1" t="str">
        <f ca="1">IFERROR(__xludf.DUMMYFUNCTION("GOOGLETRANSLATE(A1110)"),"used to")</f>
        <v>used to</v>
      </c>
    </row>
    <row r="1111" spans="1:2" ht="15.75" customHeight="1" x14ac:dyDescent="0.25">
      <c r="A1111" s="1" t="s">
        <v>1111</v>
      </c>
      <c r="B1111" s="1" t="str">
        <f ca="1">IFERROR(__xludf.DUMMYFUNCTION("GOOGLETRANSLATE(A1111)"),"client")</f>
        <v>client</v>
      </c>
    </row>
    <row r="1112" spans="1:2" ht="15.75" customHeight="1" x14ac:dyDescent="0.25">
      <c r="A1112" s="1" t="s">
        <v>1112</v>
      </c>
      <c r="B1112" s="1" t="str">
        <f ca="1">IFERROR(__xludf.DUMMYFUNCTION("GOOGLETRANSLATE(A1112)"),"leave")</f>
        <v>leave</v>
      </c>
    </row>
    <row r="1113" spans="1:2" ht="15.75" customHeight="1" x14ac:dyDescent="0.25">
      <c r="A1113" s="1" t="s">
        <v>1113</v>
      </c>
      <c r="B1113" s="1" t="str">
        <f ca="1">IFERROR(__xludf.DUMMYFUNCTION("GOOGLETRANSLATE(A1113)"),"bitch")</f>
        <v>bitch</v>
      </c>
    </row>
    <row r="1114" spans="1:2" ht="15.75" customHeight="1" x14ac:dyDescent="0.25">
      <c r="A1114" s="1" t="s">
        <v>1114</v>
      </c>
      <c r="B1114" s="1" t="str">
        <f ca="1">IFERROR(__xludf.DUMMYFUNCTION("GOOGLETRANSLATE(A1114)"),"james")</f>
        <v>james</v>
      </c>
    </row>
    <row r="1115" spans="1:2" ht="15.75" customHeight="1" x14ac:dyDescent="0.25">
      <c r="A1115" s="1" t="s">
        <v>1115</v>
      </c>
      <c r="B1115" s="1" t="str">
        <f ca="1">IFERROR(__xludf.DUMMYFUNCTION("GOOGLETRANSLATE(A1115)"),"meeting")</f>
        <v>meeting</v>
      </c>
    </row>
    <row r="1116" spans="1:2" ht="15.75" customHeight="1" x14ac:dyDescent="0.25">
      <c r="A1116" s="1" t="s">
        <v>1116</v>
      </c>
      <c r="B1116" s="1" t="str">
        <f ca="1">IFERROR(__xludf.DUMMYFUNCTION("GOOGLETRANSLATE(A1116)"),"found")</f>
        <v>found</v>
      </c>
    </row>
    <row r="1117" spans="1:2" ht="15.75" customHeight="1" x14ac:dyDescent="0.25">
      <c r="A1117" s="1" t="s">
        <v>1117</v>
      </c>
      <c r="B1117" s="1" t="str">
        <f ca="1">IFERROR(__xludf.DUMMYFUNCTION("GOOGLETRANSLATE(A1117)"),"fight")</f>
        <v>fight</v>
      </c>
    </row>
    <row r="1118" spans="1:2" ht="15.75" customHeight="1" x14ac:dyDescent="0.25">
      <c r="A1118" s="1" t="s">
        <v>1118</v>
      </c>
      <c r="B1118" s="1" t="str">
        <f ca="1">IFERROR(__xludf.DUMMYFUNCTION("GOOGLETRANSLATE(A1118)"),"san")</f>
        <v>san</v>
      </c>
    </row>
    <row r="1119" spans="1:2" ht="15.75" customHeight="1" x14ac:dyDescent="0.25">
      <c r="A1119" s="1" t="s">
        <v>1119</v>
      </c>
      <c r="B1119" s="1" t="str">
        <f ca="1">IFERROR(__xludf.DUMMYFUNCTION("GOOGLETRANSLATE(A1119)"),"north")</f>
        <v>north</v>
      </c>
    </row>
    <row r="1120" spans="1:2" ht="15.75" customHeight="1" x14ac:dyDescent="0.25">
      <c r="A1120" s="1" t="s">
        <v>1120</v>
      </c>
      <c r="B1120" s="1" t="str">
        <f ca="1">IFERROR(__xludf.DUMMYFUNCTION("GOOGLETRANSLATE(A1120)"),"I wanted")</f>
        <v>I wanted</v>
      </c>
    </row>
    <row r="1121" spans="1:2" ht="15.75" customHeight="1" x14ac:dyDescent="0.25">
      <c r="A1121" s="1" t="s">
        <v>1121</v>
      </c>
      <c r="B1121" s="1" t="str">
        <f ca="1">IFERROR(__xludf.DUMMYFUNCTION("GOOGLETRANSLATE(A1121)"),"colonel")</f>
        <v>colonel</v>
      </c>
    </row>
    <row r="1122" spans="1:2" ht="15.75" customHeight="1" x14ac:dyDescent="0.25">
      <c r="A1122" s="1" t="s">
        <v>1122</v>
      </c>
      <c r="B1122" s="1" t="str">
        <f ca="1">IFERROR(__xludf.DUMMYFUNCTION("GOOGLETRANSLATE(A1122)"),"handsome")</f>
        <v>handsome</v>
      </c>
    </row>
    <row r="1123" spans="1:2" ht="15.75" customHeight="1" x14ac:dyDescent="0.25">
      <c r="A1123" s="1" t="s">
        <v>1123</v>
      </c>
      <c r="B1123" s="1" t="str">
        <f ca="1">IFERROR(__xludf.DUMMYFUNCTION("GOOGLETRANSLATE(A1123)"),"dangerous")</f>
        <v>dangerous</v>
      </c>
    </row>
    <row r="1124" spans="1:2" ht="15.75" customHeight="1" x14ac:dyDescent="0.25">
      <c r="A1124" s="1" t="s">
        <v>1124</v>
      </c>
      <c r="B1124" s="1" t="str">
        <f ca="1">IFERROR(__xludf.DUMMYFUNCTION("GOOGLETRANSLATE(A1124)"),"viva")</f>
        <v>viva</v>
      </c>
    </row>
    <row r="1125" spans="1:2" ht="15.75" customHeight="1" x14ac:dyDescent="0.25">
      <c r="A1125" s="1" t="s">
        <v>1125</v>
      </c>
      <c r="B1125" s="1" t="str">
        <f ca="1">IFERROR(__xludf.DUMMYFUNCTION("GOOGLETRANSLATE(A1125)"),"max")</f>
        <v>max</v>
      </c>
    </row>
    <row r="1126" spans="1:2" ht="15.75" customHeight="1" x14ac:dyDescent="0.25">
      <c r="A1126" s="1" t="s">
        <v>1126</v>
      </c>
      <c r="B1126" s="1" t="str">
        <f ca="1">IFERROR(__xludf.DUMMYFUNCTION("GOOGLETRANSLATE(A1126)"),"you come")</f>
        <v>you come</v>
      </c>
    </row>
    <row r="1127" spans="1:2" ht="15.75" customHeight="1" x14ac:dyDescent="0.25">
      <c r="A1127" s="1" t="s">
        <v>1127</v>
      </c>
      <c r="B1127" s="1" t="str">
        <f ca="1">IFERROR(__xludf.DUMMYFUNCTION("GOOGLETRANSLATE(A1127)"),"They need")</f>
        <v>They need</v>
      </c>
    </row>
    <row r="1128" spans="1:2" ht="15.75" customHeight="1" x14ac:dyDescent="0.25">
      <c r="A1128" s="1" t="s">
        <v>1128</v>
      </c>
      <c r="B1128" s="1" t="str">
        <f ca="1">IFERROR(__xludf.DUMMYFUNCTION("GOOGLETRANSLATE(A1128)"),"tea")</f>
        <v>tea</v>
      </c>
    </row>
    <row r="1129" spans="1:2" ht="15.75" customHeight="1" x14ac:dyDescent="0.25">
      <c r="A1129" s="1" t="s">
        <v>1129</v>
      </c>
      <c r="B1129" s="1" t="str">
        <f ca="1">IFERROR(__xludf.DUMMYFUNCTION("GOOGLETRANSLATE(A1129)"),"except")</f>
        <v>except</v>
      </c>
    </row>
    <row r="1130" spans="1:2" ht="15.75" customHeight="1" x14ac:dyDescent="0.25">
      <c r="A1130" s="1" t="s">
        <v>1130</v>
      </c>
      <c r="B1130" s="1" t="str">
        <f ca="1">IFERROR(__xludf.DUMMYFUNCTION("GOOGLETRANSLATE(A1130)"),"judgment")</f>
        <v>judgment</v>
      </c>
    </row>
    <row r="1131" spans="1:2" ht="15.75" customHeight="1" x14ac:dyDescent="0.25">
      <c r="A1131" s="1" t="s">
        <v>1131</v>
      </c>
      <c r="B1131" s="1" t="str">
        <f ca="1">IFERROR(__xludf.DUMMYFUNCTION("GOOGLETRANSLATE(A1131)"),"we can")</f>
        <v>we can</v>
      </c>
    </row>
    <row r="1132" spans="1:2" ht="15.75" customHeight="1" x14ac:dyDescent="0.25">
      <c r="A1132" s="1" t="s">
        <v>1132</v>
      </c>
      <c r="B1132" s="1" t="str">
        <f ca="1">IFERROR(__xludf.DUMMYFUNCTION("GOOGLETRANSLATE(A1132)"),"key")</f>
        <v>key</v>
      </c>
    </row>
    <row r="1133" spans="1:2" ht="15.75" customHeight="1" x14ac:dyDescent="0.25">
      <c r="A1133" s="1" t="s">
        <v>1133</v>
      </c>
      <c r="B1133" s="1" t="str">
        <f ca="1">IFERROR(__xludf.DUMMYFUNCTION("GOOGLETRANSLATE(A1133)"),"mistaken")</f>
        <v>mistaken</v>
      </c>
    </row>
    <row r="1134" spans="1:2" ht="15.75" customHeight="1" x14ac:dyDescent="0.25">
      <c r="A1134" s="1" t="s">
        <v>1134</v>
      </c>
      <c r="B1134" s="1" t="str">
        <f ca="1">IFERROR(__xludf.DUMMYFUNCTION("GOOGLETRANSLATE(A1134)"),"position")</f>
        <v>position</v>
      </c>
    </row>
    <row r="1135" spans="1:2" ht="15.75" customHeight="1" x14ac:dyDescent="0.25">
      <c r="A1135" s="1" t="s">
        <v>1135</v>
      </c>
      <c r="B1135" s="1" t="str">
        <f ca="1">IFERROR(__xludf.DUMMYFUNCTION("GOOGLETRANSLATE(A1135)"),"rear")</f>
        <v>rear</v>
      </c>
    </row>
    <row r="1136" spans="1:2" ht="15.75" customHeight="1" x14ac:dyDescent="0.25">
      <c r="A1136" s="1" t="s">
        <v>1136</v>
      </c>
      <c r="B1136" s="1" t="str">
        <f ca="1">IFERROR(__xludf.DUMMYFUNCTION("GOOGLETRANSLATE(A1136)"),"Go")</f>
        <v>Go</v>
      </c>
    </row>
    <row r="1137" spans="1:2" ht="15.75" customHeight="1" x14ac:dyDescent="0.25">
      <c r="A1137" s="1" t="s">
        <v>1137</v>
      </c>
      <c r="B1137" s="1" t="str">
        <f ca="1">IFERROR(__xludf.DUMMYFUNCTION("GOOGLETRANSLATE(A1137)"),"back")</f>
        <v>back</v>
      </c>
    </row>
    <row r="1138" spans="1:2" ht="15.75" customHeight="1" x14ac:dyDescent="0.25">
      <c r="A1138" s="1" t="s">
        <v>1138</v>
      </c>
      <c r="B1138" s="1" t="str">
        <f ca="1">IFERROR(__xludf.DUMMYFUNCTION("GOOGLETRANSLATE(A1138)"),"great")</f>
        <v>great</v>
      </c>
    </row>
    <row r="1139" spans="1:2" ht="15.75" customHeight="1" x14ac:dyDescent="0.25">
      <c r="A1139" s="1" t="s">
        <v>1139</v>
      </c>
      <c r="B1139" s="1" t="str">
        <f ca="1">IFERROR(__xludf.DUMMYFUNCTION("GOOGLETRANSLATE(A1139)"),"success")</f>
        <v>success</v>
      </c>
    </row>
    <row r="1140" spans="1:2" ht="15.75" customHeight="1" x14ac:dyDescent="0.25">
      <c r="A1140" s="1" t="s">
        <v>1140</v>
      </c>
      <c r="B1140" s="1" t="str">
        <f ca="1">IFERROR(__xludf.DUMMYFUNCTION("GOOGLETRANSLATE(A1140)"),"Modes")</f>
        <v>Modes</v>
      </c>
    </row>
    <row r="1141" spans="1:2" ht="15.75" customHeight="1" x14ac:dyDescent="0.25">
      <c r="A1141" s="1" t="s">
        <v>1141</v>
      </c>
      <c r="B1141" s="1" t="str">
        <f ca="1">IFERROR(__xludf.DUMMYFUNCTION("GOOGLETRANSLATE(A1141)"),"window")</f>
        <v>window</v>
      </c>
    </row>
    <row r="1142" spans="1:2" ht="15.75" customHeight="1" x14ac:dyDescent="0.25">
      <c r="A1142" s="1" t="s">
        <v>1142</v>
      </c>
      <c r="B1142" s="1" t="str">
        <f ca="1">IFERROR(__xludf.DUMMYFUNCTION("GOOGLETRANSLATE(A1142)"),"let's see")</f>
        <v>let's see</v>
      </c>
    </row>
    <row r="1143" spans="1:2" ht="15.75" customHeight="1" x14ac:dyDescent="0.25">
      <c r="A1143" s="1" t="s">
        <v>1143</v>
      </c>
      <c r="B1143" s="1" t="str">
        <f ca="1">IFERROR(__xludf.DUMMYFUNCTION("GOOGLETRANSLATE(A1143)"),"species")</f>
        <v>species</v>
      </c>
    </row>
    <row r="1144" spans="1:2" ht="15.75" customHeight="1" x14ac:dyDescent="0.25">
      <c r="A1144" s="1" t="s">
        <v>1144</v>
      </c>
      <c r="B1144" s="1" t="str">
        <f ca="1">IFERROR(__xludf.DUMMYFUNCTION("GOOGLETRANSLATE(A1144)"),"we had")</f>
        <v>we had</v>
      </c>
    </row>
    <row r="1145" spans="1:2" ht="15.75" customHeight="1" x14ac:dyDescent="0.25">
      <c r="A1145" s="1" t="s">
        <v>1145</v>
      </c>
      <c r="B1145" s="1" t="str">
        <f ca="1">IFERROR(__xludf.DUMMYFUNCTION("GOOGLETRANSLATE(A1145)"),"difference")</f>
        <v>difference</v>
      </c>
    </row>
    <row r="1146" spans="1:2" ht="15.75" customHeight="1" x14ac:dyDescent="0.25">
      <c r="A1146" s="1" t="s">
        <v>1146</v>
      </c>
      <c r="B1146" s="1" t="str">
        <f ca="1">IFERROR(__xludf.DUMMYFUNCTION("GOOGLETRANSLATE(A1146)"),"forms")</f>
        <v>forms</v>
      </c>
    </row>
    <row r="1147" spans="1:2" ht="15.75" customHeight="1" x14ac:dyDescent="0.25">
      <c r="A1147" s="1" t="s">
        <v>1147</v>
      </c>
      <c r="B1147" s="1" t="str">
        <f ca="1">IFERROR(__xludf.DUMMYFUNCTION("GOOGLETRANSLATE(A1147)"),"ask")</f>
        <v>ask</v>
      </c>
    </row>
    <row r="1148" spans="1:2" ht="15.75" customHeight="1" x14ac:dyDescent="0.25">
      <c r="A1148" s="1" t="s">
        <v>1148</v>
      </c>
      <c r="B1148" s="1" t="str">
        <f ca="1">IFERROR(__xludf.DUMMYFUNCTION("GOOGLETRANSLATE(A1148)"),"last")</f>
        <v>last</v>
      </c>
    </row>
    <row r="1149" spans="1:2" ht="15.75" customHeight="1" x14ac:dyDescent="0.25">
      <c r="A1149" s="1" t="s">
        <v>1149</v>
      </c>
      <c r="B1149" s="1" t="str">
        <f ca="1">IFERROR(__xludf.DUMMYFUNCTION("GOOGLETRANSLATE(A1149)"),"listen to me")</f>
        <v>listen to me</v>
      </c>
    </row>
    <row r="1150" spans="1:2" ht="15.75" customHeight="1" x14ac:dyDescent="0.25">
      <c r="A1150" s="1" t="s">
        <v>1150</v>
      </c>
      <c r="B1150" s="1" t="str">
        <f ca="1">IFERROR(__xludf.DUMMYFUNCTION("GOOGLETRANSLATE(A1150)"),"example")</f>
        <v>example</v>
      </c>
    </row>
    <row r="1151" spans="1:2" ht="15.75" customHeight="1" x14ac:dyDescent="0.25">
      <c r="A1151" s="1" t="s">
        <v>1151</v>
      </c>
      <c r="B1151" s="1" t="str">
        <f ca="1">IFERROR(__xludf.DUMMYFUNCTION("GOOGLETRANSLATE(A1151)"),"that")</f>
        <v>that</v>
      </c>
    </row>
    <row r="1152" spans="1:2" ht="15.75" customHeight="1" x14ac:dyDescent="0.25">
      <c r="A1152" s="1" t="s">
        <v>1152</v>
      </c>
      <c r="B1152" s="1" t="str">
        <f ca="1">IFERROR(__xludf.DUMMYFUNCTION("GOOGLETRANSLATE(A1152)"),"radio")</f>
        <v>radio</v>
      </c>
    </row>
    <row r="1153" spans="1:2" ht="15.75" customHeight="1" x14ac:dyDescent="0.25">
      <c r="A1153" s="1" t="s">
        <v>1153</v>
      </c>
      <c r="B1153" s="1" t="str">
        <f ca="1">IFERROR(__xludf.DUMMYFUNCTION("GOOGLETRANSLATE(A1153)"),"lee")</f>
        <v>lee</v>
      </c>
    </row>
    <row r="1154" spans="1:2" ht="15.75" customHeight="1" x14ac:dyDescent="0.25">
      <c r="A1154" s="1" t="s">
        <v>1154</v>
      </c>
      <c r="B1154" s="1" t="str">
        <f ca="1">IFERROR(__xludf.DUMMYFUNCTION("GOOGLETRANSLATE(A1154)"),"calm")</f>
        <v>calm</v>
      </c>
    </row>
    <row r="1155" spans="1:2" ht="15.75" customHeight="1" x14ac:dyDescent="0.25">
      <c r="A1155" s="1" t="s">
        <v>1155</v>
      </c>
      <c r="B1155" s="1" t="str">
        <f ca="1">IFERROR(__xludf.DUMMYFUNCTION("GOOGLETRANSLATE(A1155)"),"home")</f>
        <v>home</v>
      </c>
    </row>
    <row r="1156" spans="1:2" ht="15.75" customHeight="1" x14ac:dyDescent="0.25">
      <c r="A1156" s="1" t="s">
        <v>1156</v>
      </c>
      <c r="B1156" s="1" t="str">
        <f ca="1">IFERROR(__xludf.DUMMYFUNCTION("GOOGLETRANSLATE(A1156)"),"I will be back")</f>
        <v>I will be back</v>
      </c>
    </row>
    <row r="1157" spans="1:2" ht="15.75" customHeight="1" x14ac:dyDescent="0.25">
      <c r="A1157" s="1" t="s">
        <v>1157</v>
      </c>
      <c r="B1157" s="1" t="str">
        <f ca="1">IFERROR(__xludf.DUMMYFUNCTION("GOOGLETRANSLATE(A1157)"),"bottom")</f>
        <v>bottom</v>
      </c>
    </row>
    <row r="1158" spans="1:2" ht="15.75" customHeight="1" x14ac:dyDescent="0.25">
      <c r="A1158" s="1" t="s">
        <v>1158</v>
      </c>
      <c r="B1158" s="1" t="str">
        <f ca="1">IFERROR(__xludf.DUMMYFUNCTION("GOOGLETRANSLATE(A1158)"),"human")</f>
        <v>human</v>
      </c>
    </row>
    <row r="1159" spans="1:2" ht="15.75" customHeight="1" x14ac:dyDescent="0.25">
      <c r="A1159" s="1" t="s">
        <v>1159</v>
      </c>
      <c r="B1159" s="1" t="str">
        <f ca="1">IFERROR(__xludf.DUMMYFUNCTION("GOOGLETRANSLATE(A1159)"),"henry")</f>
        <v>henry</v>
      </c>
    </row>
    <row r="1160" spans="1:2" ht="15.75" customHeight="1" x14ac:dyDescent="0.25">
      <c r="A1160" s="1" t="s">
        <v>1160</v>
      </c>
      <c r="B1160" s="1" t="str">
        <f ca="1">IFERROR(__xludf.DUMMYFUNCTION("GOOGLETRANSLATE(A1160)"),"of")</f>
        <v>of</v>
      </c>
    </row>
    <row r="1161" spans="1:2" ht="15.75" customHeight="1" x14ac:dyDescent="0.25">
      <c r="A1161" s="1" t="s">
        <v>1161</v>
      </c>
      <c r="B1161" s="1" t="str">
        <f ca="1">IFERROR(__xludf.DUMMYFUNCTION("GOOGLETRANSLATE(A1161)"),"we will")</f>
        <v>we will</v>
      </c>
    </row>
    <row r="1162" spans="1:2" ht="15.75" customHeight="1" x14ac:dyDescent="0.25">
      <c r="A1162" s="1" t="s">
        <v>1162</v>
      </c>
      <c r="B1162" s="1" t="str">
        <f ca="1">IFERROR(__xludf.DUMMYFUNCTION("GOOGLETRANSLATE(A1162)"),"joined")</f>
        <v>joined</v>
      </c>
    </row>
    <row r="1163" spans="1:2" ht="15.75" customHeight="1" x14ac:dyDescent="0.25">
      <c r="A1163" s="1" t="s">
        <v>1163</v>
      </c>
      <c r="B1163" s="1" t="str">
        <f ca="1">IFERROR(__xludf.DUMMYFUNCTION("GOOGLETRANSLATE(A1163)"),"They were")</f>
        <v>They were</v>
      </c>
    </row>
    <row r="1164" spans="1:2" ht="15.75" customHeight="1" x14ac:dyDescent="0.25">
      <c r="A1164" s="1" t="s">
        <v>1164</v>
      </c>
      <c r="B1164" s="1" t="str">
        <f ca="1">IFERROR(__xludf.DUMMYFUNCTION("GOOGLETRANSLATE(A1164)"),"Jesus")</f>
        <v>Jesus</v>
      </c>
    </row>
    <row r="1165" spans="1:2" ht="15.75" customHeight="1" x14ac:dyDescent="0.25">
      <c r="A1165" s="1" t="s">
        <v>1165</v>
      </c>
      <c r="B1165" s="1" t="str">
        <f ca="1">IFERROR(__xludf.DUMMYFUNCTION("GOOGLETRANSLATE(A1165)"),"planet")</f>
        <v>planet</v>
      </c>
    </row>
    <row r="1166" spans="1:2" ht="15.75" customHeight="1" x14ac:dyDescent="0.25">
      <c r="A1166" s="1" t="s">
        <v>1166</v>
      </c>
      <c r="B1166" s="1" t="str">
        <f ca="1">IFERROR(__xludf.DUMMYFUNCTION("GOOGLETRANSLATE(A1166)"),"giving")</f>
        <v>giving</v>
      </c>
    </row>
    <row r="1167" spans="1:2" ht="15.75" customHeight="1" x14ac:dyDescent="0.25">
      <c r="A1167" s="1" t="s">
        <v>1167</v>
      </c>
      <c r="B1167" s="1" t="str">
        <f ca="1">IFERROR(__xludf.DUMMYFUNCTION("GOOGLETRANSLATE(A1167)"),"regard")</f>
        <v>regard</v>
      </c>
    </row>
    <row r="1168" spans="1:2" ht="15.75" customHeight="1" x14ac:dyDescent="0.25">
      <c r="A1168" s="1" t="s">
        <v>1168</v>
      </c>
      <c r="B1168" s="1" t="str">
        <f ca="1">IFERROR(__xludf.DUMMYFUNCTION("GOOGLETRANSLATE(A1168)"),"return")</f>
        <v>return</v>
      </c>
    </row>
    <row r="1169" spans="1:2" ht="15.75" customHeight="1" x14ac:dyDescent="0.25">
      <c r="A1169" s="1" t="s">
        <v>1169</v>
      </c>
      <c r="B1169" s="1" t="str">
        <f ca="1">IFERROR(__xludf.DUMMYFUNCTION("GOOGLETRANSLATE(A1169)"),"due")</f>
        <v>due</v>
      </c>
    </row>
    <row r="1170" spans="1:2" ht="15.75" customHeight="1" x14ac:dyDescent="0.25">
      <c r="A1170" s="1" t="s">
        <v>1170</v>
      </c>
      <c r="B1170" s="1" t="str">
        <f ca="1">IFERROR(__xludf.DUMMYFUNCTION("GOOGLETRANSLATE(A1170)"),"I will be")</f>
        <v>I will be</v>
      </c>
    </row>
    <row r="1171" spans="1:2" ht="15.75" customHeight="1" x14ac:dyDescent="0.25">
      <c r="A1171" s="1" t="s">
        <v>1171</v>
      </c>
      <c r="B1171" s="1" t="str">
        <f ca="1">IFERROR(__xludf.DUMMYFUNCTION("GOOGLETRANSLATE(A1171)"),"They had")</f>
        <v>They had</v>
      </c>
    </row>
    <row r="1172" spans="1:2" ht="15.75" customHeight="1" x14ac:dyDescent="0.25">
      <c r="A1172" s="1" t="s">
        <v>1172</v>
      </c>
      <c r="B1172" s="1" t="str">
        <f ca="1">IFERROR(__xludf.DUMMYFUNCTION("GOOGLETRANSLATE(A1172)"),"file")</f>
        <v>file</v>
      </c>
    </row>
    <row r="1173" spans="1:2" ht="15.75" customHeight="1" x14ac:dyDescent="0.25">
      <c r="A1173" s="1" t="s">
        <v>1173</v>
      </c>
      <c r="B1173" s="1" t="str">
        <f ca="1">IFERROR(__xludf.DUMMYFUNCTION("GOOGLETRANSLATE(A1173)"),"to stop")</f>
        <v>to stop</v>
      </c>
    </row>
    <row r="1174" spans="1:2" ht="15.75" customHeight="1" x14ac:dyDescent="0.25">
      <c r="A1174" s="1" t="s">
        <v>1174</v>
      </c>
      <c r="B1174" s="1" t="str">
        <f ca="1">IFERROR(__xludf.DUMMYFUNCTION("GOOGLETRANSLATE(A1174)"),"full")</f>
        <v>full</v>
      </c>
    </row>
    <row r="1175" spans="1:2" ht="15.75" customHeight="1" x14ac:dyDescent="0.25">
      <c r="A1175" s="1" t="s">
        <v>1175</v>
      </c>
      <c r="B1175" s="1" t="str">
        <f ca="1">IFERROR(__xludf.DUMMYFUNCTION("GOOGLETRANSLATE(A1175)"),"leave")</f>
        <v>leave</v>
      </c>
    </row>
    <row r="1176" spans="1:2" ht="15.75" customHeight="1" x14ac:dyDescent="0.25">
      <c r="A1176" s="1" t="s">
        <v>1176</v>
      </c>
      <c r="B1176" s="1" t="str">
        <f ca="1">IFERROR(__xludf.DUMMYFUNCTION("GOOGLETRANSLATE(A1176)"),"I respect")</f>
        <v>I respect</v>
      </c>
    </row>
    <row r="1177" spans="1:2" ht="15.75" customHeight="1" x14ac:dyDescent="0.25">
      <c r="A1177" s="1" t="s">
        <v>1177</v>
      </c>
      <c r="B1177" s="1" t="str">
        <f ca="1">IFERROR(__xludf.DUMMYFUNCTION("GOOGLETRANSLATE(A1177)"),"below")</f>
        <v>below</v>
      </c>
    </row>
    <row r="1178" spans="1:2" ht="15.75" customHeight="1" x14ac:dyDescent="0.25">
      <c r="A1178" s="1" t="s">
        <v>1178</v>
      </c>
      <c r="B1178" s="1" t="str">
        <f ca="1">IFERROR(__xludf.DUMMYFUNCTION("GOOGLETRANSLATE(A1178)"),"harry")</f>
        <v>harry</v>
      </c>
    </row>
    <row r="1179" spans="1:2" ht="15.75" customHeight="1" x14ac:dyDescent="0.25">
      <c r="A1179" s="1" t="s">
        <v>1179</v>
      </c>
      <c r="B1179" s="1" t="str">
        <f ca="1">IFERROR(__xludf.DUMMYFUNCTION("GOOGLETRANSLATE(A1179)"),"write")</f>
        <v>write</v>
      </c>
    </row>
    <row r="1180" spans="1:2" ht="15.75" customHeight="1" x14ac:dyDescent="0.25">
      <c r="A1180" s="1" t="s">
        <v>1180</v>
      </c>
      <c r="B1180" s="1" t="str">
        <f ca="1">IFERROR(__xludf.DUMMYFUNCTION("GOOGLETRANSLATE(A1180)"),"season")</f>
        <v>season</v>
      </c>
    </row>
    <row r="1181" spans="1:2" ht="15.75" customHeight="1" x14ac:dyDescent="0.25">
      <c r="A1181" s="1" t="s">
        <v>1181</v>
      </c>
      <c r="B1181" s="1" t="str">
        <f ca="1">IFERROR(__xludf.DUMMYFUNCTION("GOOGLETRANSLATE(A1181)"),"asked")</f>
        <v>asked</v>
      </c>
    </row>
    <row r="1182" spans="1:2" ht="15.75" customHeight="1" x14ac:dyDescent="0.25">
      <c r="A1182" s="1" t="s">
        <v>1182</v>
      </c>
      <c r="B1182" s="1" t="str">
        <f ca="1">IFERROR(__xludf.DUMMYFUNCTION("GOOGLETRANSLATE(A1182)"),"high")</f>
        <v>high</v>
      </c>
    </row>
    <row r="1183" spans="1:2" ht="15.75" customHeight="1" x14ac:dyDescent="0.25">
      <c r="A1183" s="1" t="s">
        <v>1183</v>
      </c>
      <c r="B1183" s="1" t="str">
        <f ca="1">IFERROR(__xludf.DUMMYFUNCTION("GOOGLETRANSLATE(A1183)"),"track")</f>
        <v>track</v>
      </c>
    </row>
    <row r="1184" spans="1:2" ht="15.75" customHeight="1" x14ac:dyDescent="0.25">
      <c r="A1184" s="1" t="s">
        <v>1184</v>
      </c>
      <c r="B1184" s="1" t="str">
        <f ca="1">IFERROR(__xludf.DUMMYFUNCTION("GOOGLETRANSLATE(A1184)"),"star")</f>
        <v>star</v>
      </c>
    </row>
    <row r="1185" spans="1:2" ht="15.75" customHeight="1" x14ac:dyDescent="0.25">
      <c r="A1185" s="1" t="s">
        <v>1185</v>
      </c>
      <c r="B1185" s="1" t="str">
        <f ca="1">IFERROR(__xludf.DUMMYFUNCTION("GOOGLETRANSLATE(A1185)"),"sick")</f>
        <v>sick</v>
      </c>
    </row>
    <row r="1186" spans="1:2" ht="15.75" customHeight="1" x14ac:dyDescent="0.25">
      <c r="A1186" s="1" t="s">
        <v>1186</v>
      </c>
      <c r="B1186" s="1" t="str">
        <f ca="1">IFERROR(__xludf.DUMMYFUNCTION("GOOGLETRANSLATE(A1186)"),"hurts")</f>
        <v>hurts</v>
      </c>
    </row>
    <row r="1187" spans="1:2" ht="15.75" customHeight="1" x14ac:dyDescent="0.25">
      <c r="A1187" s="1" t="s">
        <v>1187</v>
      </c>
      <c r="B1187" s="1" t="str">
        <f ca="1">IFERROR(__xludf.DUMMYFUNCTION("GOOGLETRANSLATE(A1187)"),"dreams")</f>
        <v>dreams</v>
      </c>
    </row>
    <row r="1188" spans="1:2" ht="15.75" customHeight="1" x14ac:dyDescent="0.25">
      <c r="A1188" s="1" t="s">
        <v>1188</v>
      </c>
      <c r="B1188" s="1" t="str">
        <f ca="1">IFERROR(__xludf.DUMMYFUNCTION("GOOGLETRANSLATE(A1188)"),"we will see")</f>
        <v>we will see</v>
      </c>
    </row>
    <row r="1189" spans="1:2" ht="15.75" customHeight="1" x14ac:dyDescent="0.25">
      <c r="A1189" s="1" t="s">
        <v>1189</v>
      </c>
      <c r="B1189" s="1" t="str">
        <f ca="1">IFERROR(__xludf.DUMMYFUNCTION("GOOGLETRANSLATE(A1189)"),"miles")</f>
        <v>miles</v>
      </c>
    </row>
    <row r="1190" spans="1:2" ht="15.75" customHeight="1" x14ac:dyDescent="0.25">
      <c r="A1190" s="1" t="s">
        <v>1190</v>
      </c>
      <c r="B1190" s="1" t="str">
        <f ca="1">IFERROR(__xludf.DUMMYFUNCTION("GOOGLETRANSLATE(A1190)"),"give me")</f>
        <v>give me</v>
      </c>
    </row>
    <row r="1191" spans="1:2" ht="15.75" customHeight="1" x14ac:dyDescent="0.25">
      <c r="A1191" s="1" t="s">
        <v>1191</v>
      </c>
      <c r="B1191" s="1" t="str">
        <f ca="1">IFERROR(__xludf.DUMMYFUNCTION("GOOGLETRANSLATE(A1191)"),"orders")</f>
        <v>orders</v>
      </c>
    </row>
    <row r="1192" spans="1:2" ht="15.75" customHeight="1" x14ac:dyDescent="0.25">
      <c r="A1192" s="1" t="s">
        <v>1192</v>
      </c>
      <c r="B1192" s="1" t="str">
        <f ca="1">IFERROR(__xludf.DUMMYFUNCTION("GOOGLETRANSLATE(A1192)"),"busy")</f>
        <v>busy</v>
      </c>
    </row>
    <row r="1193" spans="1:2" ht="15.75" customHeight="1" x14ac:dyDescent="0.25">
      <c r="A1193" s="1" t="s">
        <v>1193</v>
      </c>
      <c r="B1193" s="1" t="str">
        <f ca="1">IFERROR(__xludf.DUMMYFUNCTION("GOOGLETRANSLATE(A1193)"),"Be")</f>
        <v>Be</v>
      </c>
    </row>
    <row r="1194" spans="1:2" ht="15.75" customHeight="1" x14ac:dyDescent="0.25">
      <c r="A1194" s="1" t="s">
        <v>1194</v>
      </c>
      <c r="B1194" s="1" t="str">
        <f ca="1">IFERROR(__xludf.DUMMYFUNCTION("GOOGLETRANSLATE(A1194)"),"corre")</f>
        <v>corre</v>
      </c>
    </row>
    <row r="1195" spans="1:2" ht="15.75" customHeight="1" x14ac:dyDescent="0.25">
      <c r="A1195" s="1" t="s">
        <v>1195</v>
      </c>
      <c r="B1195" s="1" t="str">
        <f ca="1">IFERROR(__xludf.DUMMYFUNCTION("GOOGLETRANSLATE(A1195)"),"I have")</f>
        <v>I have</v>
      </c>
    </row>
    <row r="1196" spans="1:2" ht="15.75" customHeight="1" x14ac:dyDescent="0.25">
      <c r="A1196" s="1" t="s">
        <v>1196</v>
      </c>
      <c r="B1196" s="1" t="str">
        <f ca="1">IFERROR(__xludf.DUMMYFUNCTION("GOOGLETRANSLATE(A1196)"),"Leave")</f>
        <v>Leave</v>
      </c>
    </row>
    <row r="1197" spans="1:2" ht="15.75" customHeight="1" x14ac:dyDescent="0.25">
      <c r="A1197" s="1" t="s">
        <v>1197</v>
      </c>
      <c r="B1197" s="1" t="str">
        <f ca="1">IFERROR(__xludf.DUMMYFUNCTION("GOOGLETRANSLATE(A1197)"),"level")</f>
        <v>level</v>
      </c>
    </row>
    <row r="1198" spans="1:2" ht="15.75" customHeight="1" x14ac:dyDescent="0.25">
      <c r="A1198" s="1" t="s">
        <v>1198</v>
      </c>
      <c r="B1198" s="1" t="str">
        <f ca="1">IFERROR(__xludf.DUMMYFUNCTION("GOOGLETRANSLATE(A1198)"),"You have")</f>
        <v>You have</v>
      </c>
    </row>
    <row r="1199" spans="1:2" ht="15.75" customHeight="1" x14ac:dyDescent="0.25">
      <c r="A1199" s="1" t="s">
        <v>1199</v>
      </c>
      <c r="B1199" s="1" t="str">
        <f ca="1">IFERROR(__xludf.DUMMYFUNCTION("GOOGLETRANSLATE(A1199)"),"experience")</f>
        <v>experience</v>
      </c>
    </row>
    <row r="1200" spans="1:2" ht="15.75" customHeight="1" x14ac:dyDescent="0.25">
      <c r="A1200" s="1" t="s">
        <v>1200</v>
      </c>
      <c r="B1200" s="1" t="str">
        <f ca="1">IFERROR(__xludf.DUMMYFUNCTION("GOOGLETRANSLATE(A1200)"),"to give you")</f>
        <v>to give you</v>
      </c>
    </row>
    <row r="1201" spans="1:2" ht="15.75" customHeight="1" x14ac:dyDescent="0.25">
      <c r="A1201" s="1" t="s">
        <v>1201</v>
      </c>
      <c r="B1201" s="1" t="str">
        <f ca="1">IFERROR(__xludf.DUMMYFUNCTION("GOOGLETRANSLATE(A1201)"),"exit")</f>
        <v>exit</v>
      </c>
    </row>
    <row r="1202" spans="1:2" ht="15.75" customHeight="1" x14ac:dyDescent="0.25">
      <c r="A1202" s="1" t="s">
        <v>1202</v>
      </c>
      <c r="B1202" s="1" t="str">
        <f ca="1">IFERROR(__xludf.DUMMYFUNCTION("GOOGLETRANSLATE(A1202)"),"say it")</f>
        <v>say it</v>
      </c>
    </row>
    <row r="1203" spans="1:2" ht="15.75" customHeight="1" x14ac:dyDescent="0.25">
      <c r="A1203" s="1" t="s">
        <v>1203</v>
      </c>
      <c r="B1203" s="1" t="str">
        <f ca="1">IFERROR(__xludf.DUMMYFUNCTION("GOOGLETRANSLATE(A1203)"),"trust")</f>
        <v>trust</v>
      </c>
    </row>
    <row r="1204" spans="1:2" ht="15.75" customHeight="1" x14ac:dyDescent="0.25">
      <c r="A1204" s="1" t="s">
        <v>1204</v>
      </c>
      <c r="B1204" s="1" t="str">
        <f ca="1">IFERROR(__xludf.DUMMYFUNCTION("GOOGLETRANSLATE(A1204)"),"make you")</f>
        <v>make you</v>
      </c>
    </row>
    <row r="1205" spans="1:2" ht="15.75" customHeight="1" x14ac:dyDescent="0.25">
      <c r="A1205" s="1" t="s">
        <v>1205</v>
      </c>
      <c r="B1205" s="1" t="str">
        <f ca="1">IFERROR(__xludf.DUMMYFUNCTION("GOOGLETRANSLATE(A1205)"),"needed")</f>
        <v>needed</v>
      </c>
    </row>
    <row r="1206" spans="1:2" ht="15.75" customHeight="1" x14ac:dyDescent="0.25">
      <c r="A1206" s="1" t="s">
        <v>1206</v>
      </c>
      <c r="B1206" s="1" t="str">
        <f ca="1">IFERROR(__xludf.DUMMYFUNCTION("GOOGLETRANSLATE(A1206)"),"siblings")</f>
        <v>siblings</v>
      </c>
    </row>
    <row r="1207" spans="1:2" ht="15.75" customHeight="1" x14ac:dyDescent="0.25">
      <c r="A1207" s="1" t="s">
        <v>1207</v>
      </c>
      <c r="B1207" s="1" t="str">
        <f ca="1">IFERROR(__xludf.DUMMYFUNCTION("GOOGLETRANSLATE(A1207)"),"shoes")</f>
        <v>shoes</v>
      </c>
    </row>
    <row r="1208" spans="1:2" ht="15.75" customHeight="1" x14ac:dyDescent="0.25">
      <c r="A1208" s="1" t="s">
        <v>1208</v>
      </c>
      <c r="B1208" s="1" t="str">
        <f ca="1">IFERROR(__xludf.DUMMYFUNCTION("GOOGLETRANSLATE(A1208)"),"color")</f>
        <v>color</v>
      </c>
    </row>
    <row r="1209" spans="1:2" ht="15.75" customHeight="1" x14ac:dyDescent="0.25">
      <c r="A1209" s="1" t="s">
        <v>1209</v>
      </c>
      <c r="B1209" s="1" t="str">
        <f ca="1">IFERROR(__xludf.DUMMYFUNCTION("GOOGLETRANSLATE(A1209)"),"glance")</f>
        <v>glance</v>
      </c>
    </row>
    <row r="1210" spans="1:2" ht="15.75" customHeight="1" x14ac:dyDescent="0.25">
      <c r="A1210" s="1" t="s">
        <v>1210</v>
      </c>
      <c r="B1210" s="1" t="str">
        <f ca="1">IFERROR(__xludf.DUMMYFUNCTION("GOOGLETRANSLATE(A1210)"),"Nena")</f>
        <v>Nena</v>
      </c>
    </row>
    <row r="1211" spans="1:2" ht="15.75" customHeight="1" x14ac:dyDescent="0.25">
      <c r="A1211" s="1" t="s">
        <v>1211</v>
      </c>
      <c r="B1211" s="1" t="str">
        <f ca="1">IFERROR(__xludf.DUMMYFUNCTION("GOOGLETRANSLATE(A1211)"),"deal with")</f>
        <v>deal with</v>
      </c>
    </row>
    <row r="1212" spans="1:2" ht="15.75" customHeight="1" x14ac:dyDescent="0.25">
      <c r="A1212" s="1" t="s">
        <v>1212</v>
      </c>
      <c r="B1212" s="1" t="str">
        <f ca="1">IFERROR(__xludf.DUMMYFUNCTION("GOOGLETRANSLATE(A1212)"),"seem")</f>
        <v>seem</v>
      </c>
    </row>
    <row r="1213" spans="1:2" ht="15.75" customHeight="1" x14ac:dyDescent="0.25">
      <c r="A1213" s="1" t="s">
        <v>1213</v>
      </c>
      <c r="B1213" s="1" t="str">
        <f ca="1">IFERROR(__xludf.DUMMYFUNCTION("GOOGLETRANSLATE(A1213)"),"judge")</f>
        <v>judge</v>
      </c>
    </row>
    <row r="1214" spans="1:2" ht="15.75" customHeight="1" x14ac:dyDescent="0.25">
      <c r="A1214" s="1" t="s">
        <v>1214</v>
      </c>
      <c r="B1214" s="1" t="str">
        <f ca="1">IFERROR(__xludf.DUMMYFUNCTION("GOOGLETRANSLATE(A1214)"),"next")</f>
        <v>next</v>
      </c>
    </row>
    <row r="1215" spans="1:2" ht="15.75" customHeight="1" x14ac:dyDescent="0.25">
      <c r="A1215" s="1" t="s">
        <v>1215</v>
      </c>
      <c r="B1215" s="1" t="str">
        <f ca="1">IFERROR(__xludf.DUMMYFUNCTION("GOOGLETRANSLATE(A1215)"),"patient")</f>
        <v>patient</v>
      </c>
    </row>
    <row r="1216" spans="1:2" ht="15.75" customHeight="1" x14ac:dyDescent="0.25">
      <c r="A1216" s="1" t="s">
        <v>1216</v>
      </c>
      <c r="B1216" s="1" t="str">
        <f ca="1">IFERROR(__xludf.DUMMYFUNCTION("GOOGLETRANSLATE(A1216)"),"be")</f>
        <v>be</v>
      </c>
    </row>
    <row r="1217" spans="1:2" ht="15.75" customHeight="1" x14ac:dyDescent="0.25">
      <c r="A1217" s="1" t="s">
        <v>1217</v>
      </c>
      <c r="B1217" s="1" t="str">
        <f ca="1">IFERROR(__xludf.DUMMYFUNCTION("GOOGLETRANSLATE(A1217)"),"if")</f>
        <v>if</v>
      </c>
    </row>
    <row r="1218" spans="1:2" ht="15.75" customHeight="1" x14ac:dyDescent="0.25">
      <c r="A1218" s="1" t="s">
        <v>1218</v>
      </c>
      <c r="B1218" s="1" t="str">
        <f ca="1">IFERROR(__xludf.DUMMYFUNCTION("GOOGLETRANSLATE(A1218)"),"art")</f>
        <v>art</v>
      </c>
    </row>
    <row r="1219" spans="1:2" ht="15.75" customHeight="1" x14ac:dyDescent="0.25">
      <c r="A1219" s="1" t="s">
        <v>1219</v>
      </c>
      <c r="B1219" s="1" t="str">
        <f ca="1">IFERROR(__xludf.DUMMYFUNCTION("GOOGLETRANSLATE(A1219)"),"mary")</f>
        <v>mary</v>
      </c>
    </row>
    <row r="1220" spans="1:2" ht="15.75" customHeight="1" x14ac:dyDescent="0.25">
      <c r="A1220" s="1" t="s">
        <v>1220</v>
      </c>
      <c r="B1220" s="1" t="str">
        <f ca="1">IFERROR(__xludf.DUMMYFUNCTION("GOOGLETRANSLATE(A1220)"),"playing")</f>
        <v>playing</v>
      </c>
    </row>
    <row r="1221" spans="1:2" ht="15.75" customHeight="1" x14ac:dyDescent="0.25">
      <c r="A1221" s="1" t="s">
        <v>1221</v>
      </c>
      <c r="B1221" s="1" t="str">
        <f ca="1">IFERROR(__xludf.DUMMYFUNCTION("GOOGLETRANSLATE(A1221)"),"You carry")</f>
        <v>You carry</v>
      </c>
    </row>
    <row r="1222" spans="1:2" ht="15.75" customHeight="1" x14ac:dyDescent="0.25">
      <c r="A1222" s="1" t="s">
        <v>1222</v>
      </c>
      <c r="B1222" s="1" t="str">
        <f ca="1">IFERROR(__xludf.DUMMYFUNCTION("GOOGLETRANSLATE(A1222)"),"Alegra")</f>
        <v>Alegra</v>
      </c>
    </row>
    <row r="1223" spans="1:2" ht="15.75" customHeight="1" x14ac:dyDescent="0.25">
      <c r="A1223" s="1" t="s">
        <v>1223</v>
      </c>
      <c r="B1223" s="1" t="str">
        <f ca="1">IFERROR(__xludf.DUMMYFUNCTION("GOOGLETRANSLATE(A1223)"),"dance")</f>
        <v>dance</v>
      </c>
    </row>
    <row r="1224" spans="1:2" ht="15.75" customHeight="1" x14ac:dyDescent="0.25">
      <c r="A1224" s="1" t="s">
        <v>1224</v>
      </c>
      <c r="B1224" s="1" t="str">
        <f ca="1">IFERROR(__xludf.DUMMYFUNCTION("GOOGLETRANSLATE(A1224)"),"diablo")</f>
        <v>diablo</v>
      </c>
    </row>
    <row r="1225" spans="1:2" ht="15.75" customHeight="1" x14ac:dyDescent="0.25">
      <c r="A1225" s="1" t="s">
        <v>1225</v>
      </c>
      <c r="B1225" s="1" t="str">
        <f ca="1">IFERROR(__xludf.DUMMYFUNCTION("GOOGLETRANSLATE(A1225)"),"I heard")</f>
        <v>I heard</v>
      </c>
    </row>
    <row r="1226" spans="1:2" ht="15.75" customHeight="1" x14ac:dyDescent="0.25">
      <c r="A1226" s="1" t="s">
        <v>1226</v>
      </c>
      <c r="B1226" s="1" t="str">
        <f ca="1">IFERROR(__xludf.DUMMYFUNCTION("GOOGLETRANSLATE(A1226)"),"sepa")</f>
        <v>sepa</v>
      </c>
    </row>
    <row r="1227" spans="1:2" ht="15.75" customHeight="1" x14ac:dyDescent="0.25">
      <c r="A1227" s="1" t="s">
        <v>1227</v>
      </c>
      <c r="B1227" s="1" t="str">
        <f ca="1">IFERROR(__xludf.DUMMYFUNCTION("GOOGLETRANSLATE(A1227)"),"You will be")</f>
        <v>You will be</v>
      </c>
    </row>
    <row r="1228" spans="1:2" ht="15.75" customHeight="1" x14ac:dyDescent="0.25">
      <c r="A1228" s="1" t="s">
        <v>1228</v>
      </c>
      <c r="B1228" s="1" t="str">
        <f ca="1">IFERROR(__xludf.DUMMYFUNCTION("GOOGLETRANSLATE(A1228)"),"on")</f>
        <v>on</v>
      </c>
    </row>
    <row r="1229" spans="1:2" ht="15.75" customHeight="1" x14ac:dyDescent="0.25">
      <c r="A1229" s="1" t="s">
        <v>1229</v>
      </c>
      <c r="B1229" s="1" t="str">
        <f ca="1">IFERROR(__xludf.DUMMYFUNCTION("GOOGLETRANSLATE(A1229)"),"band")</f>
        <v>band</v>
      </c>
    </row>
    <row r="1230" spans="1:2" ht="15.75" customHeight="1" x14ac:dyDescent="0.25">
      <c r="A1230" s="1" t="s">
        <v>1230</v>
      </c>
      <c r="B1230" s="1" t="str">
        <f ca="1">IFERROR(__xludf.DUMMYFUNCTION("GOOGLETRANSLATE(A1230)"),"learn")</f>
        <v>learn</v>
      </c>
    </row>
    <row r="1231" spans="1:2" ht="15.75" customHeight="1" x14ac:dyDescent="0.25">
      <c r="A1231" s="1" t="s">
        <v>1231</v>
      </c>
      <c r="B1231" s="1" t="str">
        <f ca="1">IFERROR(__xludf.DUMMYFUNCTION("GOOGLETRANSLATE(A1231)"),"price")</f>
        <v>price</v>
      </c>
    </row>
    <row r="1232" spans="1:2" ht="15.75" customHeight="1" x14ac:dyDescent="0.25">
      <c r="A1232" s="1" t="s">
        <v>1232</v>
      </c>
      <c r="B1232" s="1" t="str">
        <f ca="1">IFERROR(__xludf.DUMMYFUNCTION("GOOGLETRANSLATE(A1232)"),"complete")</f>
        <v>complete</v>
      </c>
    </row>
    <row r="1233" spans="1:2" ht="15.75" customHeight="1" x14ac:dyDescent="0.25">
      <c r="A1233" s="1" t="s">
        <v>1233</v>
      </c>
      <c r="B1233" s="1" t="str">
        <f ca="1">IFERROR(__xludf.DUMMYFUNCTION("GOOGLETRANSLATE(A1233)"),"Holy")</f>
        <v>Holy</v>
      </c>
    </row>
    <row r="1234" spans="1:2" ht="15.75" customHeight="1" x14ac:dyDescent="0.25">
      <c r="A1234" s="1" t="s">
        <v>1234</v>
      </c>
      <c r="B1234" s="1" t="str">
        <f ca="1">IFERROR(__xludf.DUMMYFUNCTION("GOOGLETRANSLATE(A1234)"),"culpable")</f>
        <v>culpable</v>
      </c>
    </row>
    <row r="1235" spans="1:2" ht="15.75" customHeight="1" x14ac:dyDescent="0.25">
      <c r="A1235" s="1" t="s">
        <v>1235</v>
      </c>
      <c r="B1235" s="1" t="str">
        <f ca="1">IFERROR(__xludf.DUMMYFUNCTION("GOOGLETRANSLATE(A1235)"),"desire")</f>
        <v>desire</v>
      </c>
    </row>
    <row r="1236" spans="1:2" ht="15.75" customHeight="1" x14ac:dyDescent="0.25">
      <c r="A1236" s="1" t="s">
        <v>1236</v>
      </c>
      <c r="B1236" s="1" t="str">
        <f ca="1">IFERROR(__xludf.DUMMYFUNCTION("GOOGLETRANSLATE(A1236)"),"We had")</f>
        <v>We had</v>
      </c>
    </row>
    <row r="1237" spans="1:2" ht="15.75" customHeight="1" x14ac:dyDescent="0.25">
      <c r="A1237" s="1" t="s">
        <v>1237</v>
      </c>
      <c r="B1237" s="1" t="str">
        <f ca="1">IFERROR(__xludf.DUMMYFUNCTION("GOOGLETRANSLATE(A1237)"),"you")</f>
        <v>you</v>
      </c>
    </row>
    <row r="1238" spans="1:2" ht="15.75" customHeight="1" x14ac:dyDescent="0.25">
      <c r="A1238" s="1" t="s">
        <v>1238</v>
      </c>
      <c r="B1238" s="1" t="str">
        <f ca="1">IFERROR(__xludf.DUMMYFUNCTION("GOOGLETRANSLATE(A1238)"),"see it")</f>
        <v>see it</v>
      </c>
    </row>
    <row r="1239" spans="1:2" ht="15.75" customHeight="1" x14ac:dyDescent="0.25">
      <c r="A1239" s="1" t="s">
        <v>1239</v>
      </c>
      <c r="B1239" s="1" t="str">
        <f ca="1">IFERROR(__xludf.DUMMYFUNCTION("GOOGLETRANSLATE(A1239)"),"went back")</f>
        <v>went back</v>
      </c>
    </row>
    <row r="1240" spans="1:2" ht="15.75" customHeight="1" x14ac:dyDescent="0.25">
      <c r="A1240" s="1" t="s">
        <v>1240</v>
      </c>
      <c r="B1240" s="1" t="str">
        <f ca="1">IFERROR(__xludf.DUMMYFUNCTION("GOOGLETRANSLATE(A1240)"),"books")</f>
        <v>books</v>
      </c>
    </row>
    <row r="1241" spans="1:2" ht="15.75" customHeight="1" x14ac:dyDescent="0.25">
      <c r="A1241" s="1" t="s">
        <v>1241</v>
      </c>
      <c r="B1241" s="1" t="str">
        <f ca="1">IFERROR(__xludf.DUMMYFUNCTION("GOOGLETRANSLATE(A1241)"),"look like")</f>
        <v>look like</v>
      </c>
    </row>
    <row r="1242" spans="1:2" ht="15.75" customHeight="1" x14ac:dyDescent="0.25">
      <c r="A1242" s="1" t="s">
        <v>1242</v>
      </c>
      <c r="B1242" s="1" t="str">
        <f ca="1">IFERROR(__xludf.DUMMYFUNCTION("GOOGLETRANSLATE(A1242)"),"will")</f>
        <v>will</v>
      </c>
    </row>
    <row r="1243" spans="1:2" ht="15.75" customHeight="1" x14ac:dyDescent="0.25">
      <c r="A1243" s="1" t="s">
        <v>1243</v>
      </c>
      <c r="B1243" s="1" t="str">
        <f ca="1">IFERROR(__xludf.DUMMYFUNCTION("GOOGLETRANSLATE(A1243)"),"Heavens")</f>
        <v>Heavens</v>
      </c>
    </row>
    <row r="1244" spans="1:2" ht="15.75" customHeight="1" x14ac:dyDescent="0.25">
      <c r="A1244" s="1" t="s">
        <v>1244</v>
      </c>
      <c r="B1244" s="1" t="str">
        <f ca="1">IFERROR(__xludf.DUMMYFUNCTION("GOOGLETRANSLATE(A1244)"),"killed")</f>
        <v>killed</v>
      </c>
    </row>
    <row r="1245" spans="1:2" ht="15.75" customHeight="1" x14ac:dyDescent="0.25">
      <c r="A1245" s="1" t="s">
        <v>1245</v>
      </c>
      <c r="B1245" s="1" t="str">
        <f ca="1">IFERROR(__xludf.DUMMYFUNCTION("GOOGLETRANSLATE(A1245)"),"blue")</f>
        <v>blue</v>
      </c>
    </row>
    <row r="1246" spans="1:2" ht="15.75" customHeight="1" x14ac:dyDescent="0.25">
      <c r="A1246" s="1" t="s">
        <v>1246</v>
      </c>
      <c r="B1246" s="1" t="str">
        <f ca="1">IFERROR(__xludf.DUMMYFUNCTION("GOOGLETRANSLATE(A1246)"),"many different")</f>
        <v>many different</v>
      </c>
    </row>
    <row r="1247" spans="1:2" ht="15.75" customHeight="1" x14ac:dyDescent="0.25">
      <c r="A1247" s="1" t="s">
        <v>1247</v>
      </c>
      <c r="B1247" s="1" t="str">
        <f ca="1">IFERROR(__xludf.DUMMYFUNCTION("GOOGLETRANSLATE(A1247)"),"go")</f>
        <v>go</v>
      </c>
    </row>
    <row r="1248" spans="1:2" ht="15.75" customHeight="1" x14ac:dyDescent="0.25">
      <c r="A1248" s="1" t="s">
        <v>1248</v>
      </c>
      <c r="B1248" s="1" t="str">
        <f ca="1">IFERROR(__xludf.DUMMYFUNCTION("GOOGLETRANSLATE(A1248)"),"it")</f>
        <v>it</v>
      </c>
    </row>
    <row r="1249" spans="1:2" ht="15.75" customHeight="1" x14ac:dyDescent="0.25">
      <c r="A1249" s="1" t="s">
        <v>1249</v>
      </c>
      <c r="B1249" s="1" t="str">
        <f ca="1">IFERROR(__xludf.DUMMYFUNCTION("GOOGLETRANSLATE(A1249)"),"commander")</f>
        <v>commander</v>
      </c>
    </row>
    <row r="1250" spans="1:2" ht="15.75" customHeight="1" x14ac:dyDescent="0.25">
      <c r="A1250" s="1" t="s">
        <v>1250</v>
      </c>
      <c r="B1250" s="1" t="str">
        <f ca="1">IFERROR(__xludf.DUMMYFUNCTION("GOOGLETRANSLATE(A1250)"),"action")</f>
        <v>action</v>
      </c>
    </row>
    <row r="1251" spans="1:2" ht="15.75" customHeight="1" x14ac:dyDescent="0.25">
      <c r="A1251" s="1" t="s">
        <v>1251</v>
      </c>
      <c r="B1251" s="1" t="str">
        <f ca="1">IFERROR(__xludf.DUMMYFUNCTION("GOOGLETRANSLATE(A1251)"),"rules")</f>
        <v>rules</v>
      </c>
    </row>
    <row r="1252" spans="1:2" ht="15.75" customHeight="1" x14ac:dyDescent="0.25">
      <c r="A1252" s="1" t="s">
        <v>1252</v>
      </c>
      <c r="B1252" s="1" t="str">
        <f ca="1">IFERROR(__xludf.DUMMYFUNCTION("GOOGLETRANSLATE(A1252)"),"constructions")</f>
        <v>constructions</v>
      </c>
    </row>
    <row r="1253" spans="1:2" ht="15.75" customHeight="1" x14ac:dyDescent="0.25">
      <c r="A1253" s="1" t="s">
        <v>1253</v>
      </c>
      <c r="B1253" s="1" t="str">
        <f ca="1">IFERROR(__xludf.DUMMYFUNCTION("GOOGLETRANSLATE(A1253)"),"hope")</f>
        <v>hope</v>
      </c>
    </row>
    <row r="1254" spans="1:2" ht="15.75" customHeight="1" x14ac:dyDescent="0.25">
      <c r="A1254" s="1" t="s">
        <v>1254</v>
      </c>
      <c r="B1254" s="1" t="str">
        <f ca="1">IFERROR(__xludf.DUMMYFUNCTION("GOOGLETRANSLATE(A1254)"),"question")</f>
        <v>question</v>
      </c>
    </row>
    <row r="1255" spans="1:2" ht="15.75" customHeight="1" x14ac:dyDescent="0.25">
      <c r="A1255" s="1" t="s">
        <v>1255</v>
      </c>
      <c r="B1255" s="1" t="str">
        <f ca="1">IFERROR(__xludf.DUMMYFUNCTION("GOOGLETRANSLATE(A1255)"),"bothers")</f>
        <v>bothers</v>
      </c>
    </row>
    <row r="1256" spans="1:2" ht="15.75" customHeight="1" x14ac:dyDescent="0.25">
      <c r="A1256" s="1" t="s">
        <v>1256</v>
      </c>
      <c r="B1256" s="1" t="str">
        <f ca="1">IFERROR(__xludf.DUMMYFUNCTION("GOOGLETRANSLATE(A1256)"),"having")</f>
        <v>having</v>
      </c>
    </row>
    <row r="1257" spans="1:2" ht="15.75" customHeight="1" x14ac:dyDescent="0.25">
      <c r="A1257" s="1" t="s">
        <v>1257</v>
      </c>
      <c r="B1257" s="1" t="str">
        <f ca="1">IFERROR(__xludf.DUMMYFUNCTION("GOOGLETRANSLATE(A1257)"),"bill")</f>
        <v>bill</v>
      </c>
    </row>
    <row r="1258" spans="1:2" ht="15.75" customHeight="1" x14ac:dyDescent="0.25">
      <c r="A1258" s="1" t="s">
        <v>1258</v>
      </c>
      <c r="B1258" s="1" t="str">
        <f ca="1">IFERROR(__xludf.DUMMYFUNCTION("GOOGLETRANSLATE(A1258)"),"report")</f>
        <v>report</v>
      </c>
    </row>
    <row r="1259" spans="1:2" ht="15.75" customHeight="1" x14ac:dyDescent="0.25">
      <c r="A1259" s="1" t="s">
        <v>1259</v>
      </c>
      <c r="B1259" s="1" t="str">
        <f ca="1">IFERROR(__xludf.DUMMYFUNCTION("GOOGLETRANSLATE(A1259)"),"jimmy")</f>
        <v>jimmy</v>
      </c>
    </row>
    <row r="1260" spans="1:2" ht="15.75" customHeight="1" x14ac:dyDescent="0.25">
      <c r="A1260" s="1" t="s">
        <v>1260</v>
      </c>
      <c r="B1260" s="1" t="str">
        <f ca="1">IFERROR(__xludf.DUMMYFUNCTION("GOOGLETRANSLATE(A1260)"),"river")</f>
        <v>river</v>
      </c>
    </row>
    <row r="1261" spans="1:2" ht="15.75" customHeight="1" x14ac:dyDescent="0.25">
      <c r="A1261" s="1" t="s">
        <v>1261</v>
      </c>
      <c r="B1261" s="1" t="str">
        <f ca="1">IFERROR(__xludf.DUMMYFUNCTION("GOOGLETRANSLATE(A1261)"),"welcome")</f>
        <v>welcome</v>
      </c>
    </row>
    <row r="1262" spans="1:2" ht="15.75" customHeight="1" x14ac:dyDescent="0.25">
      <c r="A1262" s="1" t="s">
        <v>1262</v>
      </c>
      <c r="B1262" s="1" t="str">
        <f ca="1">IFERROR(__xludf.DUMMYFUNCTION("GOOGLETRANSLATE(A1262)"),"Open")</f>
        <v>Open</v>
      </c>
    </row>
    <row r="1263" spans="1:2" ht="15.75" customHeight="1" x14ac:dyDescent="0.25">
      <c r="A1263" s="1" t="s">
        <v>1263</v>
      </c>
      <c r="B1263" s="1" t="str">
        <f ca="1">IFERROR(__xludf.DUMMYFUNCTION("GOOGLETRANSLATE(A1263)"),"tap")</f>
        <v>tap</v>
      </c>
    </row>
    <row r="1264" spans="1:2" ht="15.75" customHeight="1" x14ac:dyDescent="0.25">
      <c r="A1264" s="1" t="s">
        <v>1264</v>
      </c>
      <c r="B1264" s="1" t="str">
        <f ca="1">IFERROR(__xludf.DUMMYFUNCTION("GOOGLETRANSLATE(A1264)"),"bob")</f>
        <v>bob</v>
      </c>
    </row>
    <row r="1265" spans="1:2" ht="15.75" customHeight="1" x14ac:dyDescent="0.25">
      <c r="A1265" s="1" t="s">
        <v>1265</v>
      </c>
      <c r="B1265" s="1" t="str">
        <f ca="1">IFERROR(__xludf.DUMMYFUNCTION("GOOGLETRANSLATE(A1265)"),"tell")</f>
        <v>tell</v>
      </c>
    </row>
    <row r="1266" spans="1:2" ht="15.75" customHeight="1" x14ac:dyDescent="0.25">
      <c r="A1266" s="1" t="s">
        <v>1266</v>
      </c>
      <c r="B1266" s="1" t="str">
        <f ca="1">IFERROR(__xludf.DUMMYFUNCTION("GOOGLETRANSLATE(A1266)"),"I follow")</f>
        <v>I follow</v>
      </c>
    </row>
    <row r="1267" spans="1:2" ht="15.75" customHeight="1" x14ac:dyDescent="0.25">
      <c r="A1267" s="1" t="s">
        <v>1267</v>
      </c>
      <c r="B1267" s="1" t="str">
        <f ca="1">IFERROR(__xludf.DUMMYFUNCTION("GOOGLETRANSLATE(A1267)"),"interior")</f>
        <v>interior</v>
      </c>
    </row>
    <row r="1268" spans="1:2" ht="15.75" customHeight="1" x14ac:dyDescent="0.25">
      <c r="A1268" s="1" t="s">
        <v>1268</v>
      </c>
      <c r="B1268" s="1" t="str">
        <f ca="1">IFERROR(__xludf.DUMMYFUNCTION("GOOGLETRANSLATE(A1268)"),"apartment")</f>
        <v>apartment</v>
      </c>
    </row>
    <row r="1269" spans="1:2" ht="15.75" customHeight="1" x14ac:dyDescent="0.25">
      <c r="A1269" s="1" t="s">
        <v>1269</v>
      </c>
      <c r="B1269" s="1" t="str">
        <f ca="1">IFERROR(__xludf.DUMMYFUNCTION("GOOGLETRANSLATE(A1269)"),"See")</f>
        <v>See</v>
      </c>
    </row>
    <row r="1270" spans="1:2" ht="15.75" customHeight="1" x14ac:dyDescent="0.25">
      <c r="A1270" s="1" t="s">
        <v>1270</v>
      </c>
      <c r="B1270" s="1" t="str">
        <f ca="1">IFERROR(__xludf.DUMMYFUNCTION("GOOGLETRANSLATE(A1270)"),"States")</f>
        <v>States</v>
      </c>
    </row>
    <row r="1271" spans="1:2" ht="15.75" customHeight="1" x14ac:dyDescent="0.25">
      <c r="A1271" s="1" t="s">
        <v>1271</v>
      </c>
      <c r="B1271" s="1" t="str">
        <f ca="1">IFERROR(__xludf.DUMMYFUNCTION("GOOGLETRANSLATE(A1271)"),"You are")</f>
        <v>You are</v>
      </c>
    </row>
    <row r="1272" spans="1:2" ht="15.75" customHeight="1" x14ac:dyDescent="0.25">
      <c r="A1272" s="1" t="s">
        <v>1272</v>
      </c>
      <c r="B1272" s="1" t="str">
        <f ca="1">IFERROR(__xludf.DUMMYFUNCTION("GOOGLETRANSLATE(A1272)"),"worries")</f>
        <v>worries</v>
      </c>
    </row>
    <row r="1273" spans="1:2" ht="15.75" customHeight="1" x14ac:dyDescent="0.25">
      <c r="A1273" s="1" t="s">
        <v>1273</v>
      </c>
      <c r="B1273" s="1" t="str">
        <f ca="1">IFERROR(__xludf.DUMMYFUNCTION("GOOGLETRANSLATE(A1273)"),"took")</f>
        <v>took</v>
      </c>
    </row>
    <row r="1274" spans="1:2" ht="15.75" customHeight="1" x14ac:dyDescent="0.25">
      <c r="A1274" s="1" t="s">
        <v>1274</v>
      </c>
      <c r="B1274" s="1" t="str">
        <f ca="1">IFERROR(__xludf.DUMMYFUNCTION("GOOGLETRANSLATE(A1274)"),"principal")</f>
        <v>principal</v>
      </c>
    </row>
    <row r="1275" spans="1:2" ht="15.75" customHeight="1" x14ac:dyDescent="0.25">
      <c r="A1275" s="1" t="s">
        <v>1275</v>
      </c>
      <c r="B1275" s="1" t="str">
        <f ca="1">IFERROR(__xludf.DUMMYFUNCTION("GOOGLETRANSLATE(A1275)"),"begin")</f>
        <v>begin</v>
      </c>
    </row>
    <row r="1276" spans="1:2" ht="15.75" customHeight="1" x14ac:dyDescent="0.25">
      <c r="A1276" s="1" t="s">
        <v>1276</v>
      </c>
      <c r="B1276" s="1" t="str">
        <f ca="1">IFERROR(__xludf.DUMMYFUNCTION("GOOGLETRANSLATE(A1276)"),"London")</f>
        <v>London</v>
      </c>
    </row>
    <row r="1277" spans="1:2" ht="15.75" customHeight="1" x14ac:dyDescent="0.25">
      <c r="A1277" s="1" t="s">
        <v>1277</v>
      </c>
      <c r="B1277" s="1" t="str">
        <f ca="1">IFERROR(__xludf.DUMMYFUNCTION("GOOGLETRANSLATE(A1277)"),"it started")</f>
        <v>it started</v>
      </c>
    </row>
    <row r="1278" spans="1:2" ht="15.75" customHeight="1" x14ac:dyDescent="0.25">
      <c r="A1278" s="1" t="s">
        <v>1278</v>
      </c>
      <c r="B1278" s="1" t="str">
        <f ca="1">IFERROR(__xludf.DUMMYFUNCTION("GOOGLETRANSLATE(A1278)"),"go")</f>
        <v>go</v>
      </c>
    </row>
    <row r="1279" spans="1:2" ht="15.75" customHeight="1" x14ac:dyDescent="0.25">
      <c r="A1279" s="1" t="s">
        <v>1279</v>
      </c>
      <c r="B1279" s="1" t="str">
        <f ca="1">IFERROR(__xludf.DUMMYFUNCTION("GOOGLETRANSLATE(A1279)"),"jim")</f>
        <v>jim</v>
      </c>
    </row>
    <row r="1280" spans="1:2" ht="15.75" customHeight="1" x14ac:dyDescent="0.25">
      <c r="A1280" s="1" t="s">
        <v>1280</v>
      </c>
      <c r="B1280" s="1" t="str">
        <f ca="1">IFERROR(__xludf.DUMMYFUNCTION("GOOGLETRANSLATE(A1280)"),"They call")</f>
        <v>They call</v>
      </c>
    </row>
    <row r="1281" spans="1:2" ht="15.75" customHeight="1" x14ac:dyDescent="0.25">
      <c r="A1281" s="1" t="s">
        <v>1281</v>
      </c>
      <c r="B1281" s="1" t="str">
        <f ca="1">IFERROR(__xludf.DUMMYFUNCTION("GOOGLETRANSLATE(A1281)"),"I wish")</f>
        <v>I wish</v>
      </c>
    </row>
    <row r="1282" spans="1:2" ht="15.75" customHeight="1" x14ac:dyDescent="0.25">
      <c r="A1282" s="1" t="s">
        <v>1282</v>
      </c>
      <c r="B1282" s="1" t="str">
        <f ca="1">IFERROR(__xludf.DUMMYFUNCTION("GOOGLETRANSLATE(A1282)"),"sorry")</f>
        <v>sorry</v>
      </c>
    </row>
    <row r="1283" spans="1:2" ht="15.75" customHeight="1" x14ac:dyDescent="0.25">
      <c r="A1283" s="1" t="s">
        <v>1283</v>
      </c>
      <c r="B1283" s="1" t="str">
        <f ca="1">IFERROR(__xludf.DUMMYFUNCTION("GOOGLETRANSLATE(A1283)"),"I come back")</f>
        <v>I come back</v>
      </c>
    </row>
    <row r="1284" spans="1:2" ht="15.75" customHeight="1" x14ac:dyDescent="0.25">
      <c r="A1284" s="1" t="s">
        <v>1284</v>
      </c>
      <c r="B1284" s="1" t="str">
        <f ca="1">IFERROR(__xludf.DUMMYFUNCTION("GOOGLETRANSLATE(A1284)"),"stroke")</f>
        <v>stroke</v>
      </c>
    </row>
    <row r="1285" spans="1:2" ht="15.75" customHeight="1" x14ac:dyDescent="0.25">
      <c r="A1285" s="1" t="s">
        <v>1285</v>
      </c>
      <c r="B1285" s="1" t="str">
        <f ca="1">IFERROR(__xludf.DUMMYFUNCTION("GOOGLETRANSLATE(A1285)"),"stay")</f>
        <v>stay</v>
      </c>
    </row>
    <row r="1286" spans="1:2" ht="15.75" customHeight="1" x14ac:dyDescent="0.25">
      <c r="A1286" s="1" t="s">
        <v>1286</v>
      </c>
      <c r="B1286" s="1" t="str">
        <f ca="1">IFERROR(__xludf.DUMMYFUNCTION("GOOGLETRANSLATE(A1286)"),"I will call")</f>
        <v>I will call</v>
      </c>
    </row>
    <row r="1287" spans="1:2" ht="15.75" customHeight="1" x14ac:dyDescent="0.25">
      <c r="A1287" s="1" t="s">
        <v>1287</v>
      </c>
      <c r="B1287" s="1" t="str">
        <f ca="1">IFERROR(__xludf.DUMMYFUNCTION("GOOGLETRANSLATE(A1287)"),"finish")</f>
        <v>finish</v>
      </c>
    </row>
    <row r="1288" spans="1:2" ht="15.75" customHeight="1" x14ac:dyDescent="0.25">
      <c r="A1288" s="1" t="s">
        <v>1288</v>
      </c>
      <c r="B1288" s="1" t="str">
        <f ca="1">IFERROR(__xludf.DUMMYFUNCTION("GOOGLETRANSLATE(A1288)"),"style")</f>
        <v>style</v>
      </c>
    </row>
    <row r="1289" spans="1:2" ht="15.75" customHeight="1" x14ac:dyDescent="0.25">
      <c r="A1289" s="1" t="s">
        <v>1289</v>
      </c>
      <c r="B1289" s="1" t="str">
        <f ca="1">IFERROR(__xludf.DUMMYFUNCTION("GOOGLETRANSLATE(A1289)"),"nine")</f>
        <v>nine</v>
      </c>
    </row>
    <row r="1290" spans="1:2" ht="15.75" customHeight="1" x14ac:dyDescent="0.25">
      <c r="A1290" s="1" t="s">
        <v>1290</v>
      </c>
      <c r="B1290" s="1" t="str">
        <f ca="1">IFERROR(__xludf.DUMMYFUNCTION("GOOGLETRANSLATE(A1290)"),"definitely")</f>
        <v>definitely</v>
      </c>
    </row>
    <row r="1291" spans="1:2" ht="15.75" customHeight="1" x14ac:dyDescent="0.25">
      <c r="A1291" s="1" t="s">
        <v>1291</v>
      </c>
      <c r="B1291" s="1" t="str">
        <f ca="1">IFERROR(__xludf.DUMMYFUNCTION("GOOGLETRANSLATE(A1291)"),"meet")</f>
        <v>meet</v>
      </c>
    </row>
    <row r="1292" spans="1:2" ht="15.75" customHeight="1" x14ac:dyDescent="0.25">
      <c r="A1292" s="1" t="s">
        <v>1292</v>
      </c>
      <c r="B1292" s="1" t="str">
        <f ca="1">IFERROR(__xludf.DUMMYFUNCTION("GOOGLETRANSLATE(A1292)"),"cards")</f>
        <v>cards</v>
      </c>
    </row>
    <row r="1293" spans="1:2" ht="15.75" customHeight="1" x14ac:dyDescent="0.25">
      <c r="A1293" s="1" t="s">
        <v>1293</v>
      </c>
      <c r="B1293" s="1" t="str">
        <f ca="1">IFERROR(__xludf.DUMMYFUNCTION("GOOGLETRANSLATE(A1293)"),"tap")</f>
        <v>tap</v>
      </c>
    </row>
    <row r="1294" spans="1:2" ht="15.75" customHeight="1" x14ac:dyDescent="0.25">
      <c r="A1294" s="1" t="s">
        <v>1294</v>
      </c>
      <c r="B1294" s="1" t="str">
        <f ca="1">IFERROR(__xludf.DUMMYFUNCTION("GOOGLETRANSLATE(A1294)"),"guard")</f>
        <v>guard</v>
      </c>
    </row>
    <row r="1295" spans="1:2" ht="15.75" customHeight="1" x14ac:dyDescent="0.25">
      <c r="A1295" s="1" t="s">
        <v>1295</v>
      </c>
      <c r="B1295" s="1" t="str">
        <f ca="1">IFERROR(__xludf.DUMMYFUNCTION("GOOGLETRANSLATE(A1295)"),"pistol")</f>
        <v>pistol</v>
      </c>
    </row>
    <row r="1296" spans="1:2" ht="15.75" customHeight="1" x14ac:dyDescent="0.25">
      <c r="A1296" s="1" t="s">
        <v>1296</v>
      </c>
      <c r="B1296" s="1" t="str">
        <f ca="1">IFERROR(__xludf.DUMMYFUNCTION("GOOGLETRANSLATE(A1296)"),"prove")</f>
        <v>prove</v>
      </c>
    </row>
    <row r="1297" spans="1:2" ht="15.75" customHeight="1" x14ac:dyDescent="0.25">
      <c r="A1297" s="1" t="s">
        <v>1297</v>
      </c>
      <c r="B1297" s="1" t="str">
        <f ca="1">IFERROR(__xludf.DUMMYFUNCTION("GOOGLETRANSLATE(A1297)"),"majesty")</f>
        <v>majesty</v>
      </c>
    </row>
    <row r="1298" spans="1:2" ht="15.75" customHeight="1" x14ac:dyDescent="0.25">
      <c r="A1298" s="1" t="s">
        <v>1298</v>
      </c>
      <c r="B1298" s="1" t="str">
        <f ca="1">IFERROR(__xludf.DUMMYFUNCTION("GOOGLETRANSLATE(A1298)"),"bring")</f>
        <v>bring</v>
      </c>
    </row>
    <row r="1299" spans="1:2" ht="15.75" customHeight="1" x14ac:dyDescent="0.25">
      <c r="A1299" s="1" t="s">
        <v>1299</v>
      </c>
      <c r="B1299" s="1" t="str">
        <f ca="1">IFERROR(__xludf.DUMMYFUNCTION("GOOGLETRANSLATE(A1299)"),"march")</f>
        <v>march</v>
      </c>
    </row>
    <row r="1300" spans="1:2" ht="15.75" customHeight="1" x14ac:dyDescent="0.25">
      <c r="A1300" s="1" t="s">
        <v>1300</v>
      </c>
      <c r="B1300" s="1" t="str">
        <f ca="1">IFERROR(__xludf.DUMMYFUNCTION("GOOGLETRANSLATE(A1300)"),"You seem")</f>
        <v>You seem</v>
      </c>
    </row>
    <row r="1301" spans="1:2" ht="15.75" customHeight="1" x14ac:dyDescent="0.25">
      <c r="A1301" s="1" t="s">
        <v>1301</v>
      </c>
      <c r="B1301" s="1" t="str">
        <f ca="1">IFERROR(__xludf.DUMMYFUNCTION("GOOGLETRANSLATE(A1301)"),"comun")</f>
        <v>comun</v>
      </c>
    </row>
    <row r="1302" spans="1:2" ht="15.75" customHeight="1" x14ac:dyDescent="0.25">
      <c r="A1302" s="1" t="s">
        <v>1302</v>
      </c>
      <c r="B1302" s="1" t="str">
        <f ca="1">IFERROR(__xludf.DUMMYFUNCTION("GOOGLETRANSLATE(A1302)"),"that")</f>
        <v>that</v>
      </c>
    </row>
    <row r="1303" spans="1:2" ht="15.75" customHeight="1" x14ac:dyDescent="0.25">
      <c r="A1303" s="1" t="s">
        <v>1303</v>
      </c>
      <c r="B1303" s="1" t="str">
        <f ca="1">IFERROR(__xludf.DUMMYFUNCTION("GOOGLETRANSLATE(A1303)"),"do")</f>
        <v>do</v>
      </c>
    </row>
    <row r="1304" spans="1:2" ht="15.75" customHeight="1" x14ac:dyDescent="0.25">
      <c r="A1304" s="1" t="s">
        <v>1304</v>
      </c>
      <c r="B1304" s="1" t="str">
        <f ca="1">IFERROR(__xludf.DUMMYFUNCTION("GOOGLETRANSLATE(A1304)"),"flight")</f>
        <v>flight</v>
      </c>
    </row>
    <row r="1305" spans="1:2" ht="15.75" customHeight="1" x14ac:dyDescent="0.25">
      <c r="A1305" s="1" t="s">
        <v>1305</v>
      </c>
      <c r="B1305" s="1" t="str">
        <f ca="1">IFERROR(__xludf.DUMMYFUNCTION("GOOGLETRANSLATE(A1305)"),"use")</f>
        <v>use</v>
      </c>
    </row>
    <row r="1306" spans="1:2" ht="15.75" customHeight="1" x14ac:dyDescent="0.25">
      <c r="A1306" s="1" t="s">
        <v>1306</v>
      </c>
      <c r="B1306" s="1" t="str">
        <f ca="1">IFERROR(__xludf.DUMMYFUNCTION("GOOGLETRANSLATE(A1306)"),"danny")</f>
        <v>danny</v>
      </c>
    </row>
    <row r="1307" spans="1:2" ht="15.75" customHeight="1" x14ac:dyDescent="0.25">
      <c r="A1307" s="1" t="s">
        <v>1307</v>
      </c>
      <c r="B1307" s="1" t="str">
        <f ca="1">IFERROR(__xludf.DUMMYFUNCTION("GOOGLETRANSLATE(A1307)"),"humans")</f>
        <v>humans</v>
      </c>
    </row>
    <row r="1308" spans="1:2" ht="15.75" customHeight="1" x14ac:dyDescent="0.25">
      <c r="A1308" s="1" t="s">
        <v>1308</v>
      </c>
      <c r="B1308" s="1" t="str">
        <f ca="1">IFERROR(__xludf.DUMMYFUNCTION("GOOGLETRANSLATE(A1308)"),"will be")</f>
        <v>will be</v>
      </c>
    </row>
    <row r="1309" spans="1:2" ht="15.75" customHeight="1" x14ac:dyDescent="0.25">
      <c r="A1309" s="1" t="s">
        <v>1309</v>
      </c>
      <c r="B1309" s="1" t="str">
        <f ca="1">IFERROR(__xludf.DUMMYFUNCTION("GOOGLETRANSLATE(A1309)"),"value")</f>
        <v>value</v>
      </c>
    </row>
    <row r="1310" spans="1:2" ht="15.75" customHeight="1" x14ac:dyDescent="0.25">
      <c r="A1310" s="1" t="s">
        <v>1310</v>
      </c>
      <c r="B1310" s="1" t="str">
        <f ca="1">IFERROR(__xludf.DUMMYFUNCTION("GOOGLETRANSLATE(A1310)"),"yours")</f>
        <v>yours</v>
      </c>
    </row>
    <row r="1311" spans="1:2" ht="15.75" customHeight="1" x14ac:dyDescent="0.25">
      <c r="A1311" s="1" t="s">
        <v>1311</v>
      </c>
      <c r="B1311" s="1" t="str">
        <f ca="1">IFERROR(__xludf.DUMMYFUNCTION("GOOGLETRANSLATE(A1311)"),"aim")</f>
        <v>aim</v>
      </c>
    </row>
    <row r="1312" spans="1:2" ht="15.75" customHeight="1" x14ac:dyDescent="0.25">
      <c r="A1312" s="1" t="s">
        <v>1312</v>
      </c>
      <c r="B1312" s="1" t="str">
        <f ca="1">IFERROR(__xludf.DUMMYFUNCTION("GOOGLETRANSLATE(A1312)"),"suddenly")</f>
        <v>suddenly</v>
      </c>
    </row>
    <row r="1313" spans="1:2" ht="15.75" customHeight="1" x14ac:dyDescent="0.25">
      <c r="A1313" s="1" t="s">
        <v>1313</v>
      </c>
      <c r="B1313" s="1" t="str">
        <f ca="1">IFERROR(__xludf.DUMMYFUNCTION("GOOGLETRANSLATE(A1313)"),"should")</f>
        <v>should</v>
      </c>
    </row>
    <row r="1314" spans="1:2" ht="15.75" customHeight="1" x14ac:dyDescent="0.25">
      <c r="A1314" s="1" t="s">
        <v>1314</v>
      </c>
      <c r="B1314" s="1" t="str">
        <f ca="1">IFERROR(__xludf.DUMMYFUNCTION("GOOGLETRANSLATE(A1314)"),"red")</f>
        <v>red</v>
      </c>
    </row>
    <row r="1315" spans="1:2" ht="15.75" customHeight="1" x14ac:dyDescent="0.25">
      <c r="A1315" s="1" t="s">
        <v>1315</v>
      </c>
      <c r="B1315" s="1" t="str">
        <f ca="1">IFERROR(__xludf.DUMMYFUNCTION("GOOGLETRANSLATE(A1315)"),"joking")</f>
        <v>joking</v>
      </c>
    </row>
    <row r="1316" spans="1:2" ht="15.75" customHeight="1" x14ac:dyDescent="0.25">
      <c r="A1316" s="1" t="s">
        <v>1316</v>
      </c>
      <c r="B1316" s="1" t="str">
        <f ca="1">IFERROR(__xludf.DUMMYFUNCTION("GOOGLETRANSLATE(A1316)"),"will")</f>
        <v>will</v>
      </c>
    </row>
    <row r="1317" spans="1:2" ht="15.75" customHeight="1" x14ac:dyDescent="0.25">
      <c r="A1317" s="1" t="s">
        <v>1317</v>
      </c>
      <c r="B1317" s="1" t="str">
        <f ca="1">IFERROR(__xludf.DUMMYFUNCTION("GOOGLETRANSLATE(A1317)"),"Prohibited")</f>
        <v>Prohibited</v>
      </c>
    </row>
    <row r="1318" spans="1:2" ht="15.75" customHeight="1" x14ac:dyDescent="0.25">
      <c r="A1318" s="1" t="s">
        <v>1318</v>
      </c>
      <c r="B1318" s="1" t="str">
        <f ca="1">IFERROR(__xludf.DUMMYFUNCTION("GOOGLETRANSLATE(A1318)"),"double")</f>
        <v>double</v>
      </c>
    </row>
    <row r="1319" spans="1:2" ht="15.75" customHeight="1" x14ac:dyDescent="0.25">
      <c r="A1319" s="1" t="s">
        <v>1319</v>
      </c>
      <c r="B1319" s="1" t="str">
        <f ca="1">IFERROR(__xludf.DUMMYFUNCTION("GOOGLETRANSLATE(A1319)"),"I will leave")</f>
        <v>I will leave</v>
      </c>
    </row>
    <row r="1320" spans="1:2" ht="15.75" customHeight="1" x14ac:dyDescent="0.25">
      <c r="A1320" s="1" t="s">
        <v>1320</v>
      </c>
      <c r="B1320" s="1" t="str">
        <f ca="1">IFERROR(__xludf.DUMMYFUNCTION("GOOGLETRANSLATE(A1320)"),"avoid")</f>
        <v>avoid</v>
      </c>
    </row>
    <row r="1321" spans="1:2" ht="15.75" customHeight="1" x14ac:dyDescent="0.25">
      <c r="A1321" s="1" t="s">
        <v>1321</v>
      </c>
      <c r="B1321" s="1" t="str">
        <f ca="1">IFERROR(__xludf.DUMMYFUNCTION("GOOGLETRANSLATE(A1321)"),"machine")</f>
        <v>machine</v>
      </c>
    </row>
    <row r="1322" spans="1:2" ht="15.75" customHeight="1" x14ac:dyDescent="0.25">
      <c r="A1322" s="1" t="s">
        <v>1322</v>
      </c>
      <c r="B1322" s="1" t="str">
        <f ca="1">IFERROR(__xludf.DUMMYFUNCTION("GOOGLETRANSLATE(A1322)"),"neck")</f>
        <v>neck</v>
      </c>
    </row>
    <row r="1323" spans="1:2" ht="15.75" customHeight="1" x14ac:dyDescent="0.25">
      <c r="A1323" s="1" t="s">
        <v>1323</v>
      </c>
      <c r="B1323" s="1" t="str">
        <f ca="1">IFERROR(__xludf.DUMMYFUNCTION("GOOGLETRANSLATE(A1323)"),"I met")</f>
        <v>I met</v>
      </c>
    </row>
    <row r="1324" spans="1:2" ht="15.75" customHeight="1" x14ac:dyDescent="0.25">
      <c r="A1324" s="1" t="s">
        <v>1324</v>
      </c>
      <c r="B1324" s="1" t="str">
        <f ca="1">IFERROR(__xludf.DUMMYFUNCTION("GOOGLETRANSLATE(A1324)"),"time")</f>
        <v>time</v>
      </c>
    </row>
    <row r="1325" spans="1:2" ht="15.75" customHeight="1" x14ac:dyDescent="0.25">
      <c r="A1325" s="1" t="s">
        <v>1325</v>
      </c>
      <c r="B1325" s="1" t="str">
        <f ca="1">IFERROR(__xludf.DUMMYFUNCTION("GOOGLETRANSLATE(A1325)"),"to that")</f>
        <v>to that</v>
      </c>
    </row>
    <row r="1326" spans="1:2" ht="15.75" customHeight="1" x14ac:dyDescent="0.25">
      <c r="A1326" s="1" t="s">
        <v>1326</v>
      </c>
      <c r="B1326" s="1" t="str">
        <f ca="1">IFERROR(__xludf.DUMMYFUNCTION("GOOGLETRANSLATE(A1326)"),"nick")</f>
        <v>nick</v>
      </c>
    </row>
    <row r="1327" spans="1:2" ht="15.75" customHeight="1" x14ac:dyDescent="0.25">
      <c r="A1327" s="1" t="s">
        <v>1327</v>
      </c>
      <c r="B1327" s="1" t="str">
        <f ca="1">IFERROR(__xludf.DUMMYFUNCTION("GOOGLETRANSLATE(A1327)"),"animals")</f>
        <v>animals</v>
      </c>
    </row>
    <row r="1328" spans="1:2" ht="15.75" customHeight="1" x14ac:dyDescent="0.25">
      <c r="A1328" s="1" t="s">
        <v>1328</v>
      </c>
      <c r="B1328" s="1" t="str">
        <f ca="1">IFERROR(__xludf.DUMMYFUNCTION("GOOGLETRANSLATE(A1328)"),"alex")</f>
        <v>alex</v>
      </c>
    </row>
    <row r="1329" spans="1:2" ht="15.75" customHeight="1" x14ac:dyDescent="0.25">
      <c r="A1329" s="1" t="s">
        <v>1329</v>
      </c>
      <c r="B1329" s="1" t="str">
        <f ca="1">IFERROR(__xludf.DUMMYFUNCTION("GOOGLETRANSLATE(A1329)"),"chance")</f>
        <v>chance</v>
      </c>
    </row>
    <row r="1330" spans="1:2" ht="15.75" customHeight="1" x14ac:dyDescent="0.25">
      <c r="A1330" s="1" t="s">
        <v>1330</v>
      </c>
      <c r="B1330" s="1" t="str">
        <f ca="1">IFERROR(__xludf.DUMMYFUNCTION("GOOGLETRANSLATE(A1330)"),"had")</f>
        <v>had</v>
      </c>
    </row>
    <row r="1331" spans="1:2" ht="15.75" customHeight="1" x14ac:dyDescent="0.25">
      <c r="A1331" s="1" t="s">
        <v>1331</v>
      </c>
      <c r="B1331" s="1" t="str">
        <f ca="1">IFERROR(__xludf.DUMMYFUNCTION("GOOGLETRANSLATE(A1331)"),"couple")</f>
        <v>couple</v>
      </c>
    </row>
    <row r="1332" spans="1:2" ht="15.75" customHeight="1" x14ac:dyDescent="0.25">
      <c r="A1332" s="1" t="s">
        <v>1332</v>
      </c>
      <c r="B1332" s="1" t="str">
        <f ca="1">IFERROR(__xludf.DUMMYFUNCTION("GOOGLETRANSLATE(A1332)"),"summer")</f>
        <v>summer</v>
      </c>
    </row>
    <row r="1333" spans="1:2" ht="15.75" customHeight="1" x14ac:dyDescent="0.25">
      <c r="A1333" s="1" t="s">
        <v>1333</v>
      </c>
      <c r="B1333" s="1" t="str">
        <f ca="1">IFERROR(__xludf.DUMMYFUNCTION("GOOGLETRANSLATE(A1333)"),"listen")</f>
        <v>listen</v>
      </c>
    </row>
    <row r="1334" spans="1:2" ht="15.75" customHeight="1" x14ac:dyDescent="0.25">
      <c r="A1334" s="1" t="s">
        <v>1334</v>
      </c>
      <c r="B1334" s="1" t="str">
        <f ca="1">IFERROR(__xludf.DUMMYFUNCTION("GOOGLETRANSLATE(A1334)"),"or")</f>
        <v>or</v>
      </c>
    </row>
    <row r="1335" spans="1:2" ht="15.75" customHeight="1" x14ac:dyDescent="0.25">
      <c r="A1335" s="1" t="s">
        <v>1335</v>
      </c>
      <c r="B1335" s="1" t="str">
        <f ca="1">IFERROR(__xludf.DUMMYFUNCTION("GOOGLETRANSLATE(A1335)"),"you will")</f>
        <v>you will</v>
      </c>
    </row>
    <row r="1336" spans="1:2" ht="15.75" customHeight="1" x14ac:dyDescent="0.25">
      <c r="A1336" s="1" t="s">
        <v>1336</v>
      </c>
      <c r="B1336" s="1" t="str">
        <f ca="1">IFERROR(__xludf.DUMMYFUNCTION("GOOGLETRANSLATE(A1336)"),"lie")</f>
        <v>lie</v>
      </c>
    </row>
    <row r="1337" spans="1:2" ht="15.75" customHeight="1" x14ac:dyDescent="0.25">
      <c r="A1337" s="1" t="s">
        <v>1337</v>
      </c>
      <c r="B1337" s="1" t="str">
        <f ca="1">IFERROR(__xludf.DUMMYFUNCTION("GOOGLETRANSLATE(A1337)"),"card")</f>
        <v>card</v>
      </c>
    </row>
    <row r="1338" spans="1:2" ht="15.75" customHeight="1" x14ac:dyDescent="0.25">
      <c r="A1338" s="1" t="s">
        <v>1338</v>
      </c>
      <c r="B1338" s="1" t="str">
        <f ca="1">IFERROR(__xludf.DUMMYFUNCTION("GOOGLETRANSLATE(A1338)"),"hagan")</f>
        <v>hagan</v>
      </c>
    </row>
    <row r="1339" spans="1:2" ht="15.75" customHeight="1" x14ac:dyDescent="0.25">
      <c r="A1339" s="1" t="s">
        <v>1339</v>
      </c>
      <c r="B1339" s="1" t="str">
        <f ca="1">IFERROR(__xludf.DUMMYFUNCTION("GOOGLETRANSLATE(A1339)"),"I missed")</f>
        <v>I missed</v>
      </c>
    </row>
    <row r="1340" spans="1:2" ht="15.75" customHeight="1" x14ac:dyDescent="0.25">
      <c r="A1340" s="1" t="s">
        <v>1340</v>
      </c>
      <c r="B1340" s="1" t="str">
        <f ca="1">IFERROR(__xludf.DUMMYFUNCTION("GOOGLETRANSLATE(A1340)"),"run")</f>
        <v>run</v>
      </c>
    </row>
    <row r="1341" spans="1:2" ht="15.75" customHeight="1" x14ac:dyDescent="0.25">
      <c r="A1341" s="1" t="s">
        <v>1341</v>
      </c>
      <c r="B1341" s="1" t="str">
        <f ca="1">IFERROR(__xludf.DUMMYFUNCTION("GOOGLETRANSLATE(A1341)"),"steve")</f>
        <v>steve</v>
      </c>
    </row>
    <row r="1342" spans="1:2" ht="15.75" customHeight="1" x14ac:dyDescent="0.25">
      <c r="A1342" s="1" t="s">
        <v>1342</v>
      </c>
      <c r="B1342" s="1" t="str">
        <f ca="1">IFERROR(__xludf.DUMMYFUNCTION("GOOGLETRANSLATE(A1342)"),"brought")</f>
        <v>brought</v>
      </c>
    </row>
    <row r="1343" spans="1:2" ht="15.75" customHeight="1" x14ac:dyDescent="0.25">
      <c r="A1343" s="1" t="s">
        <v>1343</v>
      </c>
      <c r="B1343" s="1" t="str">
        <f ca="1">IFERROR(__xludf.DUMMYFUNCTION("GOOGLETRANSLATE(A1343)"),"I arrived")</f>
        <v>I arrived</v>
      </c>
    </row>
    <row r="1344" spans="1:2" ht="15.75" customHeight="1" x14ac:dyDescent="0.25">
      <c r="A1344" s="1" t="s">
        <v>1344</v>
      </c>
      <c r="B1344" s="1" t="str">
        <f ca="1">IFERROR(__xludf.DUMMYFUNCTION("GOOGLETRANSLATE(A1344)"),"prepared")</f>
        <v>prepared</v>
      </c>
    </row>
    <row r="1345" spans="1:2" ht="15.75" customHeight="1" x14ac:dyDescent="0.25">
      <c r="A1345" s="1" t="s">
        <v>1345</v>
      </c>
      <c r="B1345" s="1" t="str">
        <f ca="1">IFERROR(__xludf.DUMMYFUNCTION("GOOGLETRANSLATE(A1345)"),"have")</f>
        <v>have</v>
      </c>
    </row>
    <row r="1346" spans="1:2" ht="15.75" customHeight="1" x14ac:dyDescent="0.25">
      <c r="A1346" s="1" t="s">
        <v>1346</v>
      </c>
      <c r="B1346" s="1" t="str">
        <f ca="1">IFERROR(__xludf.DUMMYFUNCTION("GOOGLETRANSLATE(A1346)"),"tony")</f>
        <v>tony</v>
      </c>
    </row>
    <row r="1347" spans="1:2" ht="15.75" customHeight="1" x14ac:dyDescent="0.25">
      <c r="A1347" s="1" t="s">
        <v>1347</v>
      </c>
      <c r="B1347" s="1" t="str">
        <f ca="1">IFERROR(__xludf.DUMMYFUNCTION("GOOGLETRANSLATE(A1347)"),"deer")</f>
        <v>deer</v>
      </c>
    </row>
    <row r="1348" spans="1:2" ht="15.75" customHeight="1" x14ac:dyDescent="0.25">
      <c r="A1348" s="1" t="s">
        <v>1348</v>
      </c>
      <c r="B1348" s="1" t="str">
        <f ca="1">IFERROR(__xludf.DUMMYFUNCTION("GOOGLETRANSLATE(A1348)"),"attempt")</f>
        <v>attempt</v>
      </c>
    </row>
    <row r="1349" spans="1:2" ht="15.75" customHeight="1" x14ac:dyDescent="0.25">
      <c r="A1349" s="1" t="s">
        <v>1349</v>
      </c>
      <c r="B1349" s="1" t="str">
        <f ca="1">IFERROR(__xludf.DUMMYFUNCTION("GOOGLETRANSLATE(A1349)"),"help me")</f>
        <v>help me</v>
      </c>
    </row>
    <row r="1350" spans="1:2" ht="15.75" customHeight="1" x14ac:dyDescent="0.25">
      <c r="A1350" s="1" t="s">
        <v>1350</v>
      </c>
      <c r="B1350" s="1" t="str">
        <f ca="1">IFERROR(__xludf.DUMMYFUNCTION("GOOGLETRANSLATE(A1350)"),"flores")</f>
        <v>flores</v>
      </c>
    </row>
    <row r="1351" spans="1:2" ht="15.75" customHeight="1" x14ac:dyDescent="0.25">
      <c r="A1351" s="1" t="s">
        <v>1351</v>
      </c>
      <c r="B1351" s="1" t="str">
        <f ca="1">IFERROR(__xludf.DUMMYFUNCTION("GOOGLETRANSLATE(A1351)"),"giving")</f>
        <v>giving</v>
      </c>
    </row>
    <row r="1352" spans="1:2" ht="15.75" customHeight="1" x14ac:dyDescent="0.25">
      <c r="A1352" s="1" t="s">
        <v>1352</v>
      </c>
      <c r="B1352" s="1" t="str">
        <f ca="1">IFERROR(__xludf.DUMMYFUNCTION("GOOGLETRANSLATE(A1352)"),"your")</f>
        <v>your</v>
      </c>
    </row>
    <row r="1353" spans="1:2" ht="15.75" customHeight="1" x14ac:dyDescent="0.25">
      <c r="A1353" s="1" t="s">
        <v>1353</v>
      </c>
      <c r="B1353" s="1" t="str">
        <f ca="1">IFERROR(__xludf.DUMMYFUNCTION("GOOGLETRANSLATE(A1353)"),"option")</f>
        <v>option</v>
      </c>
    </row>
    <row r="1354" spans="1:2" ht="15.75" customHeight="1" x14ac:dyDescent="0.25">
      <c r="A1354" s="1" t="s">
        <v>1354</v>
      </c>
      <c r="B1354" s="1" t="str">
        <f ca="1">IFERROR(__xludf.DUMMYFUNCTION("GOOGLETRANSLATE(A1354)"),"same")</f>
        <v>same</v>
      </c>
    </row>
    <row r="1355" spans="1:2" ht="15.75" customHeight="1" x14ac:dyDescent="0.25">
      <c r="A1355" s="1" t="s">
        <v>1355</v>
      </c>
      <c r="B1355" s="1" t="str">
        <f ca="1">IFERROR(__xludf.DUMMYFUNCTION("GOOGLETRANSLATE(A1355)"),"Close")</f>
        <v>Close</v>
      </c>
    </row>
    <row r="1356" spans="1:2" ht="15.75" customHeight="1" x14ac:dyDescent="0.25">
      <c r="A1356" s="1" t="s">
        <v>1356</v>
      </c>
      <c r="B1356" s="1" t="str">
        <f ca="1">IFERROR(__xludf.DUMMYFUNCTION("GOOGLETRANSLATE(A1356)"),"fur")</f>
        <v>fur</v>
      </c>
    </row>
    <row r="1357" spans="1:2" ht="15.75" customHeight="1" x14ac:dyDescent="0.25">
      <c r="A1357" s="1" t="s">
        <v>1357</v>
      </c>
      <c r="B1357" s="1" t="str">
        <f ca="1">IFERROR(__xludf.DUMMYFUNCTION("GOOGLETRANSLATE(A1357)"),"enemy")</f>
        <v>enemy</v>
      </c>
    </row>
    <row r="1358" spans="1:2" ht="15.75" customHeight="1" x14ac:dyDescent="0.25">
      <c r="A1358" s="1" t="s">
        <v>1358</v>
      </c>
      <c r="B1358" s="1" t="str">
        <f ca="1">IFERROR(__xludf.DUMMYFUNCTION("GOOGLETRANSLATE(A1358)"),"let")</f>
        <v>let</v>
      </c>
    </row>
    <row r="1359" spans="1:2" ht="15.75" customHeight="1" x14ac:dyDescent="0.25">
      <c r="A1359" s="1" t="s">
        <v>1359</v>
      </c>
      <c r="B1359" s="1" t="str">
        <f ca="1">IFERROR(__xludf.DUMMYFUNCTION("GOOGLETRANSLATE(A1359)"),"exact")</f>
        <v>exact</v>
      </c>
    </row>
    <row r="1360" spans="1:2" ht="15.75" customHeight="1" x14ac:dyDescent="0.25">
      <c r="A1360" s="1" t="s">
        <v>1360</v>
      </c>
      <c r="B1360" s="1" t="str">
        <f ca="1">IFERROR(__xludf.DUMMYFUNCTION("GOOGLETRANSLATE(A1360)"),"fool")</f>
        <v>fool</v>
      </c>
    </row>
    <row r="1361" spans="1:2" ht="15.75" customHeight="1" x14ac:dyDescent="0.25">
      <c r="A1361" s="1" t="s">
        <v>1361</v>
      </c>
      <c r="B1361" s="1" t="str">
        <f ca="1">IFERROR(__xludf.DUMMYFUNCTION("GOOGLETRANSLATE(A1361)"),"youths")</f>
        <v>youths</v>
      </c>
    </row>
    <row r="1362" spans="1:2" ht="15.75" customHeight="1" x14ac:dyDescent="0.25">
      <c r="A1362" s="1" t="s">
        <v>1362</v>
      </c>
      <c r="B1362" s="1" t="str">
        <f ca="1">IFERROR(__xludf.DUMMYFUNCTION("GOOGLETRANSLATE(A1362)"),"order")</f>
        <v>order</v>
      </c>
    </row>
    <row r="1363" spans="1:2" ht="15.75" customHeight="1" x14ac:dyDescent="0.25">
      <c r="A1363" s="1" t="s">
        <v>1363</v>
      </c>
      <c r="B1363" s="1" t="str">
        <f ca="1">IFERROR(__xludf.DUMMYFUNCTION("GOOGLETRANSLATE(A1363)"),"long")</f>
        <v>long</v>
      </c>
    </row>
    <row r="1364" spans="1:2" ht="15.75" customHeight="1" x14ac:dyDescent="0.25">
      <c r="A1364" s="1" t="s">
        <v>1364</v>
      </c>
      <c r="B1364" s="1" t="str">
        <f ca="1">IFERROR(__xludf.DUMMYFUNCTION("GOOGLETRANSLATE(A1364)"),"understands")</f>
        <v>understands</v>
      </c>
    </row>
    <row r="1365" spans="1:2" ht="15.75" customHeight="1" x14ac:dyDescent="0.25">
      <c r="A1365" s="1" t="s">
        <v>1365</v>
      </c>
      <c r="B1365" s="1" t="str">
        <f ca="1">IFERROR(__xludf.DUMMYFUNCTION("GOOGLETRANSLATE(A1365)"),"justice")</f>
        <v>justice</v>
      </c>
    </row>
    <row r="1366" spans="1:2" ht="15.75" customHeight="1" x14ac:dyDescent="0.25">
      <c r="A1366" s="1" t="s">
        <v>1366</v>
      </c>
      <c r="B1366" s="1" t="str">
        <f ca="1">IFERROR(__xludf.DUMMYFUNCTION("GOOGLETRANSLATE(A1366)"),"new")</f>
        <v>new</v>
      </c>
    </row>
    <row r="1367" spans="1:2" ht="15.75" customHeight="1" x14ac:dyDescent="0.25">
      <c r="A1367" s="1" t="s">
        <v>1367</v>
      </c>
      <c r="B1367" s="1" t="str">
        <f ca="1">IFERROR(__xludf.DUMMYFUNCTION("GOOGLETRANSLATE(A1367)"),"obviously")</f>
        <v>obviously</v>
      </c>
    </row>
    <row r="1368" spans="1:2" ht="15.75" customHeight="1" x14ac:dyDescent="0.25">
      <c r="A1368" s="1" t="s">
        <v>1368</v>
      </c>
      <c r="B1368" s="1" t="str">
        <f ca="1">IFERROR(__xludf.DUMMYFUNCTION("GOOGLETRANSLATE(A1368)"),"wake up")</f>
        <v>wake up</v>
      </c>
    </row>
    <row r="1369" spans="1:2" ht="15.75" customHeight="1" x14ac:dyDescent="0.25">
      <c r="A1369" s="1" t="s">
        <v>1369</v>
      </c>
      <c r="B1369" s="1" t="str">
        <f ca="1">IFERROR(__xludf.DUMMYFUNCTION("GOOGLETRANSLATE(A1369)"),"I ask")</f>
        <v>I ask</v>
      </c>
    </row>
    <row r="1370" spans="1:2" ht="15.75" customHeight="1" x14ac:dyDescent="0.25">
      <c r="A1370" s="1" t="s">
        <v>1370</v>
      </c>
      <c r="B1370" s="1" t="str">
        <f ca="1">IFERROR(__xludf.DUMMYFUNCTION("GOOGLETRANSLATE(A1370)"),"heat")</f>
        <v>heat</v>
      </c>
    </row>
    <row r="1371" spans="1:2" ht="15.75" customHeight="1" x14ac:dyDescent="0.25">
      <c r="A1371" s="1" t="s">
        <v>1371</v>
      </c>
      <c r="B1371" s="1" t="str">
        <f ca="1">IFERROR(__xludf.DUMMYFUNCTION("GOOGLETRANSLATE(A1371)"),"lights")</f>
        <v>lights</v>
      </c>
    </row>
    <row r="1372" spans="1:2" ht="15.75" customHeight="1" x14ac:dyDescent="0.25">
      <c r="A1372" s="1" t="s">
        <v>1372</v>
      </c>
      <c r="B1372" s="1" t="str">
        <f ca="1">IFERROR(__xludf.DUMMYFUNCTION("GOOGLETRANSLATE(A1372)"),"I mean")</f>
        <v>I mean</v>
      </c>
    </row>
    <row r="1373" spans="1:2" ht="15.75" customHeight="1" x14ac:dyDescent="0.25">
      <c r="A1373" s="1" t="s">
        <v>1373</v>
      </c>
      <c r="B1373" s="1" t="str">
        <f ca="1">IFERROR(__xludf.DUMMYFUNCTION("GOOGLETRANSLATE(A1373)"),"went")</f>
        <v>went</v>
      </c>
    </row>
    <row r="1374" spans="1:2" ht="15.75" customHeight="1" x14ac:dyDescent="0.25">
      <c r="A1374" s="1" t="s">
        <v>1374</v>
      </c>
      <c r="B1374" s="1" t="str">
        <f ca="1">IFERROR(__xludf.DUMMYFUNCTION("GOOGLETRANSLATE(A1374)"),"battle")</f>
        <v>battle</v>
      </c>
    </row>
    <row r="1375" spans="1:2" ht="15.75" customHeight="1" x14ac:dyDescent="0.25">
      <c r="A1375" s="1" t="s">
        <v>1375</v>
      </c>
      <c r="B1375" s="1" t="str">
        <f ca="1">IFERROR(__xludf.DUMMYFUNCTION("GOOGLETRANSLATE(A1375)"),"leave it alone")</f>
        <v>leave it alone</v>
      </c>
    </row>
    <row r="1376" spans="1:2" ht="15.75" customHeight="1" x14ac:dyDescent="0.25">
      <c r="A1376" s="1" t="s">
        <v>1376</v>
      </c>
      <c r="B1376" s="1" t="str">
        <f ca="1">IFERROR(__xludf.DUMMYFUNCTION("GOOGLETRANSLATE(A1376)"),"Try")</f>
        <v>Try</v>
      </c>
    </row>
    <row r="1377" spans="1:2" ht="15.75" customHeight="1" x14ac:dyDescent="0.25">
      <c r="A1377" s="1" t="s">
        <v>1377</v>
      </c>
      <c r="B1377" s="1" t="str">
        <f ca="1">IFERROR(__xludf.DUMMYFUNCTION("GOOGLETRANSLATE(A1377)"),"sarah")</f>
        <v>sarah</v>
      </c>
    </row>
    <row r="1378" spans="1:2" ht="15.75" customHeight="1" x14ac:dyDescent="0.25">
      <c r="A1378" s="1" t="s">
        <v>1378</v>
      </c>
      <c r="B1378" s="1" t="str">
        <f ca="1">IFERROR(__xludf.DUMMYFUNCTION("GOOGLETRANSLATE(A1378)"),"Fantastic")</f>
        <v>Fantastic</v>
      </c>
    </row>
    <row r="1379" spans="1:2" ht="15.75" customHeight="1" x14ac:dyDescent="0.25">
      <c r="A1379" s="1" t="s">
        <v>1379</v>
      </c>
      <c r="B1379" s="1" t="str">
        <f ca="1">IFERROR(__xludf.DUMMYFUNCTION("GOOGLETRANSLATE(A1379)"),"arm")</f>
        <v>arm</v>
      </c>
    </row>
    <row r="1380" spans="1:2" ht="15.75" customHeight="1" x14ac:dyDescent="0.25">
      <c r="A1380" s="1" t="s">
        <v>1380</v>
      </c>
      <c r="B1380" s="1" t="str">
        <f ca="1">IFERROR(__xludf.DUMMYFUNCTION("GOOGLETRANSLATE(A1380)"),"absolutely")</f>
        <v>absolutely</v>
      </c>
    </row>
    <row r="1381" spans="1:2" ht="15.75" customHeight="1" x14ac:dyDescent="0.25">
      <c r="A1381" s="1" t="s">
        <v>1381</v>
      </c>
      <c r="B1381" s="1" t="str">
        <f ca="1">IFERROR(__xludf.DUMMYFUNCTION("GOOGLETRANSLATE(A1381)"),"full")</f>
        <v>full</v>
      </c>
    </row>
    <row r="1382" spans="1:2" ht="15.75" customHeight="1" x14ac:dyDescent="0.25">
      <c r="A1382" s="1" t="s">
        <v>1382</v>
      </c>
      <c r="B1382" s="1" t="str">
        <f ca="1">IFERROR(__xludf.DUMMYFUNCTION("GOOGLETRANSLATE(A1382)"),"make me")</f>
        <v>make me</v>
      </c>
    </row>
    <row r="1383" spans="1:2" ht="15.75" customHeight="1" x14ac:dyDescent="0.25">
      <c r="A1383" s="1" t="s">
        <v>1383</v>
      </c>
      <c r="B1383" s="1" t="str">
        <f ca="1">IFERROR(__xludf.DUMMYFUNCTION("GOOGLETRANSLATE(A1383)"),"out")</f>
        <v>out</v>
      </c>
    </row>
    <row r="1384" spans="1:2" ht="15.75" customHeight="1" x14ac:dyDescent="0.25">
      <c r="A1384" s="1" t="s">
        <v>1384</v>
      </c>
      <c r="B1384" s="1" t="str">
        <f ca="1">IFERROR(__xludf.DUMMYFUNCTION("GOOGLETRANSLATE(A1384)"),"remember")</f>
        <v>remember</v>
      </c>
    </row>
    <row r="1385" spans="1:2" ht="15.75" customHeight="1" x14ac:dyDescent="0.25">
      <c r="A1385" s="1" t="s">
        <v>1385</v>
      </c>
      <c r="B1385" s="1" t="str">
        <f ca="1">IFERROR(__xludf.DUMMYFUNCTION("GOOGLETRANSLATE(A1385)"),"escape")</f>
        <v>escape</v>
      </c>
    </row>
    <row r="1386" spans="1:2" ht="15.75" customHeight="1" x14ac:dyDescent="0.25">
      <c r="A1386" s="1" t="s">
        <v>1386</v>
      </c>
      <c r="B1386" s="1" t="str">
        <f ca="1">IFERROR(__xludf.DUMMYFUNCTION("GOOGLETRANSLATE(A1386)"),"forest")</f>
        <v>forest</v>
      </c>
    </row>
    <row r="1387" spans="1:2" ht="15.75" customHeight="1" x14ac:dyDescent="0.25">
      <c r="A1387" s="1" t="s">
        <v>1387</v>
      </c>
      <c r="B1387" s="1" t="str">
        <f ca="1">IFERROR(__xludf.DUMMYFUNCTION("GOOGLETRANSLATE(A1387)"),"gay")</f>
        <v>gay</v>
      </c>
    </row>
    <row r="1388" spans="1:2" ht="15.75" customHeight="1" x14ac:dyDescent="0.25">
      <c r="A1388" s="1" t="s">
        <v>1388</v>
      </c>
      <c r="B1388" s="1" t="str">
        <f ca="1">IFERROR(__xludf.DUMMYFUNCTION("GOOGLETRANSLATE(A1388)"),"sirs")</f>
        <v>sirs</v>
      </c>
    </row>
    <row r="1389" spans="1:2" ht="15.75" customHeight="1" x14ac:dyDescent="0.25">
      <c r="A1389" s="1" t="s">
        <v>1389</v>
      </c>
      <c r="B1389" s="1" t="str">
        <f ca="1">IFERROR(__xludf.DUMMYFUNCTION("GOOGLETRANSLATE(A1389)"),"They remain")</f>
        <v>They remain</v>
      </c>
    </row>
    <row r="1390" spans="1:2" ht="15.75" customHeight="1" x14ac:dyDescent="0.25">
      <c r="A1390" s="1" t="s">
        <v>1390</v>
      </c>
      <c r="B1390" s="1" t="str">
        <f ca="1">IFERROR(__xludf.DUMMYFUNCTION("GOOGLETRANSLATE(A1390)"),"legs")</f>
        <v>legs</v>
      </c>
    </row>
    <row r="1391" spans="1:2" ht="15.75" customHeight="1" x14ac:dyDescent="0.25">
      <c r="A1391" s="1" t="s">
        <v>1391</v>
      </c>
      <c r="B1391" s="1" t="str">
        <f ca="1">IFERROR(__xludf.DUMMYFUNCTION("GOOGLETRANSLATE(A1391)"),"visit")</f>
        <v>visit</v>
      </c>
    </row>
    <row r="1392" spans="1:2" ht="15.75" customHeight="1" x14ac:dyDescent="0.25">
      <c r="A1392" s="1" t="s">
        <v>1392</v>
      </c>
      <c r="B1392" s="1" t="str">
        <f ca="1">IFERROR(__xludf.DUMMYFUNCTION("GOOGLETRANSLATE(A1392)"),"Paris")</f>
        <v>Paris</v>
      </c>
    </row>
    <row r="1393" spans="1:2" ht="15.75" customHeight="1" x14ac:dyDescent="0.25">
      <c r="A1393" s="1" t="s">
        <v>1393</v>
      </c>
      <c r="B1393" s="1" t="str">
        <f ca="1">IFERROR(__xludf.DUMMYFUNCTION("GOOGLETRANSLATE(A1393)"),"using")</f>
        <v>using</v>
      </c>
    </row>
    <row r="1394" spans="1:2" ht="15.75" customHeight="1" x14ac:dyDescent="0.25">
      <c r="A1394" s="1" t="s">
        <v>1394</v>
      </c>
      <c r="B1394" s="1" t="str">
        <f ca="1">IFERROR(__xludf.DUMMYFUNCTION("GOOGLETRANSLATE(A1394)"),"cattle")</f>
        <v>cattle</v>
      </c>
    </row>
    <row r="1395" spans="1:2" ht="15.75" customHeight="1" x14ac:dyDescent="0.25">
      <c r="A1395" s="1" t="s">
        <v>1395</v>
      </c>
      <c r="B1395" s="1" t="str">
        <f ca="1">IFERROR(__xludf.DUMMYFUNCTION("GOOGLETRANSLATE(A1395)"),"motion")</f>
        <v>motion</v>
      </c>
    </row>
    <row r="1396" spans="1:2" ht="15.75" customHeight="1" x14ac:dyDescent="0.25">
      <c r="A1396" s="1" t="s">
        <v>1396</v>
      </c>
      <c r="B1396" s="1" t="str">
        <f ca="1">IFERROR(__xludf.DUMMYFUNCTION("GOOGLETRANSLATE(A1396)"),"white")</f>
        <v>white</v>
      </c>
    </row>
    <row r="1397" spans="1:2" ht="15.75" customHeight="1" x14ac:dyDescent="0.25">
      <c r="A1397" s="1" t="s">
        <v>1397</v>
      </c>
      <c r="B1397" s="1" t="str">
        <f ca="1">IFERROR(__xludf.DUMMYFUNCTION("GOOGLETRANSLATE(A1397)"),"rico")</f>
        <v>rico</v>
      </c>
    </row>
    <row r="1398" spans="1:2" ht="15.75" customHeight="1" x14ac:dyDescent="0.25">
      <c r="A1398" s="1" t="s">
        <v>1398</v>
      </c>
      <c r="B1398" s="1" t="str">
        <f ca="1">IFERROR(__xludf.DUMMYFUNCTION("GOOGLETRANSLATE(A1398)"),"innocent")</f>
        <v>innocent</v>
      </c>
    </row>
    <row r="1399" spans="1:2" ht="15.75" customHeight="1" x14ac:dyDescent="0.25">
      <c r="A1399" s="1" t="s">
        <v>1399</v>
      </c>
      <c r="B1399" s="1" t="str">
        <f ca="1">IFERROR(__xludf.DUMMYFUNCTION("GOOGLETRANSLATE(A1399)"),"weigh")</f>
        <v>weigh</v>
      </c>
    </row>
    <row r="1400" spans="1:2" ht="15.75" customHeight="1" x14ac:dyDescent="0.25">
      <c r="A1400" s="1" t="s">
        <v>1400</v>
      </c>
      <c r="B1400" s="1" t="str">
        <f ca="1">IFERROR(__xludf.DUMMYFUNCTION("GOOGLETRANSLATE(A1400)"),"absolute")</f>
        <v>absolute</v>
      </c>
    </row>
    <row r="1401" spans="1:2" ht="15.75" customHeight="1" x14ac:dyDescent="0.25">
      <c r="A1401" s="1" t="s">
        <v>1401</v>
      </c>
      <c r="B1401" s="1" t="str">
        <f ca="1">IFERROR(__xludf.DUMMYFUNCTION("GOOGLETRANSLATE(A1401)"),"vacation")</f>
        <v>vacation</v>
      </c>
    </row>
    <row r="1402" spans="1:2" ht="15.75" customHeight="1" x14ac:dyDescent="0.25">
      <c r="A1402" s="1" t="s">
        <v>1402</v>
      </c>
      <c r="B1402" s="1" t="str">
        <f ca="1">IFERROR(__xludf.DUMMYFUNCTION("GOOGLETRANSLATE(A1402)"),"one")</f>
        <v>one</v>
      </c>
    </row>
    <row r="1403" spans="1:2" ht="15.75" customHeight="1" x14ac:dyDescent="0.25">
      <c r="A1403" s="1" t="s">
        <v>1403</v>
      </c>
      <c r="B1403" s="1" t="str">
        <f ca="1">IFERROR(__xludf.DUMMYFUNCTION("GOOGLETRANSLATE(A1403)"),"same")</f>
        <v>same</v>
      </c>
    </row>
    <row r="1404" spans="1:2" ht="15.75" customHeight="1" x14ac:dyDescent="0.25">
      <c r="A1404" s="1" t="s">
        <v>1404</v>
      </c>
      <c r="B1404" s="1" t="str">
        <f ca="1">IFERROR(__xludf.DUMMYFUNCTION("GOOGLETRANSLATE(A1404)"),"taken")</f>
        <v>taken</v>
      </c>
    </row>
    <row r="1405" spans="1:2" ht="15.75" customHeight="1" x14ac:dyDescent="0.25">
      <c r="A1405" s="1" t="s">
        <v>1405</v>
      </c>
      <c r="B1405" s="1" t="str">
        <f ca="1">IFERROR(__xludf.DUMMYFUNCTION("GOOGLETRANSLATE(A1405)"),"You were")</f>
        <v>You were</v>
      </c>
    </row>
    <row r="1406" spans="1:2" ht="15.75" customHeight="1" x14ac:dyDescent="0.25">
      <c r="A1406" s="1" t="s">
        <v>1406</v>
      </c>
      <c r="B1406" s="1" t="str">
        <f ca="1">IFERROR(__xludf.DUMMYFUNCTION("GOOGLETRANSLATE(A1406)"),"planes")</f>
        <v>planes</v>
      </c>
    </row>
    <row r="1407" spans="1:2" ht="15.75" customHeight="1" x14ac:dyDescent="0.25">
      <c r="A1407" s="1" t="s">
        <v>1407</v>
      </c>
      <c r="B1407" s="1" t="str">
        <f ca="1">IFERROR(__xludf.DUMMYFUNCTION("GOOGLETRANSLATE(A1407)"),"who")</f>
        <v>who</v>
      </c>
    </row>
    <row r="1408" spans="1:2" ht="15.75" customHeight="1" x14ac:dyDescent="0.25">
      <c r="A1408" s="1" t="s">
        <v>1408</v>
      </c>
      <c r="B1408" s="1" t="str">
        <f ca="1">IFERROR(__xludf.DUMMYFUNCTION("GOOGLETRANSLATE(A1408)"),"touches")</f>
        <v>touches</v>
      </c>
    </row>
    <row r="1409" spans="1:2" ht="15.75" customHeight="1" x14ac:dyDescent="0.25">
      <c r="A1409" s="1" t="s">
        <v>1409</v>
      </c>
      <c r="B1409" s="1" t="str">
        <f ca="1">IFERROR(__xludf.DUMMYFUNCTION("GOOGLETRANSLATE(A1409)"),"bright")</f>
        <v>bright</v>
      </c>
    </row>
    <row r="1410" spans="1:2" ht="15.75" customHeight="1" x14ac:dyDescent="0.25">
      <c r="A1410" s="1" t="s">
        <v>1410</v>
      </c>
      <c r="B1410" s="1" t="str">
        <f ca="1">IFERROR(__xludf.DUMMYFUNCTION("GOOGLETRANSLATE(A1410)"),"trust")</f>
        <v>trust</v>
      </c>
    </row>
    <row r="1411" spans="1:2" ht="15.75" customHeight="1" x14ac:dyDescent="0.25">
      <c r="A1411" s="1" t="s">
        <v>1411</v>
      </c>
      <c r="B1411" s="1" t="str">
        <f ca="1">IFERROR(__xludf.DUMMYFUNCTION("GOOGLETRANSLATE(A1411)"),"your")</f>
        <v>your</v>
      </c>
    </row>
    <row r="1412" spans="1:2" ht="15.75" customHeight="1" x14ac:dyDescent="0.25">
      <c r="A1412" s="1" t="s">
        <v>1412</v>
      </c>
      <c r="B1412" s="1" t="str">
        <f ca="1">IFERROR(__xludf.DUMMYFUNCTION("GOOGLETRANSLATE(A1412)"),"Names")</f>
        <v>Names</v>
      </c>
    </row>
    <row r="1413" spans="1:2" ht="15.75" customHeight="1" x14ac:dyDescent="0.25">
      <c r="A1413" s="1" t="s">
        <v>1413</v>
      </c>
      <c r="B1413" s="1" t="str">
        <f ca="1">IFERROR(__xludf.DUMMYFUNCTION("GOOGLETRANSLATE(A1413)"),"especially")</f>
        <v>especially</v>
      </c>
    </row>
    <row r="1414" spans="1:2" ht="15.75" customHeight="1" x14ac:dyDescent="0.25">
      <c r="A1414" s="1" t="s">
        <v>1414</v>
      </c>
      <c r="B1414" s="1" t="str">
        <f ca="1">IFERROR(__xludf.DUMMYFUNCTION("GOOGLETRANSLATE(A1414)"),"fbi")</f>
        <v>fbi</v>
      </c>
    </row>
    <row r="1415" spans="1:2" ht="15.75" customHeight="1" x14ac:dyDescent="0.25">
      <c r="A1415" s="1" t="s">
        <v>1415</v>
      </c>
      <c r="B1415" s="1" t="str">
        <f ca="1">IFERROR(__xludf.DUMMYFUNCTION("GOOGLETRANSLATE(A1415)"),"pregnant")</f>
        <v>pregnant</v>
      </c>
    </row>
    <row r="1416" spans="1:2" ht="15.75" customHeight="1" x14ac:dyDescent="0.25">
      <c r="A1416" s="1" t="s">
        <v>1416</v>
      </c>
      <c r="B1416" s="1" t="str">
        <f ca="1">IFERROR(__xludf.DUMMYFUNCTION("GOOGLETRANSLATE(A1416)"),"they expect")</f>
        <v>they expect</v>
      </c>
    </row>
    <row r="1417" spans="1:2" ht="15.75" customHeight="1" x14ac:dyDescent="0.25">
      <c r="A1417" s="1" t="s">
        <v>1417</v>
      </c>
      <c r="B1417" s="1" t="str">
        <f ca="1">IFERROR(__xludf.DUMMYFUNCTION("GOOGLETRANSLATE(A1417)"),"pants")</f>
        <v>pants</v>
      </c>
    </row>
    <row r="1418" spans="1:2" ht="15.75" customHeight="1" x14ac:dyDescent="0.25">
      <c r="A1418" s="1" t="s">
        <v>1418</v>
      </c>
      <c r="B1418" s="1" t="str">
        <f ca="1">IFERROR(__xludf.DUMMYFUNCTION("GOOGLETRANSLATE(A1418)"),"defending")</f>
        <v>defending</v>
      </c>
    </row>
    <row r="1419" spans="1:2" ht="15.75" customHeight="1" x14ac:dyDescent="0.25">
      <c r="A1419" s="1" t="s">
        <v>1419</v>
      </c>
      <c r="B1419" s="1" t="str">
        <f ca="1">IFERROR(__xludf.DUMMYFUNCTION("GOOGLETRANSLATE(A1419)"),"term")</f>
        <v>term</v>
      </c>
    </row>
    <row r="1420" spans="1:2" ht="15.75" customHeight="1" x14ac:dyDescent="0.25">
      <c r="A1420" s="1" t="s">
        <v>1420</v>
      </c>
      <c r="B1420" s="1" t="str">
        <f ca="1">IFERROR(__xludf.DUMMYFUNCTION("GOOGLETRANSLATE(A1420)"),"stepped out")</f>
        <v>stepped out</v>
      </c>
    </row>
    <row r="1421" spans="1:2" ht="15.75" customHeight="1" x14ac:dyDescent="0.25">
      <c r="A1421" s="1" t="s">
        <v>1421</v>
      </c>
      <c r="B1421" s="1" t="str">
        <f ca="1">IFERROR(__xludf.DUMMYFUNCTION("GOOGLETRANSLATE(A1421)"),"great")</f>
        <v>great</v>
      </c>
    </row>
    <row r="1422" spans="1:2" ht="15.75" customHeight="1" x14ac:dyDescent="0.25">
      <c r="A1422" s="1" t="s">
        <v>1422</v>
      </c>
      <c r="B1422" s="1" t="str">
        <f ca="1">IFERROR(__xludf.DUMMYFUNCTION("GOOGLETRANSLATE(A1422)"),"jane")</f>
        <v>jane</v>
      </c>
    </row>
    <row r="1423" spans="1:2" ht="15.75" customHeight="1" x14ac:dyDescent="0.25">
      <c r="A1423" s="1" t="s">
        <v>1423</v>
      </c>
      <c r="B1423" s="1" t="str">
        <f ca="1">IFERROR(__xludf.DUMMYFUNCTION("GOOGLETRANSLATE(A1423)"),"pressure")</f>
        <v>pressure</v>
      </c>
    </row>
    <row r="1424" spans="1:2" ht="15.75" customHeight="1" x14ac:dyDescent="0.25">
      <c r="A1424" s="1" t="s">
        <v>1424</v>
      </c>
      <c r="B1424" s="1" t="str">
        <f ca="1">IFERROR(__xludf.DUMMYFUNCTION("GOOGLETRANSLATE(A1424)"),"immediately")</f>
        <v>immediately</v>
      </c>
    </row>
    <row r="1425" spans="1:2" ht="15.75" customHeight="1" x14ac:dyDescent="0.25">
      <c r="A1425" s="1" t="s">
        <v>1425</v>
      </c>
      <c r="B1425" s="1" t="str">
        <f ca="1">IFERROR(__xludf.DUMMYFUNCTION("GOOGLETRANSLATE(A1425)"),"witness")</f>
        <v>witness</v>
      </c>
    </row>
    <row r="1426" spans="1:2" ht="15.75" customHeight="1" x14ac:dyDescent="0.25">
      <c r="A1426" s="1" t="s">
        <v>1426</v>
      </c>
      <c r="B1426" s="1" t="str">
        <f ca="1">IFERROR(__xludf.DUMMYFUNCTION("GOOGLETRANSLATE(A1426)"),"They should")</f>
        <v>They should</v>
      </c>
    </row>
    <row r="1427" spans="1:2" ht="15.75" customHeight="1" x14ac:dyDescent="0.25">
      <c r="A1427" s="1" t="s">
        <v>1427</v>
      </c>
      <c r="B1427" s="1" t="str">
        <f ca="1">IFERROR(__xludf.DUMMYFUNCTION("GOOGLETRANSLATE(A1427)"),"forgotten")</f>
        <v>forgotten</v>
      </c>
    </row>
    <row r="1428" spans="1:2" ht="15.75" customHeight="1" x14ac:dyDescent="0.25">
      <c r="A1428" s="1" t="s">
        <v>1428</v>
      </c>
      <c r="B1428" s="1" t="str">
        <f ca="1">IFERROR(__xludf.DUMMYFUNCTION("GOOGLETRANSLATE(A1428)"),"soldiers")</f>
        <v>soldiers</v>
      </c>
    </row>
    <row r="1429" spans="1:2" ht="15.75" customHeight="1" x14ac:dyDescent="0.25">
      <c r="A1429" s="1" t="s">
        <v>1429</v>
      </c>
      <c r="B1429" s="1" t="str">
        <f ca="1">IFERROR(__xludf.DUMMYFUNCTION("GOOGLETRANSLATE(A1429)"),"result")</f>
        <v>result</v>
      </c>
    </row>
    <row r="1430" spans="1:2" ht="15.75" customHeight="1" x14ac:dyDescent="0.25">
      <c r="A1430" s="1" t="s">
        <v>1430</v>
      </c>
      <c r="B1430" s="1" t="str">
        <f ca="1">IFERROR(__xludf.DUMMYFUNCTION("GOOGLETRANSLATE(A1430)"),"tommy")</f>
        <v>tommy</v>
      </c>
    </row>
    <row r="1431" spans="1:2" ht="15.75" customHeight="1" x14ac:dyDescent="0.25">
      <c r="A1431" s="1" t="s">
        <v>1431</v>
      </c>
      <c r="B1431" s="1" t="str">
        <f ca="1">IFERROR(__xludf.DUMMYFUNCTION("GOOGLETRANSLATE(A1431)"),"depends")</f>
        <v>depends</v>
      </c>
    </row>
    <row r="1432" spans="1:2" ht="15.75" customHeight="1" x14ac:dyDescent="0.25">
      <c r="A1432" s="1" t="s">
        <v>1432</v>
      </c>
      <c r="B1432" s="1" t="str">
        <f ca="1">IFERROR(__xludf.DUMMYFUNCTION("GOOGLETRANSLATE(A1432)"),"reason")</f>
        <v>reason</v>
      </c>
    </row>
    <row r="1433" spans="1:2" ht="15.75" customHeight="1" x14ac:dyDescent="0.25">
      <c r="A1433" s="1" t="s">
        <v>1433</v>
      </c>
      <c r="B1433" s="1" t="str">
        <f ca="1">IFERROR(__xludf.DUMMYFUNCTION("GOOGLETRANSLATE(A1433)"),"English")</f>
        <v>English</v>
      </c>
    </row>
    <row r="1434" spans="1:2" ht="15.75" customHeight="1" x14ac:dyDescent="0.25">
      <c r="A1434" s="1" t="s">
        <v>1434</v>
      </c>
      <c r="B1434" s="1" t="str">
        <f ca="1">IFERROR(__xludf.DUMMYFUNCTION("GOOGLETRANSLATE(A1434)"),"watery")</f>
        <v>watery</v>
      </c>
    </row>
    <row r="1435" spans="1:2" ht="15.75" customHeight="1" x14ac:dyDescent="0.25">
      <c r="A1435" s="1" t="s">
        <v>1435</v>
      </c>
      <c r="B1435" s="1" t="str">
        <f ca="1">IFERROR(__xludf.DUMMYFUNCTION("GOOGLETRANSLATE(A1435)"),"study")</f>
        <v>study</v>
      </c>
    </row>
    <row r="1436" spans="1:2" ht="15.75" customHeight="1" x14ac:dyDescent="0.25">
      <c r="A1436" s="1" t="s">
        <v>1436</v>
      </c>
      <c r="B1436" s="1" t="str">
        <f ca="1">IFERROR(__xludf.DUMMYFUNCTION("GOOGLETRANSLATE(A1436)"),"finish")</f>
        <v>finish</v>
      </c>
    </row>
    <row r="1437" spans="1:2" ht="15.75" customHeight="1" x14ac:dyDescent="0.25">
      <c r="A1437" s="1" t="s">
        <v>1437</v>
      </c>
      <c r="B1437" s="1" t="str">
        <f ca="1">IFERROR(__xludf.DUMMYFUNCTION("GOOGLETRANSLATE(A1437)"),"feelings")</f>
        <v>feelings</v>
      </c>
    </row>
    <row r="1438" spans="1:2" ht="15.75" customHeight="1" x14ac:dyDescent="0.25">
      <c r="A1438" s="1" t="s">
        <v>1438</v>
      </c>
      <c r="B1438" s="1" t="str">
        <f ca="1">IFERROR(__xludf.DUMMYFUNCTION("GOOGLETRANSLATE(A1438)"),"taking")</f>
        <v>taking</v>
      </c>
    </row>
    <row r="1439" spans="1:2" ht="15.75" customHeight="1" x14ac:dyDescent="0.25">
      <c r="A1439" s="1" t="s">
        <v>1439</v>
      </c>
      <c r="B1439" s="1" t="str">
        <f ca="1">IFERROR(__xludf.DUMMYFUNCTION("GOOGLETRANSLATE(A1439)"),"They gave")</f>
        <v>They gave</v>
      </c>
    </row>
    <row r="1440" spans="1:2" ht="15.75" customHeight="1" x14ac:dyDescent="0.25">
      <c r="A1440" s="1" t="s">
        <v>1440</v>
      </c>
      <c r="B1440" s="1" t="str">
        <f ca="1">IFERROR(__xludf.DUMMYFUNCTION("GOOGLETRANSLATE(A1440)"),"they look like")</f>
        <v>they look like</v>
      </c>
    </row>
    <row r="1441" spans="1:2" ht="15.75" customHeight="1" x14ac:dyDescent="0.25">
      <c r="A1441" s="1" t="s">
        <v>1441</v>
      </c>
      <c r="B1441" s="1" t="str">
        <f ca="1">IFERROR(__xludf.DUMMYFUNCTION("GOOGLETRANSLATE(A1441)"),"keys")</f>
        <v>keys</v>
      </c>
    </row>
    <row r="1442" spans="1:2" ht="15.75" customHeight="1" x14ac:dyDescent="0.25">
      <c r="A1442" s="1" t="s">
        <v>1442</v>
      </c>
      <c r="B1442" s="1" t="str">
        <f ca="1">IFERROR(__xludf.DUMMYFUNCTION("GOOGLETRANSLATE(A1442)"),"dogs")</f>
        <v>dogs</v>
      </c>
    </row>
    <row r="1443" spans="1:2" ht="15.75" customHeight="1" x14ac:dyDescent="0.25">
      <c r="A1443" s="1" t="s">
        <v>1443</v>
      </c>
      <c r="B1443" s="1" t="str">
        <f ca="1">IFERROR(__xludf.DUMMYFUNCTION("GOOGLETRANSLATE(A1443)"),"purpose")</f>
        <v>purpose</v>
      </c>
    </row>
    <row r="1444" spans="1:2" ht="15.75" customHeight="1" x14ac:dyDescent="0.25">
      <c r="A1444" s="1" t="s">
        <v>1444</v>
      </c>
      <c r="B1444" s="1" t="str">
        <f ca="1">IFERROR(__xludf.DUMMYFUNCTION("GOOGLETRANSLATE(A1444)"),"news")</f>
        <v>news</v>
      </c>
    </row>
    <row r="1445" spans="1:2" ht="15.75" customHeight="1" x14ac:dyDescent="0.25">
      <c r="A1445" s="1" t="s">
        <v>1445</v>
      </c>
      <c r="B1445" s="1" t="str">
        <f ca="1">IFERROR(__xludf.DUMMYFUNCTION("GOOGLETRANSLATE(A1445)"),"leave")</f>
        <v>leave</v>
      </c>
    </row>
    <row r="1446" spans="1:2" ht="15.75" customHeight="1" x14ac:dyDescent="0.25">
      <c r="A1446" s="1" t="s">
        <v>1446</v>
      </c>
      <c r="B1446" s="1" t="str">
        <f ca="1">IFERROR(__xludf.DUMMYFUNCTION("GOOGLETRANSLATE(A1446)"),"your")</f>
        <v>your</v>
      </c>
    </row>
    <row r="1447" spans="1:2" ht="15.75" customHeight="1" x14ac:dyDescent="0.25">
      <c r="A1447" s="1" t="s">
        <v>1447</v>
      </c>
      <c r="B1447" s="1" t="str">
        <f ca="1">IFERROR(__xludf.DUMMYFUNCTION("GOOGLETRANSLATE(A1447)"),"meters")</f>
        <v>meters</v>
      </c>
    </row>
    <row r="1448" spans="1:2" ht="15.75" customHeight="1" x14ac:dyDescent="0.25">
      <c r="A1448" s="1" t="s">
        <v>1448</v>
      </c>
      <c r="B1448" s="1" t="str">
        <f ca="1">IFERROR(__xludf.DUMMYFUNCTION("GOOGLETRANSLATE(A1448)"),"santa")</f>
        <v>santa</v>
      </c>
    </row>
    <row r="1449" spans="1:2" ht="15.75" customHeight="1" x14ac:dyDescent="0.25">
      <c r="A1449" s="1" t="s">
        <v>1449</v>
      </c>
      <c r="B1449" s="1" t="str">
        <f ca="1">IFERROR(__xludf.DUMMYFUNCTION("GOOGLETRANSLATE(A1449)"),"stay")</f>
        <v>stay</v>
      </c>
    </row>
    <row r="1450" spans="1:2" ht="15.75" customHeight="1" x14ac:dyDescent="0.25">
      <c r="A1450" s="1" t="s">
        <v>1450</v>
      </c>
      <c r="B1450" s="1" t="str">
        <f ca="1">IFERROR(__xludf.DUMMYFUNCTION("GOOGLETRANSLATE(A1450)"),"customers")</f>
        <v>customers</v>
      </c>
    </row>
    <row r="1451" spans="1:2" ht="15.75" customHeight="1" x14ac:dyDescent="0.25">
      <c r="A1451" s="1" t="s">
        <v>1451</v>
      </c>
      <c r="B1451" s="1" t="str">
        <f ca="1">IFERROR(__xludf.DUMMYFUNCTION("GOOGLETRANSLATE(A1451)"),"can")</f>
        <v>can</v>
      </c>
    </row>
    <row r="1452" spans="1:2" ht="15.75" customHeight="1" x14ac:dyDescent="0.25">
      <c r="A1452" s="1" t="s">
        <v>1452</v>
      </c>
      <c r="B1452" s="1" t="str">
        <f ca="1">IFERROR(__xludf.DUMMYFUNCTION("GOOGLETRANSLATE(A1452)"),"how many")</f>
        <v>how many</v>
      </c>
    </row>
    <row r="1453" spans="1:2" ht="15.75" customHeight="1" x14ac:dyDescent="0.25">
      <c r="A1453" s="1" t="s">
        <v>1453</v>
      </c>
      <c r="B1453" s="1" t="str">
        <f ca="1">IFERROR(__xludf.DUMMYFUNCTION("GOOGLETRANSLATE(A1453)"),"ridiculous")</f>
        <v>ridiculous</v>
      </c>
    </row>
    <row r="1454" spans="1:2" ht="15.75" customHeight="1" x14ac:dyDescent="0.25">
      <c r="A1454" s="1" t="s">
        <v>1454</v>
      </c>
      <c r="B1454" s="1" t="str">
        <f ca="1">IFERROR(__xludf.DUMMYFUNCTION("GOOGLETRANSLATE(A1454)"),"ladies")</f>
        <v>ladies</v>
      </c>
    </row>
    <row r="1455" spans="1:2" ht="15.75" customHeight="1" x14ac:dyDescent="0.25">
      <c r="A1455" s="1" t="s">
        <v>1455</v>
      </c>
      <c r="B1455" s="1" t="str">
        <f ca="1">IFERROR(__xludf.DUMMYFUNCTION("GOOGLETRANSLATE(A1455)"),"You were")</f>
        <v>You were</v>
      </c>
    </row>
    <row r="1456" spans="1:2" ht="15.75" customHeight="1" x14ac:dyDescent="0.25">
      <c r="A1456" s="1" t="s">
        <v>1456</v>
      </c>
      <c r="B1456" s="1" t="str">
        <f ca="1">IFERROR(__xludf.DUMMYFUNCTION("GOOGLETRANSLATE(A1456)"),"quiet")</f>
        <v>quiet</v>
      </c>
    </row>
    <row r="1457" spans="1:2" ht="15.75" customHeight="1" x14ac:dyDescent="0.25">
      <c r="A1457" s="1" t="s">
        <v>1457</v>
      </c>
      <c r="B1457" s="1" t="str">
        <f ca="1">IFERROR(__xludf.DUMMYFUNCTION("GOOGLETRANSLATE(A1457)"),"operation")</f>
        <v>operation</v>
      </c>
    </row>
    <row r="1458" spans="1:2" ht="15.75" customHeight="1" x14ac:dyDescent="0.25">
      <c r="A1458" s="1" t="s">
        <v>1458</v>
      </c>
      <c r="B1458" s="1" t="str">
        <f ca="1">IFERROR(__xludf.DUMMYFUNCTION("GOOGLETRANSLATE(A1458)"),"come")</f>
        <v>come</v>
      </c>
    </row>
    <row r="1459" spans="1:2" ht="15.75" customHeight="1" x14ac:dyDescent="0.25">
      <c r="A1459" s="1" t="s">
        <v>1459</v>
      </c>
      <c r="B1459" s="1" t="str">
        <f ca="1">IFERROR(__xludf.DUMMYFUNCTION("GOOGLETRANSLATE(A1459)"),"company")</f>
        <v>company</v>
      </c>
    </row>
    <row r="1460" spans="1:2" ht="15.75" customHeight="1" x14ac:dyDescent="0.25">
      <c r="A1460" s="1" t="s">
        <v>1460</v>
      </c>
      <c r="B1460" s="1" t="str">
        <f ca="1">IFERROR(__xludf.DUMMYFUNCTION("GOOGLETRANSLATE(A1460)"),"Help me")</f>
        <v>Help me</v>
      </c>
    </row>
    <row r="1461" spans="1:2" ht="15.75" customHeight="1" x14ac:dyDescent="0.25">
      <c r="A1461" s="1" t="s">
        <v>1461</v>
      </c>
      <c r="B1461" s="1" t="str">
        <f ca="1">IFERROR(__xludf.DUMMYFUNCTION("GOOGLETRANSLATE(A1461)"),"laboratory")</f>
        <v>laboratory</v>
      </c>
    </row>
    <row r="1462" spans="1:2" ht="15.75" customHeight="1" x14ac:dyDescent="0.25">
      <c r="A1462" s="1" t="s">
        <v>1462</v>
      </c>
      <c r="B1462" s="1" t="str">
        <f ca="1">IFERROR(__xludf.DUMMYFUNCTION("GOOGLETRANSLATE(A1462)"),"choice")</f>
        <v>choice</v>
      </c>
    </row>
    <row r="1463" spans="1:2" ht="15.75" customHeight="1" x14ac:dyDescent="0.25">
      <c r="A1463" s="1" t="s">
        <v>1463</v>
      </c>
      <c r="B1463" s="1" t="str">
        <f ca="1">IFERROR(__xludf.DUMMYFUNCTION("GOOGLETRANSLATE(A1463)"),"slight")</f>
        <v>slight</v>
      </c>
    </row>
    <row r="1464" spans="1:2" ht="15.75" customHeight="1" x14ac:dyDescent="0.25">
      <c r="A1464" s="1" t="s">
        <v>1464</v>
      </c>
      <c r="B1464" s="1" t="str">
        <f ca="1">IFERROR(__xludf.DUMMYFUNCTION("GOOGLETRANSLATE(A1464)"),"kiss")</f>
        <v>kiss</v>
      </c>
    </row>
    <row r="1465" spans="1:2" ht="15.75" customHeight="1" x14ac:dyDescent="0.25">
      <c r="A1465" s="1" t="s">
        <v>1465</v>
      </c>
      <c r="B1465" s="1" t="str">
        <f ca="1">IFERROR(__xludf.DUMMYFUNCTION("GOOGLETRANSLATE(A1465)"),"Cup")</f>
        <v>Cup</v>
      </c>
    </row>
    <row r="1466" spans="1:2" ht="15.75" customHeight="1" x14ac:dyDescent="0.25">
      <c r="A1466" s="1" t="s">
        <v>1466</v>
      </c>
      <c r="B1466" s="1" t="str">
        <f ca="1">IFERROR(__xludf.DUMMYFUNCTION("GOOGLETRANSLATE(A1466)"),"conversation")</f>
        <v>conversation</v>
      </c>
    </row>
    <row r="1467" spans="1:2" ht="15.75" customHeight="1" x14ac:dyDescent="0.25">
      <c r="A1467" s="1" t="s">
        <v>1467</v>
      </c>
      <c r="B1467" s="1" t="str">
        <f ca="1">IFERROR(__xludf.DUMMYFUNCTION("GOOGLETRANSLATE(A1467)"),"arms")</f>
        <v>arms</v>
      </c>
    </row>
    <row r="1468" spans="1:2" ht="15.75" customHeight="1" x14ac:dyDescent="0.25">
      <c r="A1468" s="1" t="s">
        <v>1468</v>
      </c>
      <c r="B1468" s="1" t="str">
        <f ca="1">IFERROR(__xludf.DUMMYFUNCTION("GOOGLETRANSLATE(A1468)"),"spirit")</f>
        <v>spirit</v>
      </c>
    </row>
    <row r="1469" spans="1:2" ht="15.75" customHeight="1" x14ac:dyDescent="0.25">
      <c r="A1469" s="1" t="s">
        <v>1469</v>
      </c>
      <c r="B1469" s="1" t="str">
        <f ca="1">IFERROR(__xludf.DUMMYFUNCTION("GOOGLETRANSLATE(A1469)"),"dance")</f>
        <v>dance</v>
      </c>
    </row>
    <row r="1470" spans="1:2" ht="15.75" customHeight="1" x14ac:dyDescent="0.25">
      <c r="A1470" s="1" t="s">
        <v>1470</v>
      </c>
      <c r="B1470" s="1" t="str">
        <f ca="1">IFERROR(__xludf.DUMMYFUNCTION("GOOGLETRANSLATE(A1470)"),"tired out")</f>
        <v>tired out</v>
      </c>
    </row>
    <row r="1471" spans="1:2" ht="15.75" customHeight="1" x14ac:dyDescent="0.25">
      <c r="A1471" s="1" t="s">
        <v>1471</v>
      </c>
      <c r="B1471" s="1" t="str">
        <f ca="1">IFERROR(__xludf.DUMMYFUNCTION("GOOGLETRANSLATE(A1471)"),"interested")</f>
        <v>interested</v>
      </c>
    </row>
    <row r="1472" spans="1:2" ht="15.75" customHeight="1" x14ac:dyDescent="0.25">
      <c r="A1472" s="1" t="s">
        <v>1472</v>
      </c>
      <c r="B1472" s="1" t="str">
        <f ca="1">IFERROR(__xludf.DUMMYFUNCTION("GOOGLETRANSLATE(A1472)"),"You mean")</f>
        <v>You mean</v>
      </c>
    </row>
    <row r="1473" spans="1:2" ht="15.75" customHeight="1" x14ac:dyDescent="0.25">
      <c r="A1473" s="1" t="s">
        <v>1473</v>
      </c>
      <c r="B1473" s="1" t="str">
        <f ca="1">IFERROR(__xludf.DUMMYFUNCTION("GOOGLETRANSLATE(A1473)"),"married")</f>
        <v>married</v>
      </c>
    </row>
    <row r="1474" spans="1:2" ht="15.75" customHeight="1" x14ac:dyDescent="0.25">
      <c r="A1474" s="1" t="s">
        <v>1474</v>
      </c>
      <c r="B1474" s="1" t="str">
        <f ca="1">IFERROR(__xludf.DUMMYFUNCTION("GOOGLETRANSLATE(A1474)"),"huge")</f>
        <v>huge</v>
      </c>
    </row>
    <row r="1475" spans="1:2" ht="15.75" customHeight="1" x14ac:dyDescent="0.25">
      <c r="A1475" s="1" t="s">
        <v>1475</v>
      </c>
      <c r="B1475" s="1" t="str">
        <f ca="1">IFERROR(__xludf.DUMMYFUNCTION("GOOGLETRANSLATE(A1475)"),"matters")</f>
        <v>matters</v>
      </c>
    </row>
    <row r="1476" spans="1:2" ht="15.75" customHeight="1" x14ac:dyDescent="0.25">
      <c r="A1476" s="1" t="s">
        <v>1476</v>
      </c>
      <c r="B1476" s="1" t="str">
        <f ca="1">IFERROR(__xludf.DUMMYFUNCTION("GOOGLETRANSLATE(A1476)"),"fe")</f>
        <v>fe</v>
      </c>
    </row>
    <row r="1477" spans="1:2" ht="15.75" customHeight="1" x14ac:dyDescent="0.25">
      <c r="A1477" s="1" t="s">
        <v>1477</v>
      </c>
      <c r="B1477" s="1" t="str">
        <f ca="1">IFERROR(__xludf.DUMMYFUNCTION("GOOGLETRANSLATE(A1477)"),"sample")</f>
        <v>sample</v>
      </c>
    </row>
    <row r="1478" spans="1:2" ht="15.75" customHeight="1" x14ac:dyDescent="0.25">
      <c r="A1478" s="1" t="s">
        <v>1478</v>
      </c>
      <c r="B1478" s="1" t="str">
        <f ca="1">IFERROR(__xludf.DUMMYFUNCTION("GOOGLETRANSLATE(A1478)"),"trap")</f>
        <v>trap</v>
      </c>
    </row>
    <row r="1479" spans="1:2" ht="15.75" customHeight="1" x14ac:dyDescent="0.25">
      <c r="A1479" s="1" t="s">
        <v>1479</v>
      </c>
      <c r="B1479" s="1" t="str">
        <f ca="1">IFERROR(__xludf.DUMMYFUNCTION("GOOGLETRANSLATE(A1479)"),"ray")</f>
        <v>ray</v>
      </c>
    </row>
    <row r="1480" spans="1:2" ht="15.75" customHeight="1" x14ac:dyDescent="0.25">
      <c r="A1480" s="1" t="s">
        <v>1480</v>
      </c>
      <c r="B1480" s="1" t="str">
        <f ca="1">IFERROR(__xludf.DUMMYFUNCTION("GOOGLETRANSLATE(A1480)"),"billy")</f>
        <v>billy</v>
      </c>
    </row>
    <row r="1481" spans="1:2" ht="15.75" customHeight="1" x14ac:dyDescent="0.25">
      <c r="A1481" s="1" t="s">
        <v>1481</v>
      </c>
      <c r="B1481" s="1" t="str">
        <f ca="1">IFERROR(__xludf.DUMMYFUNCTION("GOOGLETRANSLATE(A1481)"),"memory")</f>
        <v>memory</v>
      </c>
    </row>
    <row r="1482" spans="1:2" ht="15.75" customHeight="1" x14ac:dyDescent="0.25">
      <c r="A1482" s="1" t="s">
        <v>1482</v>
      </c>
      <c r="B1482" s="1" t="str">
        <f ca="1">IFERROR(__xludf.DUMMYFUNCTION("GOOGLETRANSLATE(A1482)"),"johnny")</f>
        <v>johnny</v>
      </c>
    </row>
    <row r="1483" spans="1:2" ht="15.75" customHeight="1" x14ac:dyDescent="0.25">
      <c r="A1483" s="1" t="s">
        <v>1483</v>
      </c>
      <c r="B1483" s="1" t="str">
        <f ca="1">IFERROR(__xludf.DUMMYFUNCTION("GOOGLETRANSLATE(A1483)"),"contrary")</f>
        <v>contrary</v>
      </c>
    </row>
    <row r="1484" spans="1:2" ht="15.75" customHeight="1" x14ac:dyDescent="0.25">
      <c r="A1484" s="1" t="s">
        <v>1484</v>
      </c>
      <c r="B1484" s="1" t="str">
        <f ca="1">IFERROR(__xludf.DUMMYFUNCTION("GOOGLETRANSLATE(A1484)"),"Soldier")</f>
        <v>Soldier</v>
      </c>
    </row>
    <row r="1485" spans="1:2" ht="15.75" customHeight="1" x14ac:dyDescent="0.25">
      <c r="A1485" s="1" t="s">
        <v>1485</v>
      </c>
      <c r="B1485" s="1" t="str">
        <f ca="1">IFERROR(__xludf.DUMMYFUNCTION("GOOGLETRANSLATE(A1485)"),"move up")</f>
        <v>move up</v>
      </c>
    </row>
    <row r="1486" spans="1:2" ht="15.75" customHeight="1" x14ac:dyDescent="0.25">
      <c r="A1486" s="1" t="s">
        <v>1486</v>
      </c>
      <c r="B1486" s="1" t="str">
        <f ca="1">IFERROR(__xludf.DUMMYFUNCTION("GOOGLETRANSLATE(A1486)"),"shift")</f>
        <v>shift</v>
      </c>
    </row>
    <row r="1487" spans="1:2" ht="15.75" customHeight="1" x14ac:dyDescent="0.25">
      <c r="A1487" s="1" t="s">
        <v>1487</v>
      </c>
      <c r="B1487" s="1" t="str">
        <f ca="1">IFERROR(__xludf.DUMMYFUNCTION("GOOGLETRANSLATE(A1487)"),"I would enchant")</f>
        <v>I would enchant</v>
      </c>
    </row>
    <row r="1488" spans="1:2" ht="15.75" customHeight="1" x14ac:dyDescent="0.25">
      <c r="A1488" s="1" t="s">
        <v>1488</v>
      </c>
      <c r="B1488" s="1" t="str">
        <f ca="1">IFERROR(__xludf.DUMMYFUNCTION("GOOGLETRANSLATE(A1488)"),"concerned")</f>
        <v>concerned</v>
      </c>
    </row>
    <row r="1489" spans="1:2" ht="15.75" customHeight="1" x14ac:dyDescent="0.25">
      <c r="A1489" s="1" t="s">
        <v>1489</v>
      </c>
      <c r="B1489" s="1" t="str">
        <f ca="1">IFERROR(__xludf.DUMMYFUNCTION("GOOGLETRANSLATE(A1489)"),"restaurant")</f>
        <v>restaurant</v>
      </c>
    </row>
    <row r="1490" spans="1:2" ht="15.75" customHeight="1" x14ac:dyDescent="0.25">
      <c r="A1490" s="1" t="s">
        <v>1490</v>
      </c>
      <c r="B1490" s="1" t="str">
        <f ca="1">IFERROR(__xludf.DUMMYFUNCTION("GOOGLETRANSLATE(A1490)"),"coming out")</f>
        <v>coming out</v>
      </c>
    </row>
    <row r="1491" spans="1:2" ht="15.75" customHeight="1" x14ac:dyDescent="0.25">
      <c r="A1491" s="1" t="s">
        <v>1491</v>
      </c>
      <c r="B1491" s="1" t="str">
        <f ca="1">IFERROR(__xludf.DUMMYFUNCTION("GOOGLETRANSLATE(A1491)"),"written")</f>
        <v>written</v>
      </c>
    </row>
    <row r="1492" spans="1:2" ht="15.75" customHeight="1" x14ac:dyDescent="0.25">
      <c r="A1492" s="1" t="s">
        <v>1492</v>
      </c>
      <c r="B1492" s="1" t="str">
        <f ca="1">IFERROR(__xludf.DUMMYFUNCTION("GOOGLETRANSLATE(A1492)"),"take it easy")</f>
        <v>take it easy</v>
      </c>
    </row>
    <row r="1493" spans="1:2" ht="15.75" customHeight="1" x14ac:dyDescent="0.25">
      <c r="A1493" s="1" t="s">
        <v>1493</v>
      </c>
      <c r="B1493" s="1" t="str">
        <f ca="1">IFERROR(__xludf.DUMMYFUNCTION("GOOGLETRANSLATE(A1493)"),"welcome")</f>
        <v>welcome</v>
      </c>
    </row>
    <row r="1494" spans="1:2" ht="15.75" customHeight="1" x14ac:dyDescent="0.25">
      <c r="A1494" s="1" t="s">
        <v>1494</v>
      </c>
      <c r="B1494" s="1" t="str">
        <f ca="1">IFERROR(__xludf.DUMMYFUNCTION("GOOGLETRANSLATE(A1494)"),"fall")</f>
        <v>fall</v>
      </c>
    </row>
    <row r="1495" spans="1:2" ht="15.75" customHeight="1" x14ac:dyDescent="0.25">
      <c r="A1495" s="1" t="s">
        <v>1495</v>
      </c>
      <c r="B1495" s="1" t="str">
        <f ca="1">IFERROR(__xludf.DUMMYFUNCTION("GOOGLETRANSLATE(A1495)"),"I will carry")</f>
        <v>I will carry</v>
      </c>
    </row>
    <row r="1496" spans="1:2" ht="15.75" customHeight="1" x14ac:dyDescent="0.25">
      <c r="A1496" s="1" t="s">
        <v>1496</v>
      </c>
      <c r="B1496" s="1" t="str">
        <f ca="1">IFERROR(__xludf.DUMMYFUNCTION("GOOGLETRANSLATE(A1496)"),"milk")</f>
        <v>milk</v>
      </c>
    </row>
    <row r="1497" spans="1:2" ht="15.75" customHeight="1" x14ac:dyDescent="0.25">
      <c r="A1497" s="1" t="s">
        <v>1497</v>
      </c>
      <c r="B1497" s="1" t="str">
        <f ca="1">IFERROR(__xludf.DUMMYFUNCTION("GOOGLETRANSLATE(A1497)"),"stars")</f>
        <v>stars</v>
      </c>
    </row>
    <row r="1498" spans="1:2" ht="15.75" customHeight="1" x14ac:dyDescent="0.25">
      <c r="A1498" s="1" t="s">
        <v>1498</v>
      </c>
      <c r="B1498" s="1" t="str">
        <f ca="1">IFERROR(__xludf.DUMMYFUNCTION("GOOGLETRANSLATE(A1498)"),"prefer")</f>
        <v>prefer</v>
      </c>
    </row>
    <row r="1499" spans="1:2" ht="15.75" customHeight="1" x14ac:dyDescent="0.25">
      <c r="A1499" s="1" t="s">
        <v>1499</v>
      </c>
      <c r="B1499" s="1" t="str">
        <f ca="1">IFERROR(__xludf.DUMMYFUNCTION("GOOGLETRANSLATE(A1499)"),"red")</f>
        <v>red</v>
      </c>
    </row>
    <row r="1500" spans="1:2" ht="15.75" customHeight="1" x14ac:dyDescent="0.25">
      <c r="A1500" s="1" t="s">
        <v>1500</v>
      </c>
      <c r="B1500" s="1" t="str">
        <f ca="1">IFERROR(__xludf.DUMMYFUNCTION("GOOGLETRANSLATE(A1500)"),"old")</f>
        <v>old</v>
      </c>
    </row>
    <row r="1501" spans="1:2" ht="15.75" customHeight="1" x14ac:dyDescent="0.25">
      <c r="A1501" s="1" t="s">
        <v>1501</v>
      </c>
      <c r="B1501" s="1" t="str">
        <f ca="1">IFERROR(__xludf.DUMMYFUNCTION("GOOGLETRANSLATE(A1501)"),"only")</f>
        <v>only</v>
      </c>
    </row>
    <row r="1502" spans="1:2" ht="15.75" customHeight="1" x14ac:dyDescent="0.25">
      <c r="A1502" s="1" t="s">
        <v>1502</v>
      </c>
      <c r="B1502" s="1" t="str">
        <f ca="1">IFERROR(__xludf.DUMMYFUNCTION("GOOGLETRANSLATE(A1502)"),"Listen")</f>
        <v>Listen</v>
      </c>
    </row>
    <row r="1503" spans="1:2" ht="15.75" customHeight="1" x14ac:dyDescent="0.25">
      <c r="A1503" s="1" t="s">
        <v>1503</v>
      </c>
      <c r="B1503" s="1" t="str">
        <f ca="1">IFERROR(__xludf.DUMMYFUNCTION("GOOGLETRANSLATE(A1503)"),"are")</f>
        <v>are</v>
      </c>
    </row>
    <row r="1504" spans="1:2" ht="15.75" customHeight="1" x14ac:dyDescent="0.25">
      <c r="A1504" s="1" t="s">
        <v>1504</v>
      </c>
      <c r="B1504" s="1" t="str">
        <f ca="1">IFERROR(__xludf.DUMMYFUNCTION("GOOGLETRANSLATE(A1504)"),"Accounts")</f>
        <v>Accounts</v>
      </c>
    </row>
    <row r="1505" spans="1:2" ht="15.75" customHeight="1" x14ac:dyDescent="0.25">
      <c r="A1505" s="1" t="s">
        <v>1505</v>
      </c>
      <c r="B1505" s="1" t="str">
        <f ca="1">IFERROR(__xludf.DUMMYFUNCTION("GOOGLETRANSLATE(A1505)"),"taxi")</f>
        <v>taxi</v>
      </c>
    </row>
    <row r="1506" spans="1:2" ht="15.75" customHeight="1" x14ac:dyDescent="0.25">
      <c r="A1506" s="1" t="s">
        <v>1506</v>
      </c>
      <c r="B1506" s="1" t="str">
        <f ca="1">IFERROR(__xludf.DUMMYFUNCTION("GOOGLETRANSLATE(A1506)"),"ring")</f>
        <v>ring</v>
      </c>
    </row>
    <row r="1507" spans="1:2" ht="15.75" customHeight="1" x14ac:dyDescent="0.25">
      <c r="A1507" s="1" t="s">
        <v>1507</v>
      </c>
      <c r="B1507" s="1" t="str">
        <f ca="1">IFERROR(__xludf.DUMMYFUNCTION("GOOGLETRANSLATE(A1507)"),"richard")</f>
        <v>richard</v>
      </c>
    </row>
    <row r="1508" spans="1:2" ht="15.75" customHeight="1" x14ac:dyDescent="0.25">
      <c r="A1508" s="1" t="s">
        <v>1508</v>
      </c>
      <c r="B1508" s="1" t="str">
        <f ca="1">IFERROR(__xludf.DUMMYFUNCTION("GOOGLETRANSLATE(A1508)"),"ask")</f>
        <v>ask</v>
      </c>
    </row>
    <row r="1509" spans="1:2" ht="15.75" customHeight="1" x14ac:dyDescent="0.25">
      <c r="A1509" s="1" t="s">
        <v>1509</v>
      </c>
      <c r="B1509" s="1" t="str">
        <f ca="1">IFERROR(__xludf.DUMMYFUNCTION("GOOGLETRANSLATE(A1509)"),"victoria")</f>
        <v>victoria</v>
      </c>
    </row>
    <row r="1510" spans="1:2" ht="15.75" customHeight="1" x14ac:dyDescent="0.25">
      <c r="A1510" s="1" t="s">
        <v>1510</v>
      </c>
      <c r="B1510" s="1" t="str">
        <f ca="1">IFERROR(__xludf.DUMMYFUNCTION("GOOGLETRANSLATE(A1510)"),"who")</f>
        <v>who</v>
      </c>
    </row>
    <row r="1511" spans="1:2" ht="15.75" customHeight="1" x14ac:dyDescent="0.25">
      <c r="A1511" s="1" t="s">
        <v>1511</v>
      </c>
      <c r="B1511" s="1" t="str">
        <f ca="1">IFERROR(__xludf.DUMMYFUNCTION("GOOGLETRANSLATE(A1511)"),"hero")</f>
        <v>hero</v>
      </c>
    </row>
    <row r="1512" spans="1:2" ht="15.75" customHeight="1" x14ac:dyDescent="0.25">
      <c r="A1512" s="1" t="s">
        <v>1512</v>
      </c>
      <c r="B1512" s="1" t="str">
        <f ca="1">IFERROR(__xludf.DUMMYFUNCTION("GOOGLETRANSLATE(A1512)"),"little ones")</f>
        <v>little ones</v>
      </c>
    </row>
    <row r="1513" spans="1:2" ht="15.75" customHeight="1" x14ac:dyDescent="0.25">
      <c r="A1513" s="1" t="s">
        <v>1513</v>
      </c>
      <c r="B1513" s="1" t="str">
        <f ca="1">IFERROR(__xludf.DUMMYFUNCTION("GOOGLETRANSLATE(A1513)"),"decided")</f>
        <v>decided</v>
      </c>
    </row>
    <row r="1514" spans="1:2" ht="15.75" customHeight="1" x14ac:dyDescent="0.25">
      <c r="A1514" s="1" t="s">
        <v>1514</v>
      </c>
      <c r="B1514" s="1" t="str">
        <f ca="1">IFERROR(__xludf.DUMMYFUNCTION("GOOGLETRANSLATE(A1514)"),"films")</f>
        <v>films</v>
      </c>
    </row>
    <row r="1515" spans="1:2" ht="15.75" customHeight="1" x14ac:dyDescent="0.25">
      <c r="A1515" s="1" t="s">
        <v>1515</v>
      </c>
      <c r="B1515" s="1" t="str">
        <f ca="1">IFERROR(__xludf.DUMMYFUNCTION("GOOGLETRANSLATE(A1515)"),"responsible")</f>
        <v>responsible</v>
      </c>
    </row>
    <row r="1516" spans="1:2" ht="15.75" customHeight="1" x14ac:dyDescent="0.25">
      <c r="A1516" s="1" t="s">
        <v>1516</v>
      </c>
      <c r="B1516" s="1" t="str">
        <f ca="1">IFERROR(__xludf.DUMMYFUNCTION("GOOGLETRANSLATE(A1516)"),"dislodge")</f>
        <v>dislodge</v>
      </c>
    </row>
    <row r="1517" spans="1:2" ht="15.75" customHeight="1" x14ac:dyDescent="0.25">
      <c r="A1517" s="1" t="s">
        <v>1517</v>
      </c>
      <c r="B1517" s="1" t="str">
        <f ca="1">IFERROR(__xludf.DUMMYFUNCTION("GOOGLETRANSLATE(A1517)"),"To return to")</f>
        <v>To return to</v>
      </c>
    </row>
    <row r="1518" spans="1:2" ht="15.75" customHeight="1" x14ac:dyDescent="0.25">
      <c r="A1518" s="1" t="s">
        <v>1518</v>
      </c>
      <c r="B1518" s="1" t="str">
        <f ca="1">IFERROR(__xludf.DUMMYFUNCTION("GOOGLETRANSLATE(A1518)"),"tree")</f>
        <v>tree</v>
      </c>
    </row>
    <row r="1519" spans="1:2" ht="15.75" customHeight="1" x14ac:dyDescent="0.25">
      <c r="A1519" s="1" t="s">
        <v>1519</v>
      </c>
      <c r="B1519" s="1" t="str">
        <f ca="1">IFERROR(__xludf.DUMMYFUNCTION("GOOGLETRANSLATE(A1519)"),"You were")</f>
        <v>You were</v>
      </c>
    </row>
    <row r="1520" spans="1:2" ht="15.75" customHeight="1" x14ac:dyDescent="0.25">
      <c r="A1520" s="1" t="s">
        <v>1520</v>
      </c>
      <c r="B1520" s="1" t="str">
        <f ca="1">IFERROR(__xludf.DUMMYFUNCTION("GOOGLETRANSLATE(A1520)"),"teeth")</f>
        <v>teeth</v>
      </c>
    </row>
    <row r="1521" spans="1:2" ht="15.75" customHeight="1" x14ac:dyDescent="0.25">
      <c r="A1521" s="1" t="s">
        <v>1521</v>
      </c>
      <c r="B1521" s="1" t="str">
        <f ca="1">IFERROR(__xludf.DUMMYFUNCTION("GOOGLETRANSLATE(A1521)"),"charmed")</f>
        <v>charmed</v>
      </c>
    </row>
    <row r="1522" spans="1:2" ht="15.75" customHeight="1" x14ac:dyDescent="0.25">
      <c r="A1522" s="1" t="s">
        <v>1522</v>
      </c>
      <c r="B1522" s="1" t="str">
        <f ca="1">IFERROR(__xludf.DUMMYFUNCTION("GOOGLETRANSLATE(A1522)"),"truck")</f>
        <v>truck</v>
      </c>
    </row>
    <row r="1523" spans="1:2" ht="15.75" customHeight="1" x14ac:dyDescent="0.25">
      <c r="A1523" s="1" t="s">
        <v>1523</v>
      </c>
      <c r="B1523" s="1" t="str">
        <f ca="1">IFERROR(__xludf.DUMMYFUNCTION("GOOGLETRANSLATE(A1523)"),"sell")</f>
        <v>sell</v>
      </c>
    </row>
    <row r="1524" spans="1:2" ht="15.75" customHeight="1" x14ac:dyDescent="0.25">
      <c r="A1524" s="1" t="s">
        <v>1524</v>
      </c>
      <c r="B1524" s="1" t="str">
        <f ca="1">IFERROR(__xludf.DUMMYFUNCTION("GOOGLETRANSLATE(A1524)"),"I called")</f>
        <v>I called</v>
      </c>
    </row>
    <row r="1525" spans="1:2" ht="15.75" customHeight="1" x14ac:dyDescent="0.25">
      <c r="A1525" s="1" t="s">
        <v>1525</v>
      </c>
      <c r="B1525" s="1" t="str">
        <f ca="1">IFERROR(__xludf.DUMMYFUNCTION("GOOGLETRANSLATE(A1525)"),"detente")</f>
        <v>detente</v>
      </c>
    </row>
    <row r="1526" spans="1:2" ht="15.75" customHeight="1" x14ac:dyDescent="0.25">
      <c r="A1526" s="1" t="s">
        <v>1526</v>
      </c>
      <c r="B1526" s="1" t="str">
        <f ca="1">IFERROR(__xludf.DUMMYFUNCTION("GOOGLETRANSLATE(A1526)"),"struggle")</f>
        <v>struggle</v>
      </c>
    </row>
    <row r="1527" spans="1:2" ht="15.75" customHeight="1" x14ac:dyDescent="0.25">
      <c r="A1527" s="1" t="s">
        <v>1527</v>
      </c>
      <c r="B1527" s="1" t="str">
        <f ca="1">IFERROR(__xludf.DUMMYFUNCTION("GOOGLETRANSLATE(A1527)"),"cable")</f>
        <v>cable</v>
      </c>
    </row>
    <row r="1528" spans="1:2" ht="15.75" customHeight="1" x14ac:dyDescent="0.25">
      <c r="A1528" s="1" t="s">
        <v>1528</v>
      </c>
      <c r="B1528" s="1" t="str">
        <f ca="1">IFERROR(__xludf.DUMMYFUNCTION("GOOGLETRANSLATE(A1528)"),"noise")</f>
        <v>noise</v>
      </c>
    </row>
    <row r="1529" spans="1:2" ht="15.75" customHeight="1" x14ac:dyDescent="0.25">
      <c r="A1529" s="1" t="s">
        <v>1529</v>
      </c>
      <c r="B1529" s="1" t="str">
        <f ca="1">IFERROR(__xludf.DUMMYFUNCTION("GOOGLETRANSLATE(A1529)"),"struggle")</f>
        <v>struggle</v>
      </c>
    </row>
    <row r="1530" spans="1:2" ht="15.75" customHeight="1" x14ac:dyDescent="0.25">
      <c r="A1530" s="1" t="s">
        <v>1530</v>
      </c>
      <c r="B1530" s="1" t="str">
        <f ca="1">IFERROR(__xludf.DUMMYFUNCTION("GOOGLETRANSLATE(A1530)"),"go dead")</f>
        <v>go dead</v>
      </c>
    </row>
    <row r="1531" spans="1:2" ht="15.75" customHeight="1" x14ac:dyDescent="0.25">
      <c r="A1531" s="1" t="s">
        <v>1531</v>
      </c>
      <c r="B1531" s="1" t="str">
        <f ca="1">IFERROR(__xludf.DUMMYFUNCTION("GOOGLETRANSLATE(A1531)"),"clock")</f>
        <v>clock</v>
      </c>
    </row>
    <row r="1532" spans="1:2" ht="15.75" customHeight="1" x14ac:dyDescent="0.25">
      <c r="A1532" s="1" t="s">
        <v>1532</v>
      </c>
      <c r="B1532" s="1" t="str">
        <f ca="1">IFERROR(__xludf.DUMMYFUNCTION("GOOGLETRANSLATE(A1532)"),"cat")</f>
        <v>cat</v>
      </c>
    </row>
    <row r="1533" spans="1:2" ht="15.75" customHeight="1" x14ac:dyDescent="0.25">
      <c r="A1533" s="1" t="s">
        <v>1533</v>
      </c>
      <c r="B1533" s="1" t="str">
        <f ca="1">IFERROR(__xludf.DUMMYFUNCTION("GOOGLETRANSLATE(A1533)"),"figure out")</f>
        <v>figure out</v>
      </c>
    </row>
    <row r="1534" spans="1:2" ht="15.75" customHeight="1" x14ac:dyDescent="0.25">
      <c r="A1534" s="1" t="s">
        <v>1534</v>
      </c>
      <c r="B1534" s="1" t="str">
        <f ca="1">IFERROR(__xludf.DUMMYFUNCTION("GOOGLETRANSLATE(A1534)"),"fly")</f>
        <v>fly</v>
      </c>
    </row>
    <row r="1535" spans="1:2" ht="15.75" customHeight="1" x14ac:dyDescent="0.25">
      <c r="A1535" s="1" t="s">
        <v>1535</v>
      </c>
      <c r="B1535" s="1" t="str">
        <f ca="1">IFERROR(__xludf.DUMMYFUNCTION("GOOGLETRANSLATE(A1535)"),"Let's go")</f>
        <v>Let's go</v>
      </c>
    </row>
    <row r="1536" spans="1:2" ht="15.75" customHeight="1" x14ac:dyDescent="0.25">
      <c r="A1536" s="1" t="s">
        <v>1536</v>
      </c>
      <c r="B1536" s="1" t="str">
        <f ca="1">IFERROR(__xludf.DUMMYFUNCTION("GOOGLETRANSLATE(A1536)"),"so much")</f>
        <v>so much</v>
      </c>
    </row>
    <row r="1537" spans="1:2" ht="15.75" customHeight="1" x14ac:dyDescent="0.25">
      <c r="A1537" s="1" t="s">
        <v>1537</v>
      </c>
      <c r="B1537" s="1" t="str">
        <f ca="1">IFERROR(__xludf.DUMMYFUNCTION("GOOGLETRANSLATE(A1537)"),"will come")</f>
        <v>will come</v>
      </c>
    </row>
    <row r="1538" spans="1:2" ht="15.75" customHeight="1" x14ac:dyDescent="0.25">
      <c r="A1538" s="1" t="s">
        <v>1538</v>
      </c>
      <c r="B1538" s="1" t="str">
        <f ca="1">IFERROR(__xludf.DUMMYFUNCTION("GOOGLETRANSLATE(A1538)"),"in a hurry")</f>
        <v>in a hurry</v>
      </c>
    </row>
    <row r="1539" spans="1:2" ht="15.75" customHeight="1" x14ac:dyDescent="0.25">
      <c r="A1539" s="1" t="s">
        <v>1539</v>
      </c>
      <c r="B1539" s="1" t="str">
        <f ca="1">IFERROR(__xludf.DUMMYFUNCTION("GOOGLETRANSLATE(A1539)"),"going")</f>
        <v>going</v>
      </c>
    </row>
    <row r="1540" spans="1:2" ht="15.75" customHeight="1" x14ac:dyDescent="0.25">
      <c r="A1540" s="1" t="s">
        <v>1540</v>
      </c>
      <c r="B1540" s="1" t="str">
        <f ca="1">IFERROR(__xludf.DUMMYFUNCTION("GOOGLETRANSLATE(A1540)"),"school")</f>
        <v>school</v>
      </c>
    </row>
    <row r="1541" spans="1:2" ht="15.75" customHeight="1" x14ac:dyDescent="0.25">
      <c r="A1541" s="1" t="s">
        <v>1541</v>
      </c>
      <c r="B1541" s="1" t="str">
        <f ca="1">IFERROR(__xludf.DUMMYFUNCTION("GOOGLETRANSLATE(A1541)"),"sound")</f>
        <v>sound</v>
      </c>
    </row>
    <row r="1542" spans="1:2" ht="15.75" customHeight="1" x14ac:dyDescent="0.25">
      <c r="A1542" s="1" t="s">
        <v>1542</v>
      </c>
      <c r="B1542" s="1" t="str">
        <f ca="1">IFERROR(__xludf.DUMMYFUNCTION("GOOGLETRANSLATE(A1542)"),"gentleman")</f>
        <v>gentleman</v>
      </c>
    </row>
    <row r="1543" spans="1:2" ht="15.75" customHeight="1" x14ac:dyDescent="0.25">
      <c r="A1543" s="1" t="s">
        <v>1543</v>
      </c>
      <c r="B1543" s="1" t="str">
        <f ca="1">IFERROR(__xludf.DUMMYFUNCTION("GOOGLETRANSLATE(A1543)"),"padda")</f>
        <v>padda</v>
      </c>
    </row>
    <row r="1544" spans="1:2" ht="15.75" customHeight="1" x14ac:dyDescent="0.25">
      <c r="A1544" s="1" t="s">
        <v>1544</v>
      </c>
      <c r="B1544" s="1" t="str">
        <f ca="1">IFERROR(__xludf.DUMMYFUNCTION("GOOGLETRANSLATE(A1544)"),"code")</f>
        <v>code</v>
      </c>
    </row>
    <row r="1545" spans="1:2" ht="15.75" customHeight="1" x14ac:dyDescent="0.25">
      <c r="A1545" s="1" t="s">
        <v>1545</v>
      </c>
      <c r="B1545" s="1" t="str">
        <f ca="1">IFERROR(__xludf.DUMMYFUNCTION("GOOGLETRANSLATE(A1545)"),"let's do")</f>
        <v>let's do</v>
      </c>
    </row>
    <row r="1546" spans="1:2" ht="15.75" customHeight="1" x14ac:dyDescent="0.25">
      <c r="A1546" s="1" t="s">
        <v>1546</v>
      </c>
      <c r="B1546" s="1" t="str">
        <f ca="1">IFERROR(__xludf.DUMMYFUNCTION("GOOGLETRANSLATE(A1546)"),"image")</f>
        <v>image</v>
      </c>
    </row>
    <row r="1547" spans="1:2" ht="15.75" customHeight="1" x14ac:dyDescent="0.25">
      <c r="A1547" s="1" t="s">
        <v>1547</v>
      </c>
      <c r="B1547" s="1" t="str">
        <f ca="1">IFERROR(__xludf.DUMMYFUNCTION("GOOGLETRANSLATE(A1547)"),"risk")</f>
        <v>risk</v>
      </c>
    </row>
    <row r="1548" spans="1:2" ht="15.75" customHeight="1" x14ac:dyDescent="0.25">
      <c r="A1548" s="1" t="s">
        <v>1548</v>
      </c>
      <c r="B1548" s="1" t="str">
        <f ca="1">IFERROR(__xludf.DUMMYFUNCTION("GOOGLETRANSLATE(A1548)"),"we arrived")</f>
        <v>we arrived</v>
      </c>
    </row>
    <row r="1549" spans="1:2" ht="15.75" customHeight="1" x14ac:dyDescent="0.25">
      <c r="A1549" s="1" t="s">
        <v>1549</v>
      </c>
      <c r="B1549" s="1" t="str">
        <f ca="1">IFERROR(__xludf.DUMMYFUNCTION("GOOGLETRANSLATE(A1549)"),"some")</f>
        <v>some</v>
      </c>
    </row>
    <row r="1550" spans="1:2" ht="15.75" customHeight="1" x14ac:dyDescent="0.25">
      <c r="A1550" s="1" t="s">
        <v>1550</v>
      </c>
      <c r="B1550" s="1" t="str">
        <f ca="1">IFERROR(__xludf.DUMMYFUNCTION("GOOGLETRANSLATE(A1550)"),"pan")</f>
        <v>pan</v>
      </c>
    </row>
    <row r="1551" spans="1:2" ht="15.75" customHeight="1" x14ac:dyDescent="0.25">
      <c r="A1551" s="1" t="s">
        <v>1551</v>
      </c>
      <c r="B1551" s="1" t="str">
        <f ca="1">IFERROR(__xludf.DUMMYFUNCTION("GOOGLETRANSLATE(A1551)"),"million")</f>
        <v>million</v>
      </c>
    </row>
    <row r="1552" spans="1:2" ht="15.75" customHeight="1" x14ac:dyDescent="0.25">
      <c r="A1552" s="1" t="s">
        <v>1552</v>
      </c>
      <c r="B1552" s="1" t="str">
        <f ca="1">IFERROR(__xludf.DUMMYFUNCTION("GOOGLETRANSLATE(A1552)"),"lazy")</f>
        <v>lazy</v>
      </c>
    </row>
    <row r="1553" spans="1:2" ht="15.75" customHeight="1" x14ac:dyDescent="0.25">
      <c r="A1553" s="1" t="s">
        <v>1553</v>
      </c>
      <c r="B1553" s="1" t="str">
        <f ca="1">IFERROR(__xludf.DUMMYFUNCTION("GOOGLETRANSLATE(A1553)"),"agitate")</f>
        <v>agitate</v>
      </c>
    </row>
    <row r="1554" spans="1:2" ht="15.75" customHeight="1" x14ac:dyDescent="0.25">
      <c r="A1554" s="1" t="s">
        <v>1554</v>
      </c>
      <c r="B1554" s="1" t="str">
        <f ca="1">IFERROR(__xludf.DUMMYFUNCTION("GOOGLETRANSLATE(A1554)"),"ice")</f>
        <v>ice</v>
      </c>
    </row>
    <row r="1555" spans="1:2" ht="15.75" customHeight="1" x14ac:dyDescent="0.25">
      <c r="A1555" s="1" t="s">
        <v>1555</v>
      </c>
      <c r="B1555" s="1" t="str">
        <f ca="1">IFERROR(__xludf.DUMMYFUNCTION("GOOGLETRANSLATE(A1555)"),"Pussy")</f>
        <v>Pussy</v>
      </c>
    </row>
    <row r="1556" spans="1:2" ht="15.75" customHeight="1" x14ac:dyDescent="0.25">
      <c r="A1556" s="1" t="s">
        <v>1556</v>
      </c>
      <c r="B1556" s="1" t="str">
        <f ca="1">IFERROR(__xludf.DUMMYFUNCTION("GOOGLETRANSLATE(A1556)"),"fell")</f>
        <v>fell</v>
      </c>
    </row>
    <row r="1557" spans="1:2" ht="15.75" customHeight="1" x14ac:dyDescent="0.25">
      <c r="A1557" s="1" t="s">
        <v>1557</v>
      </c>
      <c r="B1557" s="1" t="str">
        <f ca="1">IFERROR(__xludf.DUMMYFUNCTION("GOOGLETRANSLATE(A1557)"),"press")</f>
        <v>press</v>
      </c>
    </row>
    <row r="1558" spans="1:2" ht="15.75" customHeight="1" x14ac:dyDescent="0.25">
      <c r="A1558" s="1" t="s">
        <v>1558</v>
      </c>
      <c r="B1558" s="1" t="str">
        <f ca="1">IFERROR(__xludf.DUMMYFUNCTION("GOOGLETRANSLATE(A1558)"),"to want")</f>
        <v>to want</v>
      </c>
    </row>
    <row r="1559" spans="1:2" ht="15.75" customHeight="1" x14ac:dyDescent="0.25">
      <c r="A1559" s="1" t="s">
        <v>1559</v>
      </c>
      <c r="B1559" s="1" t="str">
        <f ca="1">IFERROR(__xludf.DUMMYFUNCTION("GOOGLETRANSLATE(A1559)"),"come")</f>
        <v>come</v>
      </c>
    </row>
    <row r="1560" spans="1:2" ht="15.75" customHeight="1" x14ac:dyDescent="0.25">
      <c r="A1560" s="1" t="s">
        <v>1560</v>
      </c>
      <c r="B1560" s="1" t="str">
        <f ca="1">IFERROR(__xludf.DUMMYFUNCTION("GOOGLETRANSLATE(A1560)"),"eddie")</f>
        <v>eddie</v>
      </c>
    </row>
    <row r="1561" spans="1:2" ht="15.75" customHeight="1" x14ac:dyDescent="0.25">
      <c r="A1561" s="1" t="s">
        <v>1561</v>
      </c>
      <c r="B1561" s="1" t="str">
        <f ca="1">IFERROR(__xludf.DUMMYFUNCTION("GOOGLETRANSLATE(A1561)"),"walk")</f>
        <v>walk</v>
      </c>
    </row>
    <row r="1562" spans="1:2" ht="15.75" customHeight="1" x14ac:dyDescent="0.25">
      <c r="A1562" s="1" t="s">
        <v>1562</v>
      </c>
      <c r="B1562" s="1" t="str">
        <f ca="1">IFERROR(__xludf.DUMMYFUNCTION("GOOGLETRANSLATE(A1562)"),"television")</f>
        <v>television</v>
      </c>
    </row>
    <row r="1563" spans="1:2" ht="15.75" customHeight="1" x14ac:dyDescent="0.25">
      <c r="A1563" s="1" t="s">
        <v>1563</v>
      </c>
      <c r="B1563" s="1" t="str">
        <f ca="1">IFERROR(__xludf.DUMMYFUNCTION("GOOGLETRANSLATE(A1563)"),"it will happen")</f>
        <v>it will happen</v>
      </c>
    </row>
    <row r="1564" spans="1:2" ht="15.75" customHeight="1" x14ac:dyDescent="0.25">
      <c r="A1564" s="1" t="s">
        <v>1564</v>
      </c>
      <c r="B1564" s="1" t="str">
        <f ca="1">IFERROR(__xludf.DUMMYFUNCTION("GOOGLETRANSLATE(A1564)"),"moments")</f>
        <v>moments</v>
      </c>
    </row>
    <row r="1565" spans="1:2" ht="15.75" customHeight="1" x14ac:dyDescent="0.25">
      <c r="A1565" s="1" t="s">
        <v>1565</v>
      </c>
      <c r="B1565" s="1" t="str">
        <f ca="1">IFERROR(__xludf.DUMMYFUNCTION("GOOGLETRANSLATE(A1565)"),"take")</f>
        <v>take</v>
      </c>
    </row>
    <row r="1566" spans="1:2" ht="15.75" customHeight="1" x14ac:dyDescent="0.25">
      <c r="A1566" s="1" t="s">
        <v>1566</v>
      </c>
      <c r="B1566" s="1" t="str">
        <f ca="1">IFERROR(__xludf.DUMMYFUNCTION("GOOGLETRANSLATE(A1566)"),"possibility")</f>
        <v>possibility</v>
      </c>
    </row>
    <row r="1567" spans="1:2" ht="15.75" customHeight="1" x14ac:dyDescent="0.25">
      <c r="A1567" s="1" t="s">
        <v>1567</v>
      </c>
      <c r="B1567" s="1" t="str">
        <f ca="1">IFERROR(__xludf.DUMMYFUNCTION("GOOGLETRANSLATE(A1567)"),"there would be")</f>
        <v>there would be</v>
      </c>
    </row>
    <row r="1568" spans="1:2" ht="15.75" customHeight="1" x14ac:dyDescent="0.25">
      <c r="A1568" s="1" t="s">
        <v>1568</v>
      </c>
      <c r="B1568" s="1" t="str">
        <f ca="1">IFERROR(__xludf.DUMMYFUNCTION("GOOGLETRANSLATE(A1568)"),"mark")</f>
        <v>mark</v>
      </c>
    </row>
    <row r="1569" spans="1:2" ht="15.75" customHeight="1" x14ac:dyDescent="0.25">
      <c r="A1569" s="1" t="s">
        <v>1569</v>
      </c>
      <c r="B1569" s="1" t="str">
        <f ca="1">IFERROR(__xludf.DUMMYFUNCTION("GOOGLETRANSLATE(A1569)"),"seat")</f>
        <v>seat</v>
      </c>
    </row>
    <row r="1570" spans="1:2" ht="15.75" customHeight="1" x14ac:dyDescent="0.25">
      <c r="A1570" s="1" t="s">
        <v>1570</v>
      </c>
      <c r="B1570" s="1" t="str">
        <f ca="1">IFERROR(__xludf.DUMMYFUNCTION("GOOGLETRANSLATE(A1570)"),"You saw")</f>
        <v>You saw</v>
      </c>
    </row>
    <row r="1571" spans="1:2" ht="15.75" customHeight="1" x14ac:dyDescent="0.25">
      <c r="A1571" s="1" t="s">
        <v>1571</v>
      </c>
      <c r="B1571" s="1" t="str">
        <f ca="1">IFERROR(__xludf.DUMMYFUNCTION("GOOGLETRANSLATE(A1571)"),"injured")</f>
        <v>injured</v>
      </c>
    </row>
    <row r="1572" spans="1:2" ht="15.75" customHeight="1" x14ac:dyDescent="0.25">
      <c r="A1572" s="1" t="s">
        <v>1572</v>
      </c>
      <c r="B1572" s="1" t="str">
        <f ca="1">IFERROR(__xludf.DUMMYFUNCTION("GOOGLETRANSLATE(A1572)"),"Maria")</f>
        <v>Maria</v>
      </c>
    </row>
    <row r="1573" spans="1:2" ht="15.75" customHeight="1" x14ac:dyDescent="0.25">
      <c r="A1573" s="1" t="s">
        <v>1573</v>
      </c>
      <c r="B1573" s="1" t="str">
        <f ca="1">IFERROR(__xludf.DUMMYFUNCTION("GOOGLETRANSLATE(A1573)"),"surely")</f>
        <v>surely</v>
      </c>
    </row>
    <row r="1574" spans="1:2" ht="15.75" customHeight="1" x14ac:dyDescent="0.25">
      <c r="A1574" s="1" t="s">
        <v>1574</v>
      </c>
      <c r="B1574" s="1" t="str">
        <f ca="1">IFERROR(__xludf.DUMMYFUNCTION("GOOGLETRANSLATE(A1574)"),"project")</f>
        <v>project</v>
      </c>
    </row>
    <row r="1575" spans="1:2" ht="15.75" customHeight="1" x14ac:dyDescent="0.25">
      <c r="A1575" s="1" t="s">
        <v>1575</v>
      </c>
      <c r="B1575" s="1" t="str">
        <f ca="1">IFERROR(__xludf.DUMMYFUNCTION("GOOGLETRANSLATE(A1575)"),"pared")</f>
        <v>pared</v>
      </c>
    </row>
    <row r="1576" spans="1:2" ht="15.75" customHeight="1" x14ac:dyDescent="0.25">
      <c r="A1576" s="1" t="s">
        <v>1576</v>
      </c>
      <c r="B1576" s="1" t="str">
        <f ca="1">IFERROR(__xludf.DUMMYFUNCTION("GOOGLETRANSLATE(A1576)"),"I felt")</f>
        <v>I felt</v>
      </c>
    </row>
    <row r="1577" spans="1:2" ht="15.75" customHeight="1" x14ac:dyDescent="0.25">
      <c r="A1577" s="1" t="s">
        <v>1577</v>
      </c>
      <c r="B1577" s="1" t="str">
        <f ca="1">IFERROR(__xludf.DUMMYFUNCTION("GOOGLETRANSLATE(A1577)"),"suspicious")</f>
        <v>suspicious</v>
      </c>
    </row>
    <row r="1578" spans="1:2" ht="15.75" customHeight="1" x14ac:dyDescent="0.25">
      <c r="A1578" s="1" t="s">
        <v>1578</v>
      </c>
      <c r="B1578" s="1" t="str">
        <f ca="1">IFERROR(__xludf.DUMMYFUNCTION("GOOGLETRANSLATE(A1578)"),"nature")</f>
        <v>nature</v>
      </c>
    </row>
    <row r="1579" spans="1:2" ht="15.75" customHeight="1" x14ac:dyDescent="0.25">
      <c r="A1579" s="1" t="s">
        <v>1579</v>
      </c>
      <c r="B1579" s="1" t="str">
        <f ca="1">IFERROR(__xludf.DUMMYFUNCTION("GOOGLETRANSLATE(A1579)"),"that")</f>
        <v>that</v>
      </c>
    </row>
    <row r="1580" spans="1:2" ht="15.75" customHeight="1" x14ac:dyDescent="0.25">
      <c r="A1580" s="1" t="s">
        <v>1580</v>
      </c>
      <c r="B1580" s="1" t="str">
        <f ca="1">IFERROR(__xludf.DUMMYFUNCTION("GOOGLETRANSLATE(A1580)"),"chair")</f>
        <v>chair</v>
      </c>
    </row>
    <row r="1581" spans="1:2" ht="15.75" customHeight="1" x14ac:dyDescent="0.25">
      <c r="A1581" s="1" t="s">
        <v>1581</v>
      </c>
      <c r="B1581" s="1" t="str">
        <f ca="1">IFERROR(__xludf.DUMMYFUNCTION("GOOGLETRANSLATE(A1581)"),"lost")</f>
        <v>lost</v>
      </c>
    </row>
    <row r="1582" spans="1:2" ht="15.75" customHeight="1" x14ac:dyDescent="0.25">
      <c r="A1582" s="1" t="s">
        <v>1582</v>
      </c>
      <c r="B1582" s="1" t="str">
        <f ca="1">IFERROR(__xludf.DUMMYFUNCTION("GOOGLETRANSLATE(A1582)"),"robert")</f>
        <v>robert</v>
      </c>
    </row>
    <row r="1583" spans="1:2" ht="15.75" customHeight="1" x14ac:dyDescent="0.25">
      <c r="A1583" s="1" t="s">
        <v>1583</v>
      </c>
      <c r="B1583" s="1" t="str">
        <f ca="1">IFERROR(__xludf.DUMMYFUNCTION("GOOGLETRANSLATE(A1583)"),"Police")</f>
        <v>Police</v>
      </c>
    </row>
    <row r="1584" spans="1:2" ht="15.75" customHeight="1" x14ac:dyDescent="0.25">
      <c r="A1584" s="1" t="s">
        <v>1584</v>
      </c>
      <c r="B1584" s="1" t="str">
        <f ca="1">IFERROR(__xludf.DUMMYFUNCTION("GOOGLETRANSLATE(A1584)"),"arrange")</f>
        <v>arrange</v>
      </c>
    </row>
    <row r="1585" spans="1:2" ht="15.75" customHeight="1" x14ac:dyDescent="0.25">
      <c r="A1585" s="1" t="s">
        <v>1585</v>
      </c>
      <c r="B1585" s="1" t="str">
        <f ca="1">IFERROR(__xludf.DUMMYFUNCTION("GOOGLETRANSLATE(A1585)"),"seated")</f>
        <v>seated</v>
      </c>
    </row>
    <row r="1586" spans="1:2" ht="15.75" customHeight="1" x14ac:dyDescent="0.25">
      <c r="A1586" s="1" t="s">
        <v>1586</v>
      </c>
      <c r="B1586" s="1" t="str">
        <f ca="1">IFERROR(__xludf.DUMMYFUNCTION("GOOGLETRANSLATE(A1586)"),"papi")</f>
        <v>papi</v>
      </c>
    </row>
    <row r="1587" spans="1:2" ht="15.75" customHeight="1" x14ac:dyDescent="0.25">
      <c r="A1587" s="1" t="s">
        <v>1587</v>
      </c>
      <c r="B1587" s="1" t="str">
        <f ca="1">IFERROR(__xludf.DUMMYFUNCTION("GOOGLETRANSLATE(A1587)"),"ideas")</f>
        <v>ideas</v>
      </c>
    </row>
    <row r="1588" spans="1:2" ht="15.75" customHeight="1" x14ac:dyDescent="0.25">
      <c r="A1588" s="1" t="s">
        <v>1588</v>
      </c>
      <c r="B1588" s="1" t="str">
        <f ca="1">IFERROR(__xludf.DUMMYFUNCTION("GOOGLETRANSLATE(A1588)"),"obtain")</f>
        <v>obtain</v>
      </c>
    </row>
    <row r="1589" spans="1:2" ht="15.75" customHeight="1" x14ac:dyDescent="0.25">
      <c r="A1589" s="1" t="s">
        <v>1589</v>
      </c>
      <c r="B1589" s="1" t="str">
        <f ca="1">IFERROR(__xludf.DUMMYFUNCTION("GOOGLETRANSLATE(A1589)"),"Happy")</f>
        <v>Happy</v>
      </c>
    </row>
    <row r="1590" spans="1:2" ht="15.75" customHeight="1" x14ac:dyDescent="0.25">
      <c r="A1590" s="1" t="s">
        <v>1590</v>
      </c>
      <c r="B1590" s="1" t="str">
        <f ca="1">IFERROR(__xludf.DUMMYFUNCTION("GOOGLETRANSLATE(A1590)"),"lordship")</f>
        <v>lordship</v>
      </c>
    </row>
    <row r="1591" spans="1:2" ht="15.75" customHeight="1" x14ac:dyDescent="0.25">
      <c r="A1591" s="1" t="s">
        <v>1591</v>
      </c>
      <c r="B1591" s="1" t="str">
        <f ca="1">IFERROR(__xludf.DUMMYFUNCTION("GOOGLETRANSLATE(A1591)"),"amount")</f>
        <v>amount</v>
      </c>
    </row>
    <row r="1592" spans="1:2" ht="15.75" customHeight="1" x14ac:dyDescent="0.25">
      <c r="A1592" s="1" t="s">
        <v>1592</v>
      </c>
      <c r="B1592" s="1" t="str">
        <f ca="1">IFERROR(__xludf.DUMMYFUNCTION("GOOGLETRANSLATE(A1592)"),"Bebe")</f>
        <v>Bebe</v>
      </c>
    </row>
    <row r="1593" spans="1:2" ht="15.75" customHeight="1" x14ac:dyDescent="0.25">
      <c r="A1593" s="1" t="s">
        <v>1593</v>
      </c>
      <c r="B1593" s="1" t="str">
        <f ca="1">IFERROR(__xludf.DUMMYFUNCTION("GOOGLETRANSLATE(A1593)"),"Look at me")</f>
        <v>Look at me</v>
      </c>
    </row>
    <row r="1594" spans="1:2" ht="15.75" customHeight="1" x14ac:dyDescent="0.25">
      <c r="A1594" s="1" t="s">
        <v>1594</v>
      </c>
      <c r="B1594" s="1" t="str">
        <f ca="1">IFERROR(__xludf.DUMMYFUNCTION("GOOGLETRANSLATE(A1594)"),"chris")</f>
        <v>chris</v>
      </c>
    </row>
    <row r="1595" spans="1:2" ht="15.75" customHeight="1" x14ac:dyDescent="0.25">
      <c r="A1595" s="1" t="s">
        <v>1595</v>
      </c>
      <c r="B1595" s="1" t="str">
        <f ca="1">IFERROR(__xludf.DUMMYFUNCTION("GOOGLETRANSLATE(A1595)"),"Boat")</f>
        <v>Boat</v>
      </c>
    </row>
    <row r="1596" spans="1:2" ht="15.75" customHeight="1" x14ac:dyDescent="0.25">
      <c r="A1596" s="1" t="s">
        <v>1596</v>
      </c>
      <c r="B1596" s="1" t="str">
        <f ca="1">IFERROR(__xludf.DUMMYFUNCTION("GOOGLETRANSLATE(A1596)"),"cry")</f>
        <v>cry</v>
      </c>
    </row>
    <row r="1597" spans="1:2" ht="15.75" customHeight="1" x14ac:dyDescent="0.25">
      <c r="A1597" s="1" t="s">
        <v>1597</v>
      </c>
      <c r="B1597" s="1" t="str">
        <f ca="1">IFERROR(__xludf.DUMMYFUNCTION("GOOGLETRANSLATE(A1597)"),"It was")</f>
        <v>It was</v>
      </c>
    </row>
    <row r="1598" spans="1:2" ht="15.75" customHeight="1" x14ac:dyDescent="0.25">
      <c r="A1598" s="1" t="s">
        <v>1598</v>
      </c>
      <c r="B1598" s="1" t="str">
        <f ca="1">IFERROR(__xludf.DUMMYFUNCTION("GOOGLETRANSLATE(A1598)"),"familiar")</f>
        <v>familiar</v>
      </c>
    </row>
    <row r="1599" spans="1:2" ht="15.75" customHeight="1" x14ac:dyDescent="0.25">
      <c r="A1599" s="1" t="s">
        <v>1599</v>
      </c>
      <c r="B1599" s="1" t="str">
        <f ca="1">IFERROR(__xludf.DUMMYFUNCTION("GOOGLETRANSLATE(A1599)"),"disaster")</f>
        <v>disaster</v>
      </c>
    </row>
    <row r="1600" spans="1:2" ht="15.75" customHeight="1" x14ac:dyDescent="0.25">
      <c r="A1600" s="1" t="s">
        <v>1600</v>
      </c>
      <c r="B1600" s="1" t="str">
        <f ca="1">IFERROR(__xludf.DUMMYFUNCTION("GOOGLETRANSLATE(A1600)"),"locos")</f>
        <v>locos</v>
      </c>
    </row>
    <row r="1601" spans="1:2" ht="15.75" customHeight="1" x14ac:dyDescent="0.25">
      <c r="A1601" s="1" t="s">
        <v>1601</v>
      </c>
      <c r="B1601" s="1" t="str">
        <f ca="1">IFERROR(__xludf.DUMMYFUNCTION("GOOGLETRANSLATE(A1601)"),"listen")</f>
        <v>listen</v>
      </c>
    </row>
    <row r="1602" spans="1:2" ht="15.75" customHeight="1" x14ac:dyDescent="0.25">
      <c r="A1602" s="1" t="s">
        <v>1602</v>
      </c>
      <c r="B1602" s="1" t="str">
        <f ca="1">IFERROR(__xludf.DUMMYFUNCTION("GOOGLETRANSLATE(A1602)"),"stay")</f>
        <v>stay</v>
      </c>
    </row>
    <row r="1603" spans="1:2" ht="15.75" customHeight="1" x14ac:dyDescent="0.25">
      <c r="A1603" s="1" t="s">
        <v>1603</v>
      </c>
      <c r="B1603" s="1" t="str">
        <f ca="1">IFERROR(__xludf.DUMMYFUNCTION("GOOGLETRANSLATE(A1603)"),"policy")</f>
        <v>policy</v>
      </c>
    </row>
    <row r="1604" spans="1:2" ht="15.75" customHeight="1" x14ac:dyDescent="0.25">
      <c r="A1604" s="1" t="s">
        <v>1604</v>
      </c>
      <c r="B1604" s="1" t="str">
        <f ca="1">IFERROR(__xludf.DUMMYFUNCTION("GOOGLETRANSLATE(A1604)"),"I asked")</f>
        <v>I asked</v>
      </c>
    </row>
    <row r="1605" spans="1:2" ht="15.75" customHeight="1" x14ac:dyDescent="0.25">
      <c r="A1605" s="1" t="s">
        <v>1605</v>
      </c>
      <c r="B1605" s="1" t="str">
        <f ca="1">IFERROR(__xludf.DUMMYFUNCTION("GOOGLETRANSLATE(A1605)"),"be")</f>
        <v>be</v>
      </c>
    </row>
    <row r="1606" spans="1:2" ht="15.75" customHeight="1" x14ac:dyDescent="0.25">
      <c r="A1606" s="1" t="s">
        <v>1606</v>
      </c>
      <c r="B1606" s="1" t="str">
        <f ca="1">IFERROR(__xludf.DUMMYFUNCTION("GOOGLETRANSLATE(A1606)"),"we")</f>
        <v>we</v>
      </c>
    </row>
    <row r="1607" spans="1:2" ht="15.75" customHeight="1" x14ac:dyDescent="0.25">
      <c r="A1607" s="1" t="s">
        <v>1607</v>
      </c>
      <c r="B1607" s="1" t="str">
        <f ca="1">IFERROR(__xludf.DUMMYFUNCTION("GOOGLETRANSLATE(A1607)"),"will")</f>
        <v>will</v>
      </c>
    </row>
    <row r="1608" spans="1:2" ht="15.75" customHeight="1" x14ac:dyDescent="0.25">
      <c r="A1608" s="1" t="s">
        <v>1608</v>
      </c>
      <c r="B1608" s="1" t="str">
        <f ca="1">IFERROR(__xludf.DUMMYFUNCTION("GOOGLETRANSLATE(A1608)"),"disease")</f>
        <v>disease</v>
      </c>
    </row>
    <row r="1609" spans="1:2" ht="15.75" customHeight="1" x14ac:dyDescent="0.25">
      <c r="A1609" s="1" t="s">
        <v>1609</v>
      </c>
      <c r="B1609" s="1" t="str">
        <f ca="1">IFERROR(__xludf.DUMMYFUNCTION("GOOGLETRANSLATE(A1609)"),"They found")</f>
        <v>They found</v>
      </c>
    </row>
    <row r="1610" spans="1:2" ht="15.75" customHeight="1" x14ac:dyDescent="0.25">
      <c r="A1610" s="1" t="s">
        <v>1610</v>
      </c>
      <c r="B1610" s="1" t="str">
        <f ca="1">IFERROR(__xludf.DUMMYFUNCTION("GOOGLETRANSLATE(A1610)"),"co-worker")</f>
        <v>co-worker</v>
      </c>
    </row>
    <row r="1611" spans="1:2" ht="15.75" customHeight="1" x14ac:dyDescent="0.25">
      <c r="A1611" s="1" t="s">
        <v>1611</v>
      </c>
      <c r="B1611" s="1" t="str">
        <f ca="1">IFERROR(__xludf.DUMMYFUNCTION("GOOGLETRANSLATE(A1611)"),"Prince")</f>
        <v>Prince</v>
      </c>
    </row>
    <row r="1612" spans="1:2" ht="15.75" customHeight="1" x14ac:dyDescent="0.25">
      <c r="A1612" s="1" t="s">
        <v>1612</v>
      </c>
      <c r="B1612" s="1" t="str">
        <f ca="1">IFERROR(__xludf.DUMMYFUNCTION("GOOGLETRANSLATE(A1612)"),"green")</f>
        <v>green</v>
      </c>
    </row>
    <row r="1613" spans="1:2" ht="15.75" customHeight="1" x14ac:dyDescent="0.25">
      <c r="A1613" s="1" t="s">
        <v>1613</v>
      </c>
      <c r="B1613" s="1" t="str">
        <f ca="1">IFERROR(__xludf.DUMMYFUNCTION("GOOGLETRANSLATE(A1613)"),"lower")</f>
        <v>lower</v>
      </c>
    </row>
    <row r="1614" spans="1:2" ht="15.75" customHeight="1" x14ac:dyDescent="0.25">
      <c r="A1614" s="1" t="s">
        <v>1614</v>
      </c>
      <c r="B1614" s="1" t="str">
        <f ca="1">IFERROR(__xludf.DUMMYFUNCTION("GOOGLETRANSLATE(A1614)"),"highly strung")</f>
        <v>highly strung</v>
      </c>
    </row>
    <row r="1615" spans="1:2" ht="15.75" customHeight="1" x14ac:dyDescent="0.25">
      <c r="A1615" s="1" t="s">
        <v>1615</v>
      </c>
      <c r="B1615" s="1" t="str">
        <f ca="1">IFERROR(__xludf.DUMMYFUNCTION("GOOGLETRANSLATE(A1615)"),"come")</f>
        <v>come</v>
      </c>
    </row>
    <row r="1616" spans="1:2" ht="15.75" customHeight="1" x14ac:dyDescent="0.25">
      <c r="A1616" s="1" t="s">
        <v>1616</v>
      </c>
      <c r="B1616" s="1" t="str">
        <f ca="1">IFERROR(__xludf.DUMMYFUNCTION("GOOGLETRANSLATE(A1616)"),"inspector")</f>
        <v>inspector</v>
      </c>
    </row>
    <row r="1617" spans="1:2" ht="15.75" customHeight="1" x14ac:dyDescent="0.25">
      <c r="A1617" s="1" t="s">
        <v>1617</v>
      </c>
      <c r="B1617" s="1" t="str">
        <f ca="1">IFERROR(__xludf.DUMMYFUNCTION("GOOGLETRANSLATE(A1617)"),"it serves")</f>
        <v>it serves</v>
      </c>
    </row>
    <row r="1618" spans="1:2" ht="15.75" customHeight="1" x14ac:dyDescent="0.25">
      <c r="A1618" s="1" t="s">
        <v>1618</v>
      </c>
      <c r="B1618" s="1" t="str">
        <f ca="1">IFERROR(__xludf.DUMMYFUNCTION("GOOGLETRANSLATE(A1618)"),"doors")</f>
        <v>doors</v>
      </c>
    </row>
    <row r="1619" spans="1:2" ht="15.75" customHeight="1" x14ac:dyDescent="0.25">
      <c r="A1619" s="1" t="s">
        <v>1619</v>
      </c>
      <c r="B1619" s="1" t="str">
        <f ca="1">IFERROR(__xludf.DUMMYFUNCTION("GOOGLETRANSLATE(A1619)"),"forces")</f>
        <v>forces</v>
      </c>
    </row>
    <row r="1620" spans="1:2" ht="15.75" customHeight="1" x14ac:dyDescent="0.25">
      <c r="A1620" s="1" t="s">
        <v>1620</v>
      </c>
      <c r="B1620" s="1" t="str">
        <f ca="1">IFERROR(__xludf.DUMMYFUNCTION("GOOGLETRANSLATE(A1620)"),"playa")</f>
        <v>playa</v>
      </c>
    </row>
    <row r="1621" spans="1:2" ht="15.75" customHeight="1" x14ac:dyDescent="0.25">
      <c r="A1621" s="1" t="s">
        <v>1621</v>
      </c>
      <c r="B1621" s="1" t="str">
        <f ca="1">IFERROR(__xludf.DUMMYFUNCTION("GOOGLETRANSLATE(A1621)"),"sing")</f>
        <v>sing</v>
      </c>
    </row>
    <row r="1622" spans="1:2" ht="15.75" customHeight="1" x14ac:dyDescent="0.25">
      <c r="A1622" s="1" t="s">
        <v>1622</v>
      </c>
      <c r="B1622" s="1" t="str">
        <f ca="1">IFERROR(__xludf.DUMMYFUNCTION("GOOGLETRANSLATE(A1622)"),"Leave me")</f>
        <v>Leave me</v>
      </c>
    </row>
    <row r="1623" spans="1:2" ht="15.75" customHeight="1" x14ac:dyDescent="0.25">
      <c r="A1623" s="1" t="s">
        <v>1623</v>
      </c>
      <c r="B1623" s="1" t="str">
        <f ca="1">IFERROR(__xludf.DUMMYFUNCTION("GOOGLETRANSLATE(A1623)"),"speed")</f>
        <v>speed</v>
      </c>
    </row>
    <row r="1624" spans="1:2" ht="15.75" customHeight="1" x14ac:dyDescent="0.25">
      <c r="A1624" s="1" t="s">
        <v>1624</v>
      </c>
      <c r="B1624" s="1" t="str">
        <f ca="1">IFERROR(__xludf.DUMMYFUNCTION("GOOGLETRANSLATE(A1624)"),"total")</f>
        <v>total</v>
      </c>
    </row>
    <row r="1625" spans="1:2" ht="15.75" customHeight="1" x14ac:dyDescent="0.25">
      <c r="A1625" s="1" t="s">
        <v>1625</v>
      </c>
      <c r="B1625" s="1" t="str">
        <f ca="1">IFERROR(__xludf.DUMMYFUNCTION("GOOGLETRANSLATE(A1625)"),"hair")</f>
        <v>hair</v>
      </c>
    </row>
    <row r="1626" spans="1:2" ht="15.75" customHeight="1" x14ac:dyDescent="0.25">
      <c r="A1626" s="1" t="s">
        <v>1626</v>
      </c>
      <c r="B1626" s="1" t="str">
        <f ca="1">IFERROR(__xludf.DUMMYFUNCTION("GOOGLETRANSLATE(A1626)"),"enough")</f>
        <v>enough</v>
      </c>
    </row>
    <row r="1627" spans="1:2" ht="15.75" customHeight="1" x14ac:dyDescent="0.25">
      <c r="A1627" s="1" t="s">
        <v>1627</v>
      </c>
      <c r="B1627" s="1" t="str">
        <f ca="1">IFERROR(__xludf.DUMMYFUNCTION("GOOGLETRANSLATE(A1627)"),"footprints")</f>
        <v>footprints</v>
      </c>
    </row>
    <row r="1628" spans="1:2" ht="15.75" customHeight="1" x14ac:dyDescent="0.25">
      <c r="A1628" s="1" t="s">
        <v>1628</v>
      </c>
      <c r="B1628" s="1" t="str">
        <f ca="1">IFERROR(__xludf.DUMMYFUNCTION("GOOGLETRANSLATE(A1628)"),"HAVE YOU")</f>
        <v>HAVE YOU</v>
      </c>
    </row>
    <row r="1629" spans="1:2" ht="15.75" customHeight="1" x14ac:dyDescent="0.25">
      <c r="A1629" s="1" t="s">
        <v>1629</v>
      </c>
      <c r="B1629" s="1" t="str">
        <f ca="1">IFERROR(__xludf.DUMMYFUNCTION("GOOGLETRANSLATE(A1629)"),"Debí")</f>
        <v>Debí</v>
      </c>
    </row>
    <row r="1630" spans="1:2" ht="15.75" customHeight="1" x14ac:dyDescent="0.25">
      <c r="A1630" s="1" t="s">
        <v>1630</v>
      </c>
      <c r="B1630" s="1" t="str">
        <f ca="1">IFERROR(__xludf.DUMMYFUNCTION("GOOGLETRANSLATE(A1630)"),"unit")</f>
        <v>unit</v>
      </c>
    </row>
    <row r="1631" spans="1:2" ht="15.75" customHeight="1" x14ac:dyDescent="0.25">
      <c r="A1631" s="1" t="s">
        <v>1631</v>
      </c>
      <c r="B1631" s="1" t="str">
        <f ca="1">IFERROR(__xludf.DUMMYFUNCTION("GOOGLETRANSLATE(A1631)"),"are")</f>
        <v>are</v>
      </c>
    </row>
    <row r="1632" spans="1:2" ht="15.75" customHeight="1" x14ac:dyDescent="0.25">
      <c r="A1632" s="1" t="s">
        <v>1632</v>
      </c>
      <c r="B1632" s="1" t="str">
        <f ca="1">IFERROR(__xludf.DUMMYFUNCTION("GOOGLETRANSLATE(A1632)"),"knife")</f>
        <v>knife</v>
      </c>
    </row>
    <row r="1633" spans="1:2" ht="15.75" customHeight="1" x14ac:dyDescent="0.25">
      <c r="A1633" s="1" t="s">
        <v>1633</v>
      </c>
      <c r="B1633" s="1" t="str">
        <f ca="1">IFERROR(__xludf.DUMMYFUNCTION("GOOGLETRANSLATE(A1633)"),"t")</f>
        <v>t</v>
      </c>
    </row>
    <row r="1634" spans="1:2" ht="15.75" customHeight="1" x14ac:dyDescent="0.25">
      <c r="A1634" s="1" t="s">
        <v>1634</v>
      </c>
      <c r="B1634" s="1" t="str">
        <f ca="1">IFERROR(__xludf.DUMMYFUNCTION("GOOGLETRANSLATE(A1634)"),"Hey")</f>
        <v>Hey</v>
      </c>
    </row>
    <row r="1635" spans="1:2" ht="15.75" customHeight="1" x14ac:dyDescent="0.25">
      <c r="A1635" s="1" t="s">
        <v>1635</v>
      </c>
      <c r="B1635" s="1" t="str">
        <f ca="1">IFERROR(__xludf.DUMMYFUNCTION("GOOGLETRANSLATE(A1635)"),"who")</f>
        <v>who</v>
      </c>
    </row>
    <row r="1636" spans="1:2" ht="15.75" customHeight="1" x14ac:dyDescent="0.25">
      <c r="A1636" s="1" t="s">
        <v>1636</v>
      </c>
      <c r="B1636" s="1" t="str">
        <f ca="1">IFERROR(__xludf.DUMMYFUNCTION("GOOGLETRANSLATE(A1636)"),"pretty")</f>
        <v>pretty</v>
      </c>
    </row>
    <row r="1637" spans="1:2" ht="15.75" customHeight="1" x14ac:dyDescent="0.25">
      <c r="A1637" s="1" t="s">
        <v>1637</v>
      </c>
      <c r="B1637" s="1" t="str">
        <f ca="1">IFERROR(__xludf.DUMMYFUNCTION("GOOGLETRANSLATE(A1637)"),"foolishness")</f>
        <v>foolishness</v>
      </c>
    </row>
    <row r="1638" spans="1:2" ht="15.75" customHeight="1" x14ac:dyDescent="0.25">
      <c r="A1638" s="1" t="s">
        <v>1638</v>
      </c>
      <c r="B1638" s="1" t="str">
        <f ca="1">IFERROR(__xludf.DUMMYFUNCTION("GOOGLETRANSLATE(A1638)"),"emergency")</f>
        <v>emergency</v>
      </c>
    </row>
    <row r="1639" spans="1:2" ht="15.75" customHeight="1" x14ac:dyDescent="0.25">
      <c r="A1639" s="1" t="s">
        <v>1639</v>
      </c>
      <c r="B1639" s="1" t="str">
        <f ca="1">IFERROR(__xludf.DUMMYFUNCTION("GOOGLETRANSLATE(A1639)"),"Perfect")</f>
        <v>Perfect</v>
      </c>
    </row>
    <row r="1640" spans="1:2" ht="15.75" customHeight="1" x14ac:dyDescent="0.25">
      <c r="A1640" s="1" t="s">
        <v>1640</v>
      </c>
      <c r="B1640" s="1" t="str">
        <f ca="1">IFERROR(__xludf.DUMMYFUNCTION("GOOGLETRANSLATE(A1640)"),"I talked")</f>
        <v>I talked</v>
      </c>
    </row>
    <row r="1641" spans="1:2" ht="15.75" customHeight="1" x14ac:dyDescent="0.25">
      <c r="A1641" s="1" t="s">
        <v>1641</v>
      </c>
      <c r="B1641" s="1" t="str">
        <f ca="1">IFERROR(__xludf.DUMMYFUNCTION("GOOGLETRANSLATE(A1641)"),"liked")</f>
        <v>liked</v>
      </c>
    </row>
    <row r="1642" spans="1:2" ht="15.75" customHeight="1" x14ac:dyDescent="0.25">
      <c r="A1642" s="1" t="s">
        <v>1642</v>
      </c>
      <c r="B1642" s="1" t="str">
        <f ca="1">IFERROR(__xludf.DUMMYFUNCTION("GOOGLETRANSLATE(A1642)"),"places")</f>
        <v>places</v>
      </c>
    </row>
    <row r="1643" spans="1:2" ht="15.75" customHeight="1" x14ac:dyDescent="0.25">
      <c r="A1643" s="1" t="s">
        <v>1643</v>
      </c>
      <c r="B1643" s="1" t="str">
        <f ca="1">IFERROR(__xludf.DUMMYFUNCTION("GOOGLETRANSLATE(A1643)"),"ryan")</f>
        <v>ryan</v>
      </c>
    </row>
    <row r="1644" spans="1:2" ht="15.75" customHeight="1" x14ac:dyDescent="0.25">
      <c r="A1644" s="1" t="s">
        <v>1644</v>
      </c>
      <c r="B1644" s="1" t="str">
        <f ca="1">IFERROR(__xludf.DUMMYFUNCTION("GOOGLETRANSLATE(A1644)"),"show")</f>
        <v>show</v>
      </c>
    </row>
    <row r="1645" spans="1:2" ht="15.75" customHeight="1" x14ac:dyDescent="0.25">
      <c r="A1645" s="1" t="s">
        <v>1645</v>
      </c>
      <c r="B1645" s="1" t="str">
        <f ca="1">IFERROR(__xludf.DUMMYFUNCTION("GOOGLETRANSLATE(A1645)"),"robo")</f>
        <v>robo</v>
      </c>
    </row>
    <row r="1646" spans="1:2" ht="15.75" customHeight="1" x14ac:dyDescent="0.25">
      <c r="A1646" s="1" t="s">
        <v>1646</v>
      </c>
      <c r="B1646" s="1" t="str">
        <f ca="1">IFERROR(__xludf.DUMMYFUNCTION("GOOGLETRANSLATE(A1646)"),"allows")</f>
        <v>allows</v>
      </c>
    </row>
    <row r="1647" spans="1:2" ht="15.75" customHeight="1" x14ac:dyDescent="0.25">
      <c r="A1647" s="1" t="s">
        <v>1647</v>
      </c>
      <c r="B1647" s="1" t="str">
        <f ca="1">IFERROR(__xludf.DUMMYFUNCTION("GOOGLETRANSLATE(A1647)"),"park")</f>
        <v>park</v>
      </c>
    </row>
    <row r="1648" spans="1:2" ht="15.75" customHeight="1" x14ac:dyDescent="0.25">
      <c r="A1648" s="1" t="s">
        <v>1648</v>
      </c>
      <c r="B1648" s="1" t="str">
        <f ca="1">IFERROR(__xludf.DUMMYFUNCTION("GOOGLETRANSLATE(A1648)"),"uds.")</f>
        <v>uds.</v>
      </c>
    </row>
    <row r="1649" spans="1:2" ht="15.75" customHeight="1" x14ac:dyDescent="0.25">
      <c r="A1649" s="1" t="s">
        <v>1649</v>
      </c>
      <c r="B1649" s="1" t="str">
        <f ca="1">IFERROR(__xludf.DUMMYFUNCTION("GOOGLETRANSLATE(A1649)"),"lake")</f>
        <v>lake</v>
      </c>
    </row>
    <row r="1650" spans="1:2" ht="15.75" customHeight="1" x14ac:dyDescent="0.25">
      <c r="A1650" s="1" t="s">
        <v>1650</v>
      </c>
      <c r="B1650" s="1" t="str">
        <f ca="1">IFERROR(__xludf.DUMMYFUNCTION("GOOGLETRANSLATE(A1650)"),"series")</f>
        <v>series</v>
      </c>
    </row>
    <row r="1651" spans="1:2" ht="15.75" customHeight="1" x14ac:dyDescent="0.25">
      <c r="A1651" s="1" t="s">
        <v>1651</v>
      </c>
      <c r="B1651" s="1" t="str">
        <f ca="1">IFERROR(__xludf.DUMMYFUNCTION("GOOGLETRANSLATE(A1651)"),"half")</f>
        <v>half</v>
      </c>
    </row>
    <row r="1652" spans="1:2" ht="15.75" customHeight="1" x14ac:dyDescent="0.25">
      <c r="A1652" s="1" t="s">
        <v>1652</v>
      </c>
      <c r="B1652" s="1" t="str">
        <f ca="1">IFERROR(__xludf.DUMMYFUNCTION("GOOGLETRANSLATE(A1652)"),"new")</f>
        <v>new</v>
      </c>
    </row>
    <row r="1653" spans="1:2" ht="15.75" customHeight="1" x14ac:dyDescent="0.25">
      <c r="A1653" s="1" t="s">
        <v>1653</v>
      </c>
      <c r="B1653" s="1" t="str">
        <f ca="1">IFERROR(__xludf.DUMMYFUNCTION("GOOGLETRANSLATE(A1653)"),"evidence")</f>
        <v>evidence</v>
      </c>
    </row>
    <row r="1654" spans="1:2" ht="15.75" customHeight="1" x14ac:dyDescent="0.25">
      <c r="A1654" s="1" t="s">
        <v>1654</v>
      </c>
      <c r="B1654" s="1" t="str">
        <f ca="1">IFERROR(__xludf.DUMMYFUNCTION("GOOGLETRANSLATE(A1654)"),"know you")</f>
        <v>know you</v>
      </c>
    </row>
    <row r="1655" spans="1:2" ht="15.75" customHeight="1" x14ac:dyDescent="0.25">
      <c r="A1655" s="1" t="s">
        <v>1655</v>
      </c>
      <c r="B1655" s="1" t="str">
        <f ca="1">IFERROR(__xludf.DUMMYFUNCTION("GOOGLETRANSLATE(A1655)"),"stupid")</f>
        <v>stupid</v>
      </c>
    </row>
    <row r="1656" spans="1:2" ht="15.75" customHeight="1" x14ac:dyDescent="0.25">
      <c r="A1656" s="1" t="s">
        <v>1656</v>
      </c>
      <c r="B1656" s="1" t="str">
        <f ca="1">IFERROR(__xludf.DUMMYFUNCTION("GOOGLETRANSLATE(A1656)"),"worry")</f>
        <v>worry</v>
      </c>
    </row>
    <row r="1657" spans="1:2" ht="15.75" customHeight="1" x14ac:dyDescent="0.25">
      <c r="A1657" s="1" t="s">
        <v>1657</v>
      </c>
      <c r="B1657" s="1" t="str">
        <f ca="1">IFERROR(__xludf.DUMMYFUNCTION("GOOGLETRANSLATE(A1657)"),"Forgive")</f>
        <v>Forgive</v>
      </c>
    </row>
    <row r="1658" spans="1:2" ht="15.75" customHeight="1" x14ac:dyDescent="0.25">
      <c r="A1658" s="1" t="s">
        <v>1658</v>
      </c>
      <c r="B1658" s="1" t="str">
        <f ca="1">IFERROR(__xludf.DUMMYFUNCTION("GOOGLETRANSLATE(A1658)"),"bottle")</f>
        <v>bottle</v>
      </c>
    </row>
    <row r="1659" spans="1:2" ht="15.75" customHeight="1" x14ac:dyDescent="0.25">
      <c r="A1659" s="1" t="s">
        <v>1659</v>
      </c>
      <c r="B1659" s="1" t="str">
        <f ca="1">IFERROR(__xludf.DUMMYFUNCTION("GOOGLETRANSLATE(A1659)"),"wind")</f>
        <v>wind</v>
      </c>
    </row>
    <row r="1660" spans="1:2" ht="15.75" customHeight="1" x14ac:dyDescent="0.25">
      <c r="A1660" s="1" t="s">
        <v>1660</v>
      </c>
      <c r="B1660" s="1" t="str">
        <f ca="1">IFERROR(__xludf.DUMMYFUNCTION("GOOGLETRANSLATE(A1660)"),"command")</f>
        <v>command</v>
      </c>
    </row>
    <row r="1661" spans="1:2" ht="15.75" customHeight="1" x14ac:dyDescent="0.25">
      <c r="A1661" s="1" t="s">
        <v>1661</v>
      </c>
      <c r="B1661" s="1" t="str">
        <f ca="1">IFERROR(__xludf.DUMMYFUNCTION("GOOGLETRANSLATE(A1661)"),"strange")</f>
        <v>strange</v>
      </c>
    </row>
    <row r="1662" spans="1:2" ht="15.75" customHeight="1" x14ac:dyDescent="0.25">
      <c r="A1662" s="1" t="s">
        <v>1662</v>
      </c>
      <c r="B1662" s="1" t="str">
        <f ca="1">IFERROR(__xludf.DUMMYFUNCTION("GOOGLETRANSLATE(A1662)"),"stories")</f>
        <v>stories</v>
      </c>
    </row>
    <row r="1663" spans="1:2" ht="15.75" customHeight="1" x14ac:dyDescent="0.25">
      <c r="A1663" s="1" t="s">
        <v>1663</v>
      </c>
      <c r="B1663" s="1" t="str">
        <f ca="1">IFERROR(__xludf.DUMMYFUNCTION("GOOGLETRANSLATE(A1663)"),"that")</f>
        <v>that</v>
      </c>
    </row>
    <row r="1664" spans="1:2" ht="15.75" customHeight="1" x14ac:dyDescent="0.25">
      <c r="A1664" s="1" t="s">
        <v>1664</v>
      </c>
      <c r="B1664" s="1" t="str">
        <f ca="1">IFERROR(__xludf.DUMMYFUNCTION("GOOGLETRANSLATE(A1664)"),"you have")</f>
        <v>you have</v>
      </c>
    </row>
    <row r="1665" spans="1:2" ht="15.75" customHeight="1" x14ac:dyDescent="0.25">
      <c r="A1665" s="1" t="s">
        <v>1665</v>
      </c>
      <c r="B1665" s="1" t="str">
        <f ca="1">IFERROR(__xludf.DUMMYFUNCTION("GOOGLETRANSLATE(A1665)"),"solos")</f>
        <v>solos</v>
      </c>
    </row>
    <row r="1666" spans="1:2" ht="15.75" customHeight="1" x14ac:dyDescent="0.25">
      <c r="A1666" s="1" t="s">
        <v>1666</v>
      </c>
      <c r="B1666" s="1" t="str">
        <f ca="1">IFERROR(__xludf.DUMMYFUNCTION("GOOGLETRANSLATE(A1666)"),"support")</f>
        <v>support</v>
      </c>
    </row>
    <row r="1667" spans="1:2" ht="15.75" customHeight="1" x14ac:dyDescent="0.25">
      <c r="A1667" s="1" t="s">
        <v>1667</v>
      </c>
      <c r="B1667" s="1" t="str">
        <f ca="1">IFERROR(__xludf.DUMMYFUNCTION("GOOGLETRANSLATE(A1667)"),"read")</f>
        <v>read</v>
      </c>
    </row>
    <row r="1668" spans="1:2" ht="15.75" customHeight="1" x14ac:dyDescent="0.25">
      <c r="A1668" s="1" t="s">
        <v>1668</v>
      </c>
      <c r="B1668" s="1" t="str">
        <f ca="1">IFERROR(__xludf.DUMMYFUNCTION("GOOGLETRANSLATE(A1668)"),"True")</f>
        <v>True</v>
      </c>
    </row>
    <row r="1669" spans="1:2" ht="15.75" customHeight="1" x14ac:dyDescent="0.25">
      <c r="A1669" s="1" t="s">
        <v>1669</v>
      </c>
      <c r="B1669" s="1" t="str">
        <f ca="1">IFERROR(__xludf.DUMMYFUNCTION("GOOGLETRANSLATE(A1669)"),"mass")</f>
        <v>mass</v>
      </c>
    </row>
    <row r="1670" spans="1:2" ht="15.75" customHeight="1" x14ac:dyDescent="0.25">
      <c r="A1670" s="1" t="s">
        <v>1670</v>
      </c>
      <c r="B1670" s="1" t="str">
        <f ca="1">IFERROR(__xludf.DUMMYFUNCTION("GOOGLETRANSLATE(A1670)"),"era")</f>
        <v>era</v>
      </c>
    </row>
    <row r="1671" spans="1:2" ht="15.75" customHeight="1" x14ac:dyDescent="0.25">
      <c r="A1671" s="1" t="s">
        <v>1671</v>
      </c>
      <c r="B1671" s="1" t="str">
        <f ca="1">IFERROR(__xludf.DUMMYFUNCTION("GOOGLETRANSLATE(A1671)"),"bridge")</f>
        <v>bridge</v>
      </c>
    </row>
    <row r="1672" spans="1:2" ht="15.75" customHeight="1" x14ac:dyDescent="0.25">
      <c r="A1672" s="1" t="s">
        <v>1672</v>
      </c>
      <c r="B1672" s="1" t="str">
        <f ca="1">IFERROR(__xludf.DUMMYFUNCTION("GOOGLETRANSLATE(A1672)"),"forget it")</f>
        <v>forget it</v>
      </c>
    </row>
    <row r="1673" spans="1:2" ht="15.75" customHeight="1" x14ac:dyDescent="0.25">
      <c r="A1673" s="1" t="s">
        <v>1673</v>
      </c>
      <c r="B1673" s="1" t="str">
        <f ca="1">IFERROR(__xludf.DUMMYFUNCTION("GOOGLETRANSLATE(A1673)"),"distance")</f>
        <v>distance</v>
      </c>
    </row>
    <row r="1674" spans="1:2" ht="15.75" customHeight="1" x14ac:dyDescent="0.25">
      <c r="A1674" s="1" t="s">
        <v>1674</v>
      </c>
      <c r="B1674" s="1" t="str">
        <f ca="1">IFERROR(__xludf.DUMMYFUNCTION("GOOGLETRANSLATE(A1674)"),"wants")</f>
        <v>wants</v>
      </c>
    </row>
    <row r="1675" spans="1:2" ht="15.75" customHeight="1" x14ac:dyDescent="0.25">
      <c r="A1675" s="1" t="s">
        <v>1675</v>
      </c>
      <c r="B1675" s="1" t="str">
        <f ca="1">IFERROR(__xludf.DUMMYFUNCTION("GOOGLETRANSLATE(A1675)"),"leave it")</f>
        <v>leave it</v>
      </c>
    </row>
    <row r="1676" spans="1:2" ht="15.75" customHeight="1" x14ac:dyDescent="0.25">
      <c r="A1676" s="1" t="s">
        <v>1676</v>
      </c>
      <c r="B1676" s="1" t="str">
        <f ca="1">IFERROR(__xludf.DUMMYFUNCTION("GOOGLETRANSLATE(A1676)"),"fight")</f>
        <v>fight</v>
      </c>
    </row>
    <row r="1677" spans="1:2" ht="15.75" customHeight="1" x14ac:dyDescent="0.25">
      <c r="A1677" s="1" t="s">
        <v>1677</v>
      </c>
      <c r="B1677" s="1" t="str">
        <f ca="1">IFERROR(__xludf.DUMMYFUNCTION("GOOGLETRANSLATE(A1677)"),"leg")</f>
        <v>leg</v>
      </c>
    </row>
    <row r="1678" spans="1:2" ht="15.75" customHeight="1" x14ac:dyDescent="0.25">
      <c r="A1678" s="1" t="s">
        <v>1678</v>
      </c>
      <c r="B1678" s="1" t="str">
        <f ca="1">IFERROR(__xludf.DUMMYFUNCTION("GOOGLETRANSLATE(A1678)"),"throw")</f>
        <v>throw</v>
      </c>
    </row>
    <row r="1679" spans="1:2" ht="15.75" customHeight="1" x14ac:dyDescent="0.25">
      <c r="A1679" s="1" t="s">
        <v>1679</v>
      </c>
      <c r="B1679" s="1" t="str">
        <f ca="1">IFERROR(__xludf.DUMMYFUNCTION("GOOGLETRANSLATE(A1679)"),"rest")</f>
        <v>rest</v>
      </c>
    </row>
    <row r="1680" spans="1:2" ht="15.75" customHeight="1" x14ac:dyDescent="0.25">
      <c r="A1680" s="1" t="s">
        <v>1680</v>
      </c>
      <c r="B1680" s="1" t="str">
        <f ca="1">IFERROR(__xludf.DUMMYFUNCTION("GOOGLETRANSLATE(A1680)"),"America")</f>
        <v>America</v>
      </c>
    </row>
    <row r="1681" spans="1:2" ht="15.75" customHeight="1" x14ac:dyDescent="0.25">
      <c r="A1681" s="1" t="s">
        <v>1681</v>
      </c>
      <c r="B1681" s="1" t="str">
        <f ca="1">IFERROR(__xludf.DUMMYFUNCTION("GOOGLETRANSLATE(A1681)"),"area")</f>
        <v>area</v>
      </c>
    </row>
    <row r="1682" spans="1:2" ht="15.75" customHeight="1" x14ac:dyDescent="0.25">
      <c r="A1682" s="1" t="s">
        <v>1682</v>
      </c>
      <c r="B1682" s="1" t="str">
        <f ca="1">IFERROR(__xludf.DUMMYFUNCTION("GOOGLETRANSLATE(A1682)"),"proud")</f>
        <v>proud</v>
      </c>
    </row>
    <row r="1683" spans="1:2" ht="15.75" customHeight="1" x14ac:dyDescent="0.25">
      <c r="A1683" s="1" t="s">
        <v>1683</v>
      </c>
      <c r="B1683" s="1" t="str">
        <f ca="1">IFERROR(__xludf.DUMMYFUNCTION("GOOGLETRANSLATE(A1683)"),"data")</f>
        <v>data</v>
      </c>
    </row>
    <row r="1684" spans="1:2" ht="15.75" customHeight="1" x14ac:dyDescent="0.25">
      <c r="A1684" s="1" t="s">
        <v>1684</v>
      </c>
      <c r="B1684" s="1" t="str">
        <f ca="1">IFERROR(__xludf.DUMMYFUNCTION("GOOGLETRANSLATE(A1684)"),"spectacle")</f>
        <v>spectacle</v>
      </c>
    </row>
    <row r="1685" spans="1:2" ht="15.75" customHeight="1" x14ac:dyDescent="0.25">
      <c r="A1685" s="1" t="s">
        <v>1685</v>
      </c>
      <c r="B1685" s="1" t="str">
        <f ca="1">IFERROR(__xludf.DUMMYFUNCTION("GOOGLETRANSLATE(A1685)"),"goes up")</f>
        <v>goes up</v>
      </c>
    </row>
    <row r="1686" spans="1:2" ht="15.75" customHeight="1" x14ac:dyDescent="0.25">
      <c r="A1686" s="1" t="s">
        <v>1686</v>
      </c>
      <c r="B1686" s="1" t="str">
        <f ca="1">IFERROR(__xludf.DUMMYFUNCTION("GOOGLETRANSLATE(A1686)"),"You left")</f>
        <v>You left</v>
      </c>
    </row>
    <row r="1687" spans="1:2" ht="15.75" customHeight="1" x14ac:dyDescent="0.25">
      <c r="A1687" s="1" t="s">
        <v>1687</v>
      </c>
      <c r="B1687" s="1" t="str">
        <f ca="1">IFERROR(__xludf.DUMMYFUNCTION("GOOGLETRANSLATE(A1687)"),"You finish")</f>
        <v>You finish</v>
      </c>
    </row>
    <row r="1688" spans="1:2" ht="15.75" customHeight="1" x14ac:dyDescent="0.25">
      <c r="A1688" s="1" t="s">
        <v>1688</v>
      </c>
      <c r="B1688" s="1" t="str">
        <f ca="1">IFERROR(__xludf.DUMMYFUNCTION("GOOGLETRANSLATE(A1688)"),"will see")</f>
        <v>will see</v>
      </c>
    </row>
    <row r="1689" spans="1:2" ht="15.75" customHeight="1" x14ac:dyDescent="0.25">
      <c r="A1689" s="1" t="s">
        <v>1689</v>
      </c>
      <c r="B1689" s="1" t="str">
        <f ca="1">IFERROR(__xludf.DUMMYFUNCTION("GOOGLETRANSLATE(A1689)"),"magic")</f>
        <v>magic</v>
      </c>
    </row>
    <row r="1690" spans="1:2" ht="15.75" customHeight="1" x14ac:dyDescent="0.25">
      <c r="A1690" s="1" t="s">
        <v>1690</v>
      </c>
      <c r="B1690" s="1" t="str">
        <f ca="1">IFERROR(__xludf.DUMMYFUNCTION("GOOGLETRANSLATE(A1690)"),"national")</f>
        <v>national</v>
      </c>
    </row>
    <row r="1691" spans="1:2" ht="15.75" customHeight="1" x14ac:dyDescent="0.25">
      <c r="A1691" s="1" t="s">
        <v>1691</v>
      </c>
      <c r="B1691" s="1" t="str">
        <f ca="1">IFERROR(__xludf.DUMMYFUNCTION("GOOGLETRANSLATE(A1691)"),"universe")</f>
        <v>universe</v>
      </c>
    </row>
    <row r="1692" spans="1:2" ht="15.75" customHeight="1" x14ac:dyDescent="0.25">
      <c r="A1692" s="1" t="s">
        <v>1692</v>
      </c>
      <c r="B1692" s="1" t="str">
        <f ca="1">IFERROR(__xludf.DUMMYFUNCTION("GOOGLETRANSLATE(A1692)"),"I had")</f>
        <v>I had</v>
      </c>
    </row>
    <row r="1693" spans="1:2" ht="15.75" customHeight="1" x14ac:dyDescent="0.25">
      <c r="A1693" s="1" t="s">
        <v>1693</v>
      </c>
      <c r="B1693" s="1" t="str">
        <f ca="1">IFERROR(__xludf.DUMMYFUNCTION("GOOGLETRANSLATE(A1693)"),"need")</f>
        <v>need</v>
      </c>
    </row>
    <row r="1694" spans="1:2" ht="15.75" customHeight="1" x14ac:dyDescent="0.25">
      <c r="A1694" s="1" t="s">
        <v>1694</v>
      </c>
      <c r="B1694" s="1" t="str">
        <f ca="1">IFERROR(__xludf.DUMMYFUNCTION("GOOGLETRANSLATE(A1694)"),"nose")</f>
        <v>nose</v>
      </c>
    </row>
    <row r="1695" spans="1:2" ht="15.75" customHeight="1" x14ac:dyDescent="0.25">
      <c r="A1695" s="1" t="s">
        <v>1695</v>
      </c>
      <c r="B1695" s="1" t="str">
        <f ca="1">IFERROR(__xludf.DUMMYFUNCTION("GOOGLETRANSLATE(A1695)"),"those")</f>
        <v>those</v>
      </c>
    </row>
    <row r="1696" spans="1:2" ht="15.75" customHeight="1" x14ac:dyDescent="0.25">
      <c r="A1696" s="1" t="s">
        <v>1696</v>
      </c>
      <c r="B1696" s="1" t="str">
        <f ca="1">IFERROR(__xludf.DUMMYFUNCTION("GOOGLETRANSLATE(A1696)"),"classes")</f>
        <v>classes</v>
      </c>
    </row>
    <row r="1697" spans="1:2" ht="15.75" customHeight="1" x14ac:dyDescent="0.25">
      <c r="A1697" s="1" t="s">
        <v>1697</v>
      </c>
      <c r="B1697" s="1" t="str">
        <f ca="1">IFERROR(__xludf.DUMMYFUNCTION("GOOGLETRANSLATE(A1697)"),"jake")</f>
        <v>jake</v>
      </c>
    </row>
    <row r="1698" spans="1:2" ht="15.75" customHeight="1" x14ac:dyDescent="0.25">
      <c r="A1698" s="1" t="s">
        <v>1698</v>
      </c>
      <c r="B1698" s="1" t="str">
        <f ca="1">IFERROR(__xludf.DUMMYFUNCTION("GOOGLETRANSLATE(A1698)"),"houses")</f>
        <v>houses</v>
      </c>
    </row>
    <row r="1699" spans="1:2" ht="15.75" customHeight="1" x14ac:dyDescent="0.25">
      <c r="A1699" s="1" t="s">
        <v>1699</v>
      </c>
      <c r="B1699" s="1" t="str">
        <f ca="1">IFERROR(__xludf.DUMMYFUNCTION("GOOGLETRANSLATE(A1699)"),"shame")</f>
        <v>shame</v>
      </c>
    </row>
    <row r="1700" spans="1:2" ht="15.75" customHeight="1" x14ac:dyDescent="0.25">
      <c r="A1700" s="1" t="s">
        <v>1700</v>
      </c>
      <c r="B1700" s="1" t="str">
        <f ca="1">IFERROR(__xludf.DUMMYFUNCTION("GOOGLETRANSLATE(A1700)"),"will be")</f>
        <v>will be</v>
      </c>
    </row>
    <row r="1701" spans="1:2" ht="15.75" customHeight="1" x14ac:dyDescent="0.25">
      <c r="A1701" s="1" t="s">
        <v>1701</v>
      </c>
      <c r="B1701" s="1" t="str">
        <f ca="1">IFERROR(__xludf.DUMMYFUNCTION("GOOGLETRANSLATE(A1701)"),"monster")</f>
        <v>monster</v>
      </c>
    </row>
    <row r="1702" spans="1:2" ht="15.75" customHeight="1" x14ac:dyDescent="0.25">
      <c r="A1702" s="1" t="s">
        <v>1702</v>
      </c>
      <c r="B1702" s="1" t="str">
        <f ca="1">IFERROR(__xludf.DUMMYFUNCTION("GOOGLETRANSLATE(A1702)"),"Princess")</f>
        <v>Princess</v>
      </c>
    </row>
    <row r="1703" spans="1:2" ht="15.75" customHeight="1" x14ac:dyDescent="0.25">
      <c r="A1703" s="1" t="s">
        <v>1703</v>
      </c>
      <c r="B1703" s="1" t="str">
        <f ca="1">IFERROR(__xludf.DUMMYFUNCTION("GOOGLETRANSLATE(A1703)"),"bus")</f>
        <v>bus</v>
      </c>
    </row>
    <row r="1704" spans="1:2" ht="15.75" customHeight="1" x14ac:dyDescent="0.25">
      <c r="A1704" s="1" t="s">
        <v>1704</v>
      </c>
      <c r="B1704" s="1" t="str">
        <f ca="1">IFERROR(__xludf.DUMMYFUNCTION("GOOGLETRANSLATE(A1704)"),"to care")</f>
        <v>to care</v>
      </c>
    </row>
    <row r="1705" spans="1:2" ht="15.75" customHeight="1" x14ac:dyDescent="0.25">
      <c r="A1705" s="1" t="s">
        <v>1705</v>
      </c>
      <c r="B1705" s="1" t="str">
        <f ca="1">IFERROR(__xludf.DUMMYFUNCTION("GOOGLETRANSLATE(A1705)"),"no")</f>
        <v>no</v>
      </c>
    </row>
    <row r="1706" spans="1:2" ht="15.75" customHeight="1" x14ac:dyDescent="0.25">
      <c r="A1706" s="1" t="s">
        <v>1706</v>
      </c>
      <c r="B1706" s="1" t="str">
        <f ca="1">IFERROR(__xludf.DUMMYFUNCTION("GOOGLETRANSLATE(A1706)"),"eggs")</f>
        <v>eggs</v>
      </c>
    </row>
    <row r="1707" spans="1:2" ht="15.75" customHeight="1" x14ac:dyDescent="0.25">
      <c r="A1707" s="1" t="s">
        <v>1707</v>
      </c>
      <c r="B1707" s="1" t="str">
        <f ca="1">IFERROR(__xludf.DUMMYFUNCTION("GOOGLETRANSLATE(A1707)"),"few")</f>
        <v>few</v>
      </c>
    </row>
    <row r="1708" spans="1:2" ht="15.75" customHeight="1" x14ac:dyDescent="0.25">
      <c r="A1708" s="1" t="s">
        <v>1708</v>
      </c>
      <c r="B1708" s="1" t="str">
        <f ca="1">IFERROR(__xludf.DUMMYFUNCTION("GOOGLETRANSLATE(A1708)"),"you can")</f>
        <v>you can</v>
      </c>
    </row>
    <row r="1709" spans="1:2" ht="15.75" customHeight="1" x14ac:dyDescent="0.25">
      <c r="A1709" s="1" t="s">
        <v>1709</v>
      </c>
      <c r="B1709" s="1" t="str">
        <f ca="1">IFERROR(__xludf.DUMMYFUNCTION("GOOGLETRANSLATE(A1709)"),"sick")</f>
        <v>sick</v>
      </c>
    </row>
    <row r="1710" spans="1:2" ht="15.75" customHeight="1" x14ac:dyDescent="0.25">
      <c r="A1710" s="1" t="s">
        <v>1710</v>
      </c>
      <c r="B1710" s="1" t="str">
        <f ca="1">IFERROR(__xludf.DUMMYFUNCTION("GOOGLETRANSLATE(A1710)"),"paseo")</f>
        <v>paseo</v>
      </c>
    </row>
    <row r="1711" spans="1:2" ht="15.75" customHeight="1" x14ac:dyDescent="0.25">
      <c r="A1711" s="1" t="s">
        <v>1711</v>
      </c>
      <c r="B1711" s="1" t="str">
        <f ca="1">IFERROR(__xludf.DUMMYFUNCTION("GOOGLETRANSLATE(A1711)"),"details")</f>
        <v>details</v>
      </c>
    </row>
    <row r="1712" spans="1:2" ht="15.75" customHeight="1" x14ac:dyDescent="0.25">
      <c r="A1712" s="1" t="s">
        <v>1712</v>
      </c>
      <c r="B1712" s="1" t="str">
        <f ca="1">IFERROR(__xludf.DUMMYFUNCTION("GOOGLETRANSLATE(A1712)"),"calls")</f>
        <v>calls</v>
      </c>
    </row>
    <row r="1713" spans="1:2" ht="15.75" customHeight="1" x14ac:dyDescent="0.25">
      <c r="A1713" s="1" t="s">
        <v>1713</v>
      </c>
      <c r="B1713" s="1" t="str">
        <f ca="1">IFERROR(__xludf.DUMMYFUNCTION("GOOGLETRANSLATE(A1713)"),"beauty")</f>
        <v>beauty</v>
      </c>
    </row>
    <row r="1714" spans="1:2" ht="15.75" customHeight="1" x14ac:dyDescent="0.25">
      <c r="A1714" s="1" t="s">
        <v>1714</v>
      </c>
      <c r="B1714" s="1" t="str">
        <f ca="1">IFERROR(__xludf.DUMMYFUNCTION("GOOGLETRANSLATE(A1714)"),"France")</f>
        <v>France</v>
      </c>
    </row>
    <row r="1715" spans="1:2" ht="15.75" customHeight="1" x14ac:dyDescent="0.25">
      <c r="A1715" s="1" t="s">
        <v>1715</v>
      </c>
      <c r="B1715" s="1" t="str">
        <f ca="1">IFERROR(__xludf.DUMMYFUNCTION("GOOGLETRANSLATE(A1715)"),"open")</f>
        <v>open</v>
      </c>
    </row>
    <row r="1716" spans="1:2" ht="15.75" customHeight="1" x14ac:dyDescent="0.25">
      <c r="A1716" s="1" t="s">
        <v>1716</v>
      </c>
      <c r="B1716" s="1" t="str">
        <f ca="1">IFERROR(__xludf.DUMMYFUNCTION("GOOGLETRANSLATE(A1716)"),"living")</f>
        <v>living</v>
      </c>
    </row>
    <row r="1717" spans="1:2" ht="15.75" customHeight="1" x14ac:dyDescent="0.25">
      <c r="A1717" s="1" t="s">
        <v>1717</v>
      </c>
      <c r="B1717" s="1" t="str">
        <f ca="1">IFERROR(__xludf.DUMMYFUNCTION("GOOGLETRANSLATE(A1717)"),"shipment")</f>
        <v>shipment</v>
      </c>
    </row>
    <row r="1718" spans="1:2" ht="15.75" customHeight="1" x14ac:dyDescent="0.25">
      <c r="A1718" s="1" t="s">
        <v>1718</v>
      </c>
      <c r="B1718" s="1" t="str">
        <f ca="1">IFERROR(__xludf.DUMMYFUNCTION("GOOGLETRANSLATE(A1718)"),"points")</f>
        <v>points</v>
      </c>
    </row>
    <row r="1719" spans="1:2" ht="15.75" customHeight="1" x14ac:dyDescent="0.25">
      <c r="A1719" s="1" t="s">
        <v>1719</v>
      </c>
      <c r="B1719" s="1" t="str">
        <f ca="1">IFERROR(__xludf.DUMMYFUNCTION("GOOGLETRANSLATE(A1719)"),"minister")</f>
        <v>minister</v>
      </c>
    </row>
    <row r="1720" spans="1:2" ht="15.75" customHeight="1" x14ac:dyDescent="0.25">
      <c r="A1720" s="1" t="s">
        <v>1720</v>
      </c>
      <c r="B1720" s="1" t="str">
        <f ca="1">IFERROR(__xludf.DUMMYFUNCTION("GOOGLETRANSLATE(A1720)"),"drive")</f>
        <v>drive</v>
      </c>
    </row>
    <row r="1721" spans="1:2" ht="15.75" customHeight="1" x14ac:dyDescent="0.25">
      <c r="A1721" s="1" t="s">
        <v>1721</v>
      </c>
      <c r="B1721" s="1" t="str">
        <f ca="1">IFERROR(__xludf.DUMMYFUNCTION("GOOGLETRANSLATE(A1721)"),"accept")</f>
        <v>accept</v>
      </c>
    </row>
    <row r="1722" spans="1:2" ht="15.75" customHeight="1" x14ac:dyDescent="0.25">
      <c r="A1722" s="1" t="s">
        <v>1722</v>
      </c>
      <c r="B1722" s="1" t="str">
        <f ca="1">IFERROR(__xludf.DUMMYFUNCTION("GOOGLETRANSLATE(A1722)"),"drunk")</f>
        <v>drunk</v>
      </c>
    </row>
    <row r="1723" spans="1:2" ht="15.75" customHeight="1" x14ac:dyDescent="0.25">
      <c r="A1723" s="1" t="s">
        <v>1723</v>
      </c>
      <c r="B1723" s="1" t="str">
        <f ca="1">IFERROR(__xludf.DUMMYFUNCTION("GOOGLETRANSLATE(A1723)"),"animal")</f>
        <v>animal</v>
      </c>
    </row>
    <row r="1724" spans="1:2" ht="15.75" customHeight="1" x14ac:dyDescent="0.25">
      <c r="A1724" s="1" t="s">
        <v>1724</v>
      </c>
      <c r="B1724" s="1" t="str">
        <f ca="1">IFERROR(__xludf.DUMMYFUNCTION("GOOGLETRANSLATE(A1724)"),"horses")</f>
        <v>horses</v>
      </c>
    </row>
    <row r="1725" spans="1:2" ht="15.75" customHeight="1" x14ac:dyDescent="0.25">
      <c r="A1725" s="1" t="s">
        <v>1725</v>
      </c>
      <c r="B1725" s="1" t="str">
        <f ca="1">IFERROR(__xludf.DUMMYFUNCTION("GOOGLETRANSLATE(A1725)"),"brought")</f>
        <v>brought</v>
      </c>
    </row>
    <row r="1726" spans="1:2" ht="15.75" customHeight="1" x14ac:dyDescent="0.25">
      <c r="A1726" s="1" t="s">
        <v>1726</v>
      </c>
      <c r="B1726" s="1" t="str">
        <f ca="1">IFERROR(__xludf.DUMMYFUNCTION("GOOGLETRANSLATE(A1726)"),"contract")</f>
        <v>contract</v>
      </c>
    </row>
    <row r="1727" spans="1:2" ht="15.75" customHeight="1" x14ac:dyDescent="0.25">
      <c r="A1727" s="1" t="s">
        <v>1727</v>
      </c>
      <c r="B1727" s="1" t="str">
        <f ca="1">IFERROR(__xludf.DUMMYFUNCTION("GOOGLETRANSLATE(A1727)"),"Friday")</f>
        <v>Friday</v>
      </c>
    </row>
    <row r="1728" spans="1:2" ht="15.75" customHeight="1" x14ac:dyDescent="0.25">
      <c r="A1728" s="1" t="s">
        <v>1728</v>
      </c>
      <c r="B1728" s="1" t="str">
        <f ca="1">IFERROR(__xludf.DUMMYFUNCTION("GOOGLETRANSLATE(A1728)"),"bobby")</f>
        <v>bobby</v>
      </c>
    </row>
    <row r="1729" spans="1:2" ht="15.75" customHeight="1" x14ac:dyDescent="0.25">
      <c r="A1729" s="1" t="s">
        <v>1729</v>
      </c>
      <c r="B1729" s="1" t="str">
        <f ca="1">IFERROR(__xludf.DUMMYFUNCTION("GOOGLETRANSLATE(A1729)"),"martin")</f>
        <v>martin</v>
      </c>
    </row>
    <row r="1730" spans="1:2" ht="15.75" customHeight="1" x14ac:dyDescent="0.25">
      <c r="A1730" s="1" t="s">
        <v>1730</v>
      </c>
      <c r="B1730" s="1" t="str">
        <f ca="1">IFERROR(__xludf.DUMMYFUNCTION("GOOGLETRANSLATE(A1730)"),"amy")</f>
        <v>amy</v>
      </c>
    </row>
    <row r="1731" spans="1:2" ht="15.75" customHeight="1" x14ac:dyDescent="0.25">
      <c r="A1731" s="1" t="s">
        <v>1731</v>
      </c>
      <c r="B1731" s="1" t="str">
        <f ca="1">IFERROR(__xludf.DUMMYFUNCTION("GOOGLETRANSLATE(A1731)"),"welcome")</f>
        <v>welcome</v>
      </c>
    </row>
    <row r="1732" spans="1:2" ht="15.75" customHeight="1" x14ac:dyDescent="0.25">
      <c r="A1732" s="1" t="s">
        <v>1732</v>
      </c>
      <c r="B1732" s="1" t="str">
        <f ca="1">IFERROR(__xludf.DUMMYFUNCTION("GOOGLETRANSLATE(A1732)"),"ex")</f>
        <v>ex</v>
      </c>
    </row>
    <row r="1733" spans="1:2" ht="15.75" customHeight="1" x14ac:dyDescent="0.25">
      <c r="A1733" s="1" t="s">
        <v>1733</v>
      </c>
      <c r="B1733" s="1" t="str">
        <f ca="1">IFERROR(__xludf.DUMMYFUNCTION("GOOGLETRANSLATE(A1733)"),"facts")</f>
        <v>facts</v>
      </c>
    </row>
    <row r="1734" spans="1:2" ht="15.75" customHeight="1" x14ac:dyDescent="0.25">
      <c r="A1734" s="1" t="s">
        <v>1734</v>
      </c>
      <c r="B1734" s="1" t="str">
        <f ca="1">IFERROR(__xludf.DUMMYFUNCTION("GOOGLETRANSLATE(A1734)"),"society")</f>
        <v>society</v>
      </c>
    </row>
    <row r="1735" spans="1:2" ht="15.75" customHeight="1" x14ac:dyDescent="0.25">
      <c r="A1735" s="1" t="s">
        <v>1735</v>
      </c>
      <c r="B1735" s="1" t="str">
        <f ca="1">IFERROR(__xludf.DUMMYFUNCTION("GOOGLETRANSLATE(A1735)"),"wear.")</f>
        <v>wear.</v>
      </c>
    </row>
    <row r="1736" spans="1:2" ht="15.75" customHeight="1" x14ac:dyDescent="0.25">
      <c r="A1736" s="1" t="s">
        <v>1736</v>
      </c>
      <c r="B1736" s="1" t="str">
        <f ca="1">IFERROR(__xludf.DUMMYFUNCTION("GOOGLETRANSLATE(A1736)"),"have")</f>
        <v>have</v>
      </c>
    </row>
    <row r="1737" spans="1:2" ht="15.75" customHeight="1" x14ac:dyDescent="0.25">
      <c r="A1737" s="1" t="s">
        <v>1737</v>
      </c>
      <c r="B1737" s="1" t="str">
        <f ca="1">IFERROR(__xludf.DUMMYFUNCTION("GOOGLETRANSLATE(A1737)"),"remain")</f>
        <v>remain</v>
      </c>
    </row>
    <row r="1738" spans="1:2" ht="15.75" customHeight="1" x14ac:dyDescent="0.25">
      <c r="A1738" s="1" t="s">
        <v>1738</v>
      </c>
      <c r="B1738" s="1" t="str">
        <f ca="1">IFERROR(__xludf.DUMMYFUNCTION("GOOGLETRANSLATE(A1738)"),"England")</f>
        <v>England</v>
      </c>
    </row>
    <row r="1739" spans="1:2" ht="15.75" customHeight="1" x14ac:dyDescent="0.25">
      <c r="A1739" s="1" t="s">
        <v>1739</v>
      </c>
      <c r="B1739" s="1" t="str">
        <f ca="1">IFERROR(__xludf.DUMMYFUNCTION("GOOGLETRANSLATE(A1739)"),"charge")</f>
        <v>charge</v>
      </c>
    </row>
    <row r="1740" spans="1:2" ht="15.75" customHeight="1" x14ac:dyDescent="0.25">
      <c r="A1740" s="1" t="s">
        <v>1740</v>
      </c>
      <c r="B1740" s="1" t="str">
        <f ca="1">IFERROR(__xludf.DUMMYFUNCTION("GOOGLETRANSLATE(A1740)"),"you gave")</f>
        <v>you gave</v>
      </c>
    </row>
    <row r="1741" spans="1:2" ht="15.75" customHeight="1" x14ac:dyDescent="0.25">
      <c r="A1741" s="1" t="s">
        <v>1741</v>
      </c>
      <c r="B1741" s="1" t="str">
        <f ca="1">IFERROR(__xludf.DUMMYFUNCTION("GOOGLETRANSLATE(A1741)"),"think")</f>
        <v>think</v>
      </c>
    </row>
    <row r="1742" spans="1:2" ht="15.75" customHeight="1" x14ac:dyDescent="0.25">
      <c r="A1742" s="1" t="s">
        <v>1742</v>
      </c>
      <c r="B1742" s="1" t="str">
        <f ca="1">IFERROR(__xludf.DUMMYFUNCTION("GOOGLETRANSLATE(A1742)"),"I carried")</f>
        <v>I carried</v>
      </c>
    </row>
    <row r="1743" spans="1:2" ht="15.75" customHeight="1" x14ac:dyDescent="0.25">
      <c r="A1743" s="1" t="s">
        <v>1743</v>
      </c>
      <c r="B1743" s="1" t="str">
        <f ca="1">IFERROR(__xludf.DUMMYFUNCTION("GOOGLETRANSLATE(A1743)"),"gift")</f>
        <v>gift</v>
      </c>
    </row>
    <row r="1744" spans="1:2" ht="15.75" customHeight="1" x14ac:dyDescent="0.25">
      <c r="A1744" s="1" t="s">
        <v>1744</v>
      </c>
      <c r="B1744" s="1" t="str">
        <f ca="1">IFERROR(__xludf.DUMMYFUNCTION("GOOGLETRANSLATE(A1744)"),"I knew")</f>
        <v>I knew</v>
      </c>
    </row>
    <row r="1745" spans="1:2" ht="15.75" customHeight="1" x14ac:dyDescent="0.25">
      <c r="A1745" s="1" t="s">
        <v>1745</v>
      </c>
      <c r="B1745" s="1" t="str">
        <f ca="1">IFERROR(__xludf.DUMMYFUNCTION("GOOGLETRANSLATE(A1745)"),"use")</f>
        <v>use</v>
      </c>
    </row>
    <row r="1746" spans="1:2" ht="15.75" customHeight="1" x14ac:dyDescent="0.25">
      <c r="A1746" s="1" t="s">
        <v>1746</v>
      </c>
      <c r="B1746" s="1" t="str">
        <f ca="1">IFERROR(__xludf.DUMMYFUNCTION("GOOGLETRANSLATE(A1746)"),"fingers")</f>
        <v>fingers</v>
      </c>
    </row>
    <row r="1747" spans="1:2" ht="15.75" customHeight="1" x14ac:dyDescent="0.25">
      <c r="A1747" s="1" t="s">
        <v>1747</v>
      </c>
      <c r="B1747" s="1" t="str">
        <f ca="1">IFERROR(__xludf.DUMMYFUNCTION("GOOGLETRANSLATE(A1747)"),"offer")</f>
        <v>offer</v>
      </c>
    </row>
    <row r="1748" spans="1:2" ht="15.75" customHeight="1" x14ac:dyDescent="0.25">
      <c r="A1748" s="1" t="s">
        <v>1748</v>
      </c>
      <c r="B1748" s="1" t="str">
        <f ca="1">IFERROR(__xludf.DUMMYFUNCTION("GOOGLETRANSLATE(A1748)"),"I felt")</f>
        <v>I felt</v>
      </c>
    </row>
    <row r="1749" spans="1:2" ht="15.75" customHeight="1" x14ac:dyDescent="0.25">
      <c r="A1749" s="1" t="s">
        <v>1749</v>
      </c>
      <c r="B1749" s="1" t="str">
        <f ca="1">IFERROR(__xludf.DUMMYFUNCTION("GOOGLETRANSLATE(A1749)"),"protect")</f>
        <v>protect</v>
      </c>
    </row>
    <row r="1750" spans="1:2" ht="15.75" customHeight="1" x14ac:dyDescent="0.25">
      <c r="A1750" s="1" t="s">
        <v>1750</v>
      </c>
      <c r="B1750" s="1" t="str">
        <f ca="1">IFERROR(__xludf.DUMMYFUNCTION("GOOGLETRANSLATE(A1750)"),"daniel")</f>
        <v>daniel</v>
      </c>
    </row>
    <row r="1751" spans="1:2" ht="15.75" customHeight="1" x14ac:dyDescent="0.25">
      <c r="A1751" s="1" t="s">
        <v>1751</v>
      </c>
      <c r="B1751" s="1" t="str">
        <f ca="1">IFERROR(__xludf.DUMMYFUNCTION("GOOGLETRANSLATE(A1751)"),"date")</f>
        <v>date</v>
      </c>
    </row>
    <row r="1752" spans="1:2" ht="15.75" customHeight="1" x14ac:dyDescent="0.25">
      <c r="A1752" s="1" t="s">
        <v>1752</v>
      </c>
      <c r="B1752" s="1" t="str">
        <f ca="1">IFERROR(__xludf.DUMMYFUNCTION("GOOGLETRANSLATE(A1752)"),"made")</f>
        <v>made</v>
      </c>
    </row>
    <row r="1753" spans="1:2" ht="15.75" customHeight="1" x14ac:dyDescent="0.25">
      <c r="A1753" s="1" t="s">
        <v>1753</v>
      </c>
      <c r="B1753" s="1" t="str">
        <f ca="1">IFERROR(__xludf.DUMMYFUNCTION("GOOGLETRANSLATE(A1753)"),"I talked")</f>
        <v>I talked</v>
      </c>
    </row>
    <row r="1754" spans="1:2" ht="15.75" customHeight="1" x14ac:dyDescent="0.25">
      <c r="A1754" s="1" t="s">
        <v>1754</v>
      </c>
      <c r="B1754" s="1" t="str">
        <f ca="1">IFERROR(__xludf.DUMMYFUNCTION("GOOGLETRANSLATE(A1754)"),"receive")</f>
        <v>receive</v>
      </c>
    </row>
    <row r="1755" spans="1:2" ht="15.75" customHeight="1" x14ac:dyDescent="0.25">
      <c r="A1755" s="1" t="s">
        <v>1755</v>
      </c>
      <c r="B1755" s="1" t="str">
        <f ca="1">IFERROR(__xludf.DUMMYFUNCTION("GOOGLETRANSLATE(A1755)"),"I appreciate")</f>
        <v>I appreciate</v>
      </c>
    </row>
    <row r="1756" spans="1:2" ht="15.75" customHeight="1" x14ac:dyDescent="0.25">
      <c r="A1756" s="1" t="s">
        <v>1756</v>
      </c>
      <c r="B1756" s="1" t="str">
        <f ca="1">IFERROR(__xludf.DUMMYFUNCTION("GOOGLETRANSLATE(A1756)"),"steal")</f>
        <v>steal</v>
      </c>
    </row>
    <row r="1757" spans="1:2" ht="15.75" customHeight="1" x14ac:dyDescent="0.25">
      <c r="A1757" s="1" t="s">
        <v>1757</v>
      </c>
      <c r="B1757" s="1" t="str">
        <f ca="1">IFERROR(__xludf.DUMMYFUNCTION("GOOGLETRANSLATE(A1757)"),"in love")</f>
        <v>in love</v>
      </c>
    </row>
    <row r="1758" spans="1:2" ht="15.75" customHeight="1" x14ac:dyDescent="0.25">
      <c r="A1758" s="1" t="s">
        <v>1758</v>
      </c>
      <c r="B1758" s="1" t="str">
        <f ca="1">IFERROR(__xludf.DUMMYFUNCTION("GOOGLETRANSLATE(A1758)"),"know")</f>
        <v>know</v>
      </c>
    </row>
    <row r="1759" spans="1:2" ht="15.75" customHeight="1" x14ac:dyDescent="0.25">
      <c r="A1759" s="1" t="s">
        <v>1759</v>
      </c>
      <c r="B1759" s="1" t="str">
        <f ca="1">IFERROR(__xludf.DUMMYFUNCTION("GOOGLETRANSLATE(A1759)"),"west")</f>
        <v>west</v>
      </c>
    </row>
    <row r="1760" spans="1:2" ht="15.75" customHeight="1" x14ac:dyDescent="0.25">
      <c r="A1760" s="1" t="s">
        <v>1760</v>
      </c>
      <c r="B1760" s="1" t="str">
        <f ca="1">IFERROR(__xludf.DUMMYFUNCTION("GOOGLETRANSLATE(A1760)"),"wound")</f>
        <v>wound</v>
      </c>
    </row>
    <row r="1761" spans="1:2" ht="15.75" customHeight="1" x14ac:dyDescent="0.25">
      <c r="A1761" s="1" t="s">
        <v>1761</v>
      </c>
      <c r="B1761" s="1" t="str">
        <f ca="1">IFERROR(__xludf.DUMMYFUNCTION("GOOGLETRANSLATE(A1761)"),"slowly")</f>
        <v>slowly</v>
      </c>
    </row>
    <row r="1762" spans="1:2" ht="15.75" customHeight="1" x14ac:dyDescent="0.25">
      <c r="A1762" s="1" t="s">
        <v>1762</v>
      </c>
      <c r="B1762" s="1" t="str">
        <f ca="1">IFERROR(__xludf.DUMMYFUNCTION("GOOGLETRANSLATE(A1762)"),"help")</f>
        <v>help</v>
      </c>
    </row>
    <row r="1763" spans="1:2" ht="15.75" customHeight="1" x14ac:dyDescent="0.25">
      <c r="A1763" s="1" t="s">
        <v>1763</v>
      </c>
      <c r="B1763" s="1" t="str">
        <f ca="1">IFERROR(__xludf.DUMMYFUNCTION("GOOGLETRANSLATE(A1763)"),"supe")</f>
        <v>supe</v>
      </c>
    </row>
    <row r="1764" spans="1:2" ht="15.75" customHeight="1" x14ac:dyDescent="0.25">
      <c r="A1764" s="1" t="s">
        <v>1764</v>
      </c>
      <c r="B1764" s="1" t="str">
        <f ca="1">IFERROR(__xludf.DUMMYFUNCTION("GOOGLETRANSLATE(A1764)"),"directly")</f>
        <v>directly</v>
      </c>
    </row>
    <row r="1765" spans="1:2" ht="15.75" customHeight="1" x14ac:dyDescent="0.25">
      <c r="A1765" s="1" t="s">
        <v>1765</v>
      </c>
      <c r="B1765" s="1" t="str">
        <f ca="1">IFERROR(__xludf.DUMMYFUNCTION("GOOGLETRANSLATE(A1765)"),"immediate")</f>
        <v>immediate</v>
      </c>
    </row>
    <row r="1766" spans="1:2" ht="15.75" customHeight="1" x14ac:dyDescent="0.25">
      <c r="A1766" s="1" t="s">
        <v>1766</v>
      </c>
      <c r="B1766" s="1" t="str">
        <f ca="1">IFERROR(__xludf.DUMMYFUNCTION("GOOGLETRANSLATE(A1766)"),"professional")</f>
        <v>professional</v>
      </c>
    </row>
    <row r="1767" spans="1:2" ht="15.75" customHeight="1" x14ac:dyDescent="0.25">
      <c r="A1767" s="1" t="s">
        <v>1767</v>
      </c>
      <c r="B1767" s="1" t="str">
        <f ca="1">IFERROR(__xludf.DUMMYFUNCTION("GOOGLETRANSLATE(A1767)"),"dark")</f>
        <v>dark</v>
      </c>
    </row>
    <row r="1768" spans="1:2" ht="15.75" customHeight="1" x14ac:dyDescent="0.25">
      <c r="A1768" s="1" t="s">
        <v>1768</v>
      </c>
      <c r="B1768" s="1" t="str">
        <f ca="1">IFERROR(__xludf.DUMMYFUNCTION("GOOGLETRANSLATE(A1768)"),"Marketplace")</f>
        <v>Marketplace</v>
      </c>
    </row>
    <row r="1769" spans="1:2" ht="15.75" customHeight="1" x14ac:dyDescent="0.25">
      <c r="A1769" s="1" t="s">
        <v>1769</v>
      </c>
      <c r="B1769" s="1" t="str">
        <f ca="1">IFERROR(__xludf.DUMMYFUNCTION("GOOGLETRANSLATE(A1769)"),"pig")</f>
        <v>pig</v>
      </c>
    </row>
    <row r="1770" spans="1:2" ht="15.75" customHeight="1" x14ac:dyDescent="0.25">
      <c r="A1770" s="1" t="s">
        <v>1770</v>
      </c>
      <c r="B1770" s="1" t="str">
        <f ca="1">IFERROR(__xludf.DUMMYFUNCTION("GOOGLETRANSLATE(A1770)"),"afternoon")</f>
        <v>afternoon</v>
      </c>
    </row>
    <row r="1771" spans="1:2" ht="15.75" customHeight="1" x14ac:dyDescent="0.25">
      <c r="A1771" s="1" t="s">
        <v>1771</v>
      </c>
      <c r="B1771" s="1" t="str">
        <f ca="1">IFERROR(__xludf.DUMMYFUNCTION("GOOGLETRANSLATE(A1771)"),"leader")</f>
        <v>leader</v>
      </c>
    </row>
    <row r="1772" spans="1:2" ht="15.75" customHeight="1" x14ac:dyDescent="0.25">
      <c r="A1772" s="1" t="s">
        <v>1772</v>
      </c>
      <c r="B1772" s="1" t="str">
        <f ca="1">IFERROR(__xludf.DUMMYFUNCTION("GOOGLETRANSLATE(A1772)"),"grave")</f>
        <v>grave</v>
      </c>
    </row>
    <row r="1773" spans="1:2" ht="15.75" customHeight="1" x14ac:dyDescent="0.25">
      <c r="A1773" s="1" t="s">
        <v>1773</v>
      </c>
      <c r="B1773" s="1" t="str">
        <f ca="1">IFERROR(__xludf.DUMMYFUNCTION("GOOGLETRANSLATE(A1773)"),"I arrived")</f>
        <v>I arrived</v>
      </c>
    </row>
    <row r="1774" spans="1:2" ht="15.75" customHeight="1" x14ac:dyDescent="0.25">
      <c r="A1774" s="1" t="s">
        <v>1774</v>
      </c>
      <c r="B1774" s="1" t="str">
        <f ca="1">IFERROR(__xludf.DUMMYFUNCTION("GOOGLETRANSLATE(A1774)"),"jury")</f>
        <v>jury</v>
      </c>
    </row>
    <row r="1775" spans="1:2" ht="15.75" customHeight="1" x14ac:dyDescent="0.25">
      <c r="A1775" s="1" t="s">
        <v>1775</v>
      </c>
      <c r="B1775" s="1" t="str">
        <f ca="1">IFERROR(__xludf.DUMMYFUNCTION("GOOGLETRANSLATE(A1775)"),"case")</f>
        <v>case</v>
      </c>
    </row>
    <row r="1776" spans="1:2" ht="15.75" customHeight="1" x14ac:dyDescent="0.25">
      <c r="A1776" s="1" t="s">
        <v>1776</v>
      </c>
      <c r="B1776" s="1" t="str">
        <f ca="1">IFERROR(__xludf.DUMMYFUNCTION("GOOGLETRANSLATE(A1776)"),"You agree")</f>
        <v>You agree</v>
      </c>
    </row>
    <row r="1777" spans="1:2" ht="15.75" customHeight="1" x14ac:dyDescent="0.25">
      <c r="A1777" s="1" t="s">
        <v>1777</v>
      </c>
      <c r="B1777" s="1" t="str">
        <f ca="1">IFERROR(__xludf.DUMMYFUNCTION("GOOGLETRANSLATE(A1777)"),"raid")</f>
        <v>raid</v>
      </c>
    </row>
    <row r="1778" spans="1:2" ht="15.75" customHeight="1" x14ac:dyDescent="0.25">
      <c r="A1778" s="1" t="s">
        <v>1778</v>
      </c>
      <c r="B1778" s="1" t="str">
        <f ca="1">IFERROR(__xludf.DUMMYFUNCTION("GOOGLETRANSLATE(A1778)"),"missing")</f>
        <v>missing</v>
      </c>
    </row>
    <row r="1779" spans="1:2" ht="15.75" customHeight="1" x14ac:dyDescent="0.25">
      <c r="A1779" s="1" t="s">
        <v>1779</v>
      </c>
      <c r="B1779" s="1" t="str">
        <f ca="1">IFERROR(__xludf.DUMMYFUNCTION("GOOGLETRANSLATE(A1779)"),"had")</f>
        <v>had</v>
      </c>
    </row>
    <row r="1780" spans="1:2" ht="15.75" customHeight="1" x14ac:dyDescent="0.25">
      <c r="A1780" s="1" t="s">
        <v>1780</v>
      </c>
      <c r="B1780" s="1" t="str">
        <f ca="1">IFERROR(__xludf.DUMMYFUNCTION("GOOGLETRANSLATE(A1780)"),"You would have")</f>
        <v>You would have</v>
      </c>
    </row>
    <row r="1781" spans="1:2" ht="15.75" customHeight="1" x14ac:dyDescent="0.25">
      <c r="A1781" s="1" t="s">
        <v>1781</v>
      </c>
      <c r="B1781" s="1" t="str">
        <f ca="1">IFERROR(__xludf.DUMMYFUNCTION("GOOGLETRANSLATE(A1781)"),"lately")</f>
        <v>lately</v>
      </c>
    </row>
    <row r="1782" spans="1:2" ht="15.75" customHeight="1" x14ac:dyDescent="0.25">
      <c r="A1782" s="1" t="s">
        <v>1782</v>
      </c>
      <c r="B1782" s="1" t="str">
        <f ca="1">IFERROR(__xludf.DUMMYFUNCTION("GOOGLETRANSLATE(A1782)"),"stone")</f>
        <v>stone</v>
      </c>
    </row>
    <row r="1783" spans="1:2" ht="15.75" customHeight="1" x14ac:dyDescent="0.25">
      <c r="A1783" s="1" t="s">
        <v>1783</v>
      </c>
      <c r="B1783" s="1" t="str">
        <f ca="1">IFERROR(__xludf.DUMMYFUNCTION("GOOGLETRANSLATE(A1783)"),"we were")</f>
        <v>we were</v>
      </c>
    </row>
    <row r="1784" spans="1:2" ht="15.75" customHeight="1" x14ac:dyDescent="0.25">
      <c r="A1784" s="1" t="s">
        <v>1784</v>
      </c>
      <c r="B1784" s="1" t="str">
        <f ca="1">IFERROR(__xludf.DUMMYFUNCTION("GOOGLETRANSLATE(A1784)"),"speak")</f>
        <v>speak</v>
      </c>
    </row>
    <row r="1785" spans="1:2" ht="15.75" customHeight="1" x14ac:dyDescent="0.25">
      <c r="A1785" s="1" t="s">
        <v>1785</v>
      </c>
      <c r="B1785" s="1" t="str">
        <f ca="1">IFERROR(__xludf.DUMMYFUNCTION("GOOGLETRANSLATE(A1785)"),"charles")</f>
        <v>charles</v>
      </c>
    </row>
    <row r="1786" spans="1:2" ht="15.75" customHeight="1" x14ac:dyDescent="0.25">
      <c r="A1786" s="1" t="s">
        <v>1786</v>
      </c>
      <c r="B1786" s="1" t="str">
        <f ca="1">IFERROR(__xludf.DUMMYFUNCTION("GOOGLETRANSLATE(A1786)"),"pay")</f>
        <v>pay</v>
      </c>
    </row>
    <row r="1787" spans="1:2" ht="15.75" customHeight="1" x14ac:dyDescent="0.25">
      <c r="A1787" s="1" t="s">
        <v>1787</v>
      </c>
      <c r="B1787" s="1" t="str">
        <f ca="1">IFERROR(__xludf.DUMMYFUNCTION("GOOGLETRANSLATE(A1787)"),"Secrets")</f>
        <v>Secrets</v>
      </c>
    </row>
    <row r="1788" spans="1:2" ht="15.75" customHeight="1" x14ac:dyDescent="0.25">
      <c r="A1788" s="1" t="s">
        <v>1788</v>
      </c>
      <c r="B1788" s="1" t="str">
        <f ca="1">IFERROR(__xludf.DUMMYFUNCTION("GOOGLETRANSLATE(A1788)"),"Let's say")</f>
        <v>Let's say</v>
      </c>
    </row>
    <row r="1789" spans="1:2" ht="15.75" customHeight="1" x14ac:dyDescent="0.25">
      <c r="A1789" s="1" t="s">
        <v>1789</v>
      </c>
      <c r="B1789" s="1" t="str">
        <f ca="1">IFERROR(__xludf.DUMMYFUNCTION("GOOGLETRANSLATE(A1789)"),"intention")</f>
        <v>intention</v>
      </c>
    </row>
    <row r="1790" spans="1:2" ht="15.75" customHeight="1" x14ac:dyDescent="0.25">
      <c r="A1790" s="1" t="s">
        <v>1790</v>
      </c>
      <c r="B1790" s="1" t="str">
        <f ca="1">IFERROR(__xludf.DUMMYFUNCTION("GOOGLETRANSLATE(A1790)"),"humor")</f>
        <v>humor</v>
      </c>
    </row>
    <row r="1791" spans="1:2" ht="15.75" customHeight="1" x14ac:dyDescent="0.25">
      <c r="A1791" s="1" t="s">
        <v>1791</v>
      </c>
      <c r="B1791" s="1" t="str">
        <f ca="1">IFERROR(__xludf.DUMMYFUNCTION("GOOGLETRANSLATE(A1791)"),"dura")</f>
        <v>dura</v>
      </c>
    </row>
    <row r="1792" spans="1:2" ht="15.75" customHeight="1" x14ac:dyDescent="0.25">
      <c r="A1792" s="1" t="s">
        <v>1792</v>
      </c>
      <c r="B1792" s="1" t="str">
        <f ca="1">IFERROR(__xludf.DUMMYFUNCTION("GOOGLETRANSLATE(A1792)"),"will")</f>
        <v>will</v>
      </c>
    </row>
    <row r="1793" spans="1:2" ht="15.75" customHeight="1" x14ac:dyDescent="0.25">
      <c r="A1793" s="1" t="s">
        <v>1793</v>
      </c>
      <c r="B1793" s="1" t="str">
        <f ca="1">IFERROR(__xludf.DUMMYFUNCTION("GOOGLETRANSLATE(A1793)"),"insurance")</f>
        <v>insurance</v>
      </c>
    </row>
    <row r="1794" spans="1:2" ht="15.75" customHeight="1" x14ac:dyDescent="0.25">
      <c r="A1794" s="1" t="s">
        <v>1794</v>
      </c>
      <c r="B1794" s="1" t="str">
        <f ca="1">IFERROR(__xludf.DUMMYFUNCTION("GOOGLETRANSLATE(A1794)"),"leo")</f>
        <v>leo</v>
      </c>
    </row>
    <row r="1795" spans="1:2" ht="15.75" customHeight="1" x14ac:dyDescent="0.25">
      <c r="A1795" s="1" t="s">
        <v>1795</v>
      </c>
      <c r="B1795" s="1" t="str">
        <f ca="1">IFERROR(__xludf.DUMMYFUNCTION("GOOGLETRANSLATE(A1795)"),"adam")</f>
        <v>adam</v>
      </c>
    </row>
    <row r="1796" spans="1:2" ht="15.75" customHeight="1" x14ac:dyDescent="0.25">
      <c r="A1796" s="1" t="s">
        <v>1796</v>
      </c>
      <c r="B1796" s="1" t="str">
        <f ca="1">IFERROR(__xludf.DUMMYFUNCTION("GOOGLETRANSLATE(A1796)"),"and")</f>
        <v>and</v>
      </c>
    </row>
    <row r="1797" spans="1:2" ht="15.75" customHeight="1" x14ac:dyDescent="0.25">
      <c r="A1797" s="1" t="s">
        <v>1797</v>
      </c>
      <c r="B1797" s="1" t="str">
        <f ca="1">IFERROR(__xludf.DUMMYFUNCTION("GOOGLETRANSLATE(A1797)"),"Angels")</f>
        <v>Angels</v>
      </c>
    </row>
    <row r="1798" spans="1:2" ht="15.75" customHeight="1" x14ac:dyDescent="0.25">
      <c r="A1798" s="1" t="s">
        <v>1798</v>
      </c>
      <c r="B1798" s="1" t="str">
        <f ca="1">IFERROR(__xludf.DUMMYFUNCTION("GOOGLETRANSLATE(A1798)"),"I would want")</f>
        <v>I would want</v>
      </c>
    </row>
    <row r="1799" spans="1:2" ht="15.75" customHeight="1" x14ac:dyDescent="0.25">
      <c r="A1799" s="1" t="s">
        <v>1799</v>
      </c>
      <c r="B1799" s="1" t="str">
        <f ca="1">IFERROR(__xludf.DUMMYFUNCTION("GOOGLETRANSLATE(A1799)"),"close")</f>
        <v>close</v>
      </c>
    </row>
    <row r="1800" spans="1:2" ht="15.75" customHeight="1" x14ac:dyDescent="0.25">
      <c r="A1800" s="1" t="s">
        <v>1800</v>
      </c>
      <c r="B1800" s="1" t="str">
        <f ca="1">IFERROR(__xludf.DUMMYFUNCTION("GOOGLETRANSLATE(A1800)"),"achieved")</f>
        <v>achieved</v>
      </c>
    </row>
    <row r="1801" spans="1:2" ht="15.75" customHeight="1" x14ac:dyDescent="0.25">
      <c r="A1801" s="1" t="s">
        <v>1801</v>
      </c>
      <c r="B1801" s="1" t="str">
        <f ca="1">IFERROR(__xludf.DUMMYFUNCTION("GOOGLETRANSLATE(A1801)"),"peso")</f>
        <v>peso</v>
      </c>
    </row>
    <row r="1802" spans="1:2" ht="15.75" customHeight="1" x14ac:dyDescent="0.25">
      <c r="A1802" s="1" t="s">
        <v>1802</v>
      </c>
      <c r="B1802" s="1" t="str">
        <f ca="1">IFERROR(__xludf.DUMMYFUNCTION("GOOGLETRANSLATE(A1802)"),"victims")</f>
        <v>victims</v>
      </c>
    </row>
    <row r="1803" spans="1:2" ht="15.75" customHeight="1" x14ac:dyDescent="0.25">
      <c r="A1803" s="1" t="s">
        <v>1803</v>
      </c>
      <c r="B1803" s="1" t="str">
        <f ca="1">IFERROR(__xludf.DUMMYFUNCTION("GOOGLETRANSLATE(A1803)"),"murdered")</f>
        <v>murdered</v>
      </c>
    </row>
    <row r="1804" spans="1:2" ht="15.75" customHeight="1" x14ac:dyDescent="0.25">
      <c r="A1804" s="1" t="s">
        <v>1804</v>
      </c>
      <c r="B1804" s="1" t="str">
        <f ca="1">IFERROR(__xludf.DUMMYFUNCTION("GOOGLETRANSLATE(A1804)"),"human")</f>
        <v>human</v>
      </c>
    </row>
    <row r="1805" spans="1:2" ht="15.75" customHeight="1" x14ac:dyDescent="0.25">
      <c r="A1805" s="1" t="s">
        <v>1805</v>
      </c>
      <c r="B1805" s="1" t="str">
        <f ca="1">IFERROR(__xludf.DUMMYFUNCTION("GOOGLETRANSLATE(A1805)"),"straight")</f>
        <v>straight</v>
      </c>
    </row>
    <row r="1806" spans="1:2" ht="15.75" customHeight="1" x14ac:dyDescent="0.25">
      <c r="A1806" s="1" t="s">
        <v>1806</v>
      </c>
      <c r="B1806" s="1" t="str">
        <f ca="1">IFERROR(__xludf.DUMMYFUNCTION("GOOGLETRANSLATE(A1806)"),"central")</f>
        <v>central</v>
      </c>
    </row>
    <row r="1807" spans="1:2" ht="15.75" customHeight="1" x14ac:dyDescent="0.25">
      <c r="A1807" s="1" t="s">
        <v>1807</v>
      </c>
      <c r="B1807" s="1" t="str">
        <f ca="1">IFERROR(__xludf.DUMMYFUNCTION("GOOGLETRANSLATE(A1807)"),"ends")</f>
        <v>ends</v>
      </c>
    </row>
    <row r="1808" spans="1:2" ht="15.75" customHeight="1" x14ac:dyDescent="0.25">
      <c r="A1808" s="1" t="s">
        <v>1808</v>
      </c>
      <c r="B1808" s="1" t="str">
        <f ca="1">IFERROR(__xludf.DUMMYFUNCTION("GOOGLETRANSLATE(A1808)"),"companions")</f>
        <v>companions</v>
      </c>
    </row>
    <row r="1809" spans="1:2" ht="15.75" customHeight="1" x14ac:dyDescent="0.25">
      <c r="A1809" s="1" t="s">
        <v>1809</v>
      </c>
      <c r="B1809" s="1" t="str">
        <f ca="1">IFERROR(__xludf.DUMMYFUNCTION("GOOGLETRANSLATE(A1809)"),"listened")</f>
        <v>listened</v>
      </c>
    </row>
    <row r="1810" spans="1:2" ht="15.75" customHeight="1" x14ac:dyDescent="0.25">
      <c r="A1810" s="1" t="s">
        <v>1810</v>
      </c>
      <c r="B1810" s="1" t="str">
        <f ca="1">IFERROR(__xludf.DUMMYFUNCTION("GOOGLETRANSLATE(A1810)"),"happy")</f>
        <v>happy</v>
      </c>
    </row>
    <row r="1811" spans="1:2" ht="15.75" customHeight="1" x14ac:dyDescent="0.25">
      <c r="A1811" s="1" t="s">
        <v>1811</v>
      </c>
      <c r="B1811" s="1" t="str">
        <f ca="1">IFERROR(__xludf.DUMMYFUNCTION("GOOGLETRANSLATE(A1811)"),"They carry")</f>
        <v>They carry</v>
      </c>
    </row>
    <row r="1812" spans="1:2" ht="15.75" customHeight="1" x14ac:dyDescent="0.25">
      <c r="A1812" s="1" t="s">
        <v>1812</v>
      </c>
      <c r="B1812" s="1" t="str">
        <f ca="1">IFERROR(__xludf.DUMMYFUNCTION("GOOGLETRANSLATE(A1812)"),"I will be able")</f>
        <v>I will be able</v>
      </c>
    </row>
    <row r="1813" spans="1:2" ht="15.75" customHeight="1" x14ac:dyDescent="0.25">
      <c r="A1813" s="1" t="s">
        <v>1813</v>
      </c>
      <c r="B1813" s="1" t="str">
        <f ca="1">IFERROR(__xludf.DUMMYFUNCTION("GOOGLETRANSLATE(A1813)"),"darkness")</f>
        <v>darkness</v>
      </c>
    </row>
    <row r="1814" spans="1:2" ht="15.75" customHeight="1" x14ac:dyDescent="0.25">
      <c r="A1814" s="1" t="s">
        <v>1814</v>
      </c>
      <c r="B1814" s="1" t="str">
        <f ca="1">IFERROR(__xludf.DUMMYFUNCTION("GOOGLETRANSLATE(A1814)"),"Act")</f>
        <v>Act</v>
      </c>
    </row>
    <row r="1815" spans="1:2" ht="15.75" customHeight="1" x14ac:dyDescent="0.25">
      <c r="A1815" s="1" t="s">
        <v>1815</v>
      </c>
      <c r="B1815" s="1" t="str">
        <f ca="1">IFERROR(__xludf.DUMMYFUNCTION("GOOGLETRANSLATE(A1815)"),"go")</f>
        <v>go</v>
      </c>
    </row>
    <row r="1816" spans="1:2" ht="15.75" customHeight="1" x14ac:dyDescent="0.25">
      <c r="A1816" s="1" t="s">
        <v>1816</v>
      </c>
      <c r="B1816" s="1" t="str">
        <f ca="1">IFERROR(__xludf.DUMMYFUNCTION("GOOGLETRANSLATE(A1816)"),"carried")</f>
        <v>carried</v>
      </c>
    </row>
    <row r="1817" spans="1:2" ht="15.75" customHeight="1" x14ac:dyDescent="0.25">
      <c r="A1817" s="1" t="s">
        <v>1817</v>
      </c>
      <c r="B1817" s="1" t="str">
        <f ca="1">IFERROR(__xludf.DUMMYFUNCTION("GOOGLETRANSLATE(A1817)"),"began")</f>
        <v>began</v>
      </c>
    </row>
    <row r="1818" spans="1:2" ht="15.75" customHeight="1" x14ac:dyDescent="0.25">
      <c r="A1818" s="1" t="s">
        <v>1818</v>
      </c>
      <c r="B1818" s="1" t="str">
        <f ca="1">IFERROR(__xludf.DUMMYFUNCTION("GOOGLETRANSLATE(A1818)"),"came back")</f>
        <v>came back</v>
      </c>
    </row>
    <row r="1819" spans="1:2" ht="15.75" customHeight="1" x14ac:dyDescent="0.25">
      <c r="A1819" s="1" t="s">
        <v>1819</v>
      </c>
      <c r="B1819" s="1" t="str">
        <f ca="1">IFERROR(__xludf.DUMMYFUNCTION("GOOGLETRANSLATE(A1819)"),"private")</f>
        <v>private</v>
      </c>
    </row>
    <row r="1820" spans="1:2" ht="15.75" customHeight="1" x14ac:dyDescent="0.25">
      <c r="A1820" s="1" t="s">
        <v>1820</v>
      </c>
      <c r="B1820" s="1" t="str">
        <f ca="1">IFERROR(__xludf.DUMMYFUNCTION("GOOGLETRANSLATE(A1820)"),"look")</f>
        <v>look</v>
      </c>
    </row>
    <row r="1821" spans="1:2" ht="15.75" customHeight="1" x14ac:dyDescent="0.25">
      <c r="A1821" s="1" t="s">
        <v>1821</v>
      </c>
      <c r="B1821" s="1" t="str">
        <f ca="1">IFERROR(__xludf.DUMMYFUNCTION("GOOGLETRANSLATE(A1821)"),"devil")</f>
        <v>devil</v>
      </c>
    </row>
    <row r="1822" spans="1:2" ht="15.75" customHeight="1" x14ac:dyDescent="0.25">
      <c r="A1822" s="1" t="s">
        <v>1822</v>
      </c>
      <c r="B1822" s="1" t="str">
        <f ca="1">IFERROR(__xludf.DUMMYFUNCTION("GOOGLETRANSLATE(A1822)"),"open")</f>
        <v>open</v>
      </c>
    </row>
    <row r="1823" spans="1:2" ht="15.75" customHeight="1" x14ac:dyDescent="0.25">
      <c r="A1823" s="1" t="s">
        <v>1823</v>
      </c>
      <c r="B1823" s="1" t="str">
        <f ca="1">IFERROR(__xludf.DUMMYFUNCTION("GOOGLETRANSLATE(A1823)"),"kevin")</f>
        <v>kevin</v>
      </c>
    </row>
    <row r="1824" spans="1:2" ht="15.75" customHeight="1" x14ac:dyDescent="0.25">
      <c r="A1824" s="1" t="s">
        <v>1824</v>
      </c>
      <c r="B1824" s="1" t="str">
        <f ca="1">IFERROR(__xludf.DUMMYFUNCTION("GOOGLETRANSLATE(A1824)"),"m")</f>
        <v>m</v>
      </c>
    </row>
    <row r="1825" spans="1:2" ht="15.75" customHeight="1" x14ac:dyDescent="0.25">
      <c r="A1825" s="1" t="s">
        <v>1825</v>
      </c>
      <c r="B1825" s="1" t="str">
        <f ca="1">IFERROR(__xludf.DUMMYFUNCTION("GOOGLETRANSLATE(A1825)"),"call me")</f>
        <v>call me</v>
      </c>
    </row>
    <row r="1826" spans="1:2" ht="15.75" customHeight="1" x14ac:dyDescent="0.25">
      <c r="A1826" s="1" t="s">
        <v>1826</v>
      </c>
      <c r="B1826" s="1" t="str">
        <f ca="1">IFERROR(__xludf.DUMMYFUNCTION("GOOGLETRANSLATE(A1826)"),"They continue")</f>
        <v>They continue</v>
      </c>
    </row>
    <row r="1827" spans="1:2" ht="15.75" customHeight="1" x14ac:dyDescent="0.25">
      <c r="A1827" s="1" t="s">
        <v>1827</v>
      </c>
      <c r="B1827" s="1" t="str">
        <f ca="1">IFERROR(__xludf.DUMMYFUNCTION("GOOGLETRANSLATE(A1827)"),"break")</f>
        <v>break</v>
      </c>
    </row>
    <row r="1828" spans="1:2" ht="15.75" customHeight="1" x14ac:dyDescent="0.25">
      <c r="A1828" s="1" t="s">
        <v>1828</v>
      </c>
      <c r="B1828" s="1" t="str">
        <f ca="1">IFERROR(__xludf.DUMMYFUNCTION("GOOGLETRANSLATE(A1828)"),"change")</f>
        <v>change</v>
      </c>
    </row>
    <row r="1829" spans="1:2" ht="15.75" customHeight="1" x14ac:dyDescent="0.25">
      <c r="A1829" s="1" t="s">
        <v>1829</v>
      </c>
      <c r="B1829" s="1" t="str">
        <f ca="1">IFERROR(__xludf.DUMMYFUNCTION("GOOGLETRANSLATE(A1829)"),"fiscal")</f>
        <v>fiscal</v>
      </c>
    </row>
    <row r="1830" spans="1:2" ht="15.75" customHeight="1" x14ac:dyDescent="0.25">
      <c r="A1830" s="1" t="s">
        <v>1830</v>
      </c>
      <c r="B1830" s="1" t="str">
        <f ca="1">IFERROR(__xludf.DUMMYFUNCTION("GOOGLETRANSLATE(A1830)"),"garden")</f>
        <v>garden</v>
      </c>
    </row>
    <row r="1831" spans="1:2" ht="15.75" customHeight="1" x14ac:dyDescent="0.25">
      <c r="A1831" s="1" t="s">
        <v>1831</v>
      </c>
      <c r="B1831" s="1" t="str">
        <f ca="1">IFERROR(__xludf.DUMMYFUNCTION("GOOGLETRANSLATE(A1831)"),"natural")</f>
        <v>natural</v>
      </c>
    </row>
    <row r="1832" spans="1:2" ht="15.75" customHeight="1" x14ac:dyDescent="0.25">
      <c r="A1832" s="1" t="s">
        <v>1832</v>
      </c>
      <c r="B1832" s="1" t="str">
        <f ca="1">IFERROR(__xludf.DUMMYFUNCTION("GOOGLETRANSLATE(A1832)"),"free")</f>
        <v>free</v>
      </c>
    </row>
    <row r="1833" spans="1:2" ht="15.75" customHeight="1" x14ac:dyDescent="0.25">
      <c r="A1833" s="1" t="s">
        <v>1833</v>
      </c>
      <c r="B1833" s="1" t="str">
        <f ca="1">IFERROR(__xludf.DUMMYFUNCTION("GOOGLETRANSLATE(A1833)"),"costs")</f>
        <v>costs</v>
      </c>
    </row>
    <row r="1834" spans="1:2" ht="15.75" customHeight="1" x14ac:dyDescent="0.25">
      <c r="A1834" s="1" t="s">
        <v>1834</v>
      </c>
      <c r="B1834" s="1" t="str">
        <f ca="1">IFERROR(__xludf.DUMMYFUNCTION("GOOGLETRANSLATE(A1834)"),"threat")</f>
        <v>threat</v>
      </c>
    </row>
    <row r="1835" spans="1:2" ht="15.75" customHeight="1" x14ac:dyDescent="0.25">
      <c r="A1835" s="1" t="s">
        <v>1835</v>
      </c>
      <c r="B1835" s="1" t="str">
        <f ca="1">IFERROR(__xludf.DUMMYFUNCTION("GOOGLETRANSLATE(A1835)"),"pound")</f>
        <v>pound</v>
      </c>
    </row>
    <row r="1836" spans="1:2" ht="15.75" customHeight="1" x14ac:dyDescent="0.25">
      <c r="A1836" s="1" t="s">
        <v>1836</v>
      </c>
      <c r="B1836" s="1" t="str">
        <f ca="1">IFERROR(__xludf.DUMMYFUNCTION("GOOGLETRANSLATE(A1836)"),"brand")</f>
        <v>brand</v>
      </c>
    </row>
    <row r="1837" spans="1:2" ht="15.75" customHeight="1" x14ac:dyDescent="0.25">
      <c r="A1837" s="1" t="s">
        <v>1837</v>
      </c>
      <c r="B1837" s="1" t="str">
        <f ca="1">IFERROR(__xludf.DUMMYFUNCTION("GOOGLETRANSLATE(A1837)"),"begin")</f>
        <v>begin</v>
      </c>
    </row>
    <row r="1838" spans="1:2" ht="15.75" customHeight="1" x14ac:dyDescent="0.25">
      <c r="A1838" s="1" t="s">
        <v>1838</v>
      </c>
      <c r="B1838" s="1" t="str">
        <f ca="1">IFERROR(__xludf.DUMMYFUNCTION("GOOGLETRANSLATE(A1838)"),"bridge")</f>
        <v>bridge</v>
      </c>
    </row>
    <row r="1839" spans="1:2" ht="15.75" customHeight="1" x14ac:dyDescent="0.25">
      <c r="A1839" s="1" t="s">
        <v>1839</v>
      </c>
      <c r="B1839" s="1" t="str">
        <f ca="1">IFERROR(__xludf.DUMMYFUNCTION("GOOGLETRANSLATE(A1839)"),"medicine")</f>
        <v>medicine</v>
      </c>
    </row>
    <row r="1840" spans="1:2" ht="15.75" customHeight="1" x14ac:dyDescent="0.25">
      <c r="A1840" s="1" t="s">
        <v>1840</v>
      </c>
      <c r="B1840" s="1" t="str">
        <f ca="1">IFERROR(__xludf.DUMMYFUNCTION("GOOGLETRANSLATE(A1840)"),"we will can")</f>
        <v>we will can</v>
      </c>
    </row>
    <row r="1841" spans="1:2" ht="15.75" customHeight="1" x14ac:dyDescent="0.25">
      <c r="A1841" s="1" t="s">
        <v>1841</v>
      </c>
      <c r="B1841" s="1" t="str">
        <f ca="1">IFERROR(__xludf.DUMMYFUNCTION("GOOGLETRANSLATE(A1841)"),"Thomas")</f>
        <v>Thomas</v>
      </c>
    </row>
    <row r="1842" spans="1:2" ht="15.75" customHeight="1" x14ac:dyDescent="0.25">
      <c r="A1842" s="1" t="s">
        <v>1842</v>
      </c>
      <c r="B1842" s="1" t="str">
        <f ca="1">IFERROR(__xludf.DUMMYFUNCTION("GOOGLETRANSLATE(A1842)"),"lovely")</f>
        <v>lovely</v>
      </c>
    </row>
    <row r="1843" spans="1:2" ht="15.75" customHeight="1" x14ac:dyDescent="0.25">
      <c r="A1843" s="1" t="s">
        <v>1843</v>
      </c>
      <c r="B1843" s="1" t="str">
        <f ca="1">IFERROR(__xludf.DUMMYFUNCTION("GOOGLETRANSLATE(A1843)"),"sexual")</f>
        <v>sexual</v>
      </c>
    </row>
    <row r="1844" spans="1:2" ht="15.75" customHeight="1" x14ac:dyDescent="0.25">
      <c r="A1844" s="1" t="s">
        <v>1844</v>
      </c>
      <c r="B1844" s="1" t="str">
        <f ca="1">IFERROR(__xludf.DUMMYFUNCTION("GOOGLETRANSLATE(A1844)"),"acousse")</f>
        <v>acousse</v>
      </c>
    </row>
    <row r="1845" spans="1:2" ht="15.75" customHeight="1" x14ac:dyDescent="0.25">
      <c r="A1845" s="1" t="s">
        <v>1845</v>
      </c>
      <c r="B1845" s="1" t="str">
        <f ca="1">IFERROR(__xludf.DUMMYFUNCTION("GOOGLETRANSLATE(A1845)"),"need")</f>
        <v>need</v>
      </c>
    </row>
    <row r="1846" spans="1:2" ht="15.75" customHeight="1" x14ac:dyDescent="0.25">
      <c r="A1846" s="1" t="s">
        <v>1846</v>
      </c>
      <c r="B1846" s="1" t="str">
        <f ca="1">IFERROR(__xludf.DUMMYFUNCTION("GOOGLETRANSLATE(A1846)"),"owner")</f>
        <v>owner</v>
      </c>
    </row>
    <row r="1847" spans="1:2" ht="15.75" customHeight="1" x14ac:dyDescent="0.25">
      <c r="A1847" s="1" t="s">
        <v>1847</v>
      </c>
      <c r="B1847" s="1" t="str">
        <f ca="1">IFERROR(__xludf.DUMMYFUNCTION("GOOGLETRANSLATE(A1847)"),"deserve")</f>
        <v>deserve</v>
      </c>
    </row>
    <row r="1848" spans="1:2" ht="15.75" customHeight="1" x14ac:dyDescent="0.25">
      <c r="A1848" s="1" t="s">
        <v>1848</v>
      </c>
      <c r="B1848" s="1" t="str">
        <f ca="1">IFERROR(__xludf.DUMMYFUNCTION("GOOGLETRANSLATE(A1848)"),"good heavens")</f>
        <v>good heavens</v>
      </c>
    </row>
    <row r="1849" spans="1:2" ht="15.75" customHeight="1" x14ac:dyDescent="0.25">
      <c r="A1849" s="1" t="s">
        <v>1849</v>
      </c>
      <c r="B1849" s="1" t="str">
        <f ca="1">IFERROR(__xludf.DUMMYFUNCTION("GOOGLETRANSLATE(A1849)"),"d")</f>
        <v>d</v>
      </c>
    </row>
    <row r="1850" spans="1:2" ht="15.75" customHeight="1" x14ac:dyDescent="0.25">
      <c r="A1850" s="1" t="s">
        <v>1850</v>
      </c>
      <c r="B1850" s="1" t="str">
        <f ca="1">IFERROR(__xludf.DUMMYFUNCTION("GOOGLETRANSLATE(A1850)"),"lying")</f>
        <v>lying</v>
      </c>
    </row>
    <row r="1851" spans="1:2" ht="15.75" customHeight="1" x14ac:dyDescent="0.25">
      <c r="A1851" s="1" t="s">
        <v>1851</v>
      </c>
      <c r="B1851" s="1" t="str">
        <f ca="1">IFERROR(__xludf.DUMMYFUNCTION("GOOGLETRANSLATE(A1851)"),"so many")</f>
        <v>so many</v>
      </c>
    </row>
    <row r="1852" spans="1:2" ht="15.75" customHeight="1" x14ac:dyDescent="0.25">
      <c r="A1852" s="1" t="s">
        <v>1852</v>
      </c>
      <c r="B1852" s="1" t="str">
        <f ca="1">IFERROR(__xludf.DUMMYFUNCTION("GOOGLETRANSLATE(A1852)"),"I imagine")</f>
        <v>I imagine</v>
      </c>
    </row>
    <row r="1853" spans="1:2" ht="15.75" customHeight="1" x14ac:dyDescent="0.25">
      <c r="A1853" s="1" t="s">
        <v>1853</v>
      </c>
      <c r="B1853" s="1" t="str">
        <f ca="1">IFERROR(__xludf.DUMMYFUNCTION("GOOGLETRANSLATE(A1853)"),"ghost")</f>
        <v>ghost</v>
      </c>
    </row>
    <row r="1854" spans="1:2" ht="15.75" customHeight="1" x14ac:dyDescent="0.25">
      <c r="A1854" s="1" t="s">
        <v>1854</v>
      </c>
      <c r="B1854" s="1" t="str">
        <f ca="1">IFERROR(__xludf.DUMMYFUNCTION("GOOGLETRANSLATE(A1854)"),"Believe it")</f>
        <v>Believe it</v>
      </c>
    </row>
    <row r="1855" spans="1:2" ht="15.75" customHeight="1" x14ac:dyDescent="0.25">
      <c r="A1855" s="1" t="s">
        <v>1855</v>
      </c>
      <c r="B1855" s="1" t="str">
        <f ca="1">IFERROR(__xludf.DUMMYFUNCTION("GOOGLETRANSLATE(A1855)"),"I called")</f>
        <v>I called</v>
      </c>
    </row>
    <row r="1856" spans="1:2" ht="15.75" customHeight="1" x14ac:dyDescent="0.25">
      <c r="A1856" s="1" t="s">
        <v>1856</v>
      </c>
      <c r="B1856" s="1" t="str">
        <f ca="1">IFERROR(__xludf.DUMMYFUNCTION("GOOGLETRANSLATE(A1856)"),"Put")</f>
        <v>Put</v>
      </c>
    </row>
    <row r="1857" spans="1:2" ht="15.75" customHeight="1" x14ac:dyDescent="0.25">
      <c r="A1857" s="1" t="s">
        <v>1857</v>
      </c>
      <c r="B1857" s="1" t="str">
        <f ca="1">IFERROR(__xludf.DUMMYFUNCTION("GOOGLETRANSLATE(A1857)"),"brian")</f>
        <v>brian</v>
      </c>
    </row>
    <row r="1858" spans="1:2" ht="15.75" customHeight="1" x14ac:dyDescent="0.25">
      <c r="A1858" s="1" t="s">
        <v>1858</v>
      </c>
      <c r="B1858" s="1" t="str">
        <f ca="1">IFERROR(__xludf.DUMMYFUNCTION("GOOGLETRANSLATE(A1858)"),"God")</f>
        <v>God</v>
      </c>
    </row>
    <row r="1859" spans="1:2" ht="15.75" customHeight="1" x14ac:dyDescent="0.25">
      <c r="A1859" s="1" t="s">
        <v>1859</v>
      </c>
      <c r="B1859" s="1" t="str">
        <f ca="1">IFERROR(__xludf.DUMMYFUNCTION("GOOGLETRANSLATE(A1859)"),"chicken")</f>
        <v>chicken</v>
      </c>
    </row>
    <row r="1860" spans="1:2" ht="15.75" customHeight="1" x14ac:dyDescent="0.25">
      <c r="A1860" s="1" t="s">
        <v>1860</v>
      </c>
      <c r="B1860" s="1" t="str">
        <f ca="1">IFERROR(__xludf.DUMMYFUNCTION("GOOGLETRANSLATE(A1860)"),"several")</f>
        <v>several</v>
      </c>
    </row>
    <row r="1861" spans="1:2" ht="15.75" customHeight="1" x14ac:dyDescent="0.25">
      <c r="A1861" s="1" t="s">
        <v>1861</v>
      </c>
      <c r="B1861" s="1" t="str">
        <f ca="1">IFERROR(__xludf.DUMMYFUNCTION("GOOGLETRANSLATE(A1861)"),"effect")</f>
        <v>effect</v>
      </c>
    </row>
    <row r="1862" spans="1:2" ht="15.75" customHeight="1" x14ac:dyDescent="0.25">
      <c r="A1862" s="1" t="s">
        <v>1862</v>
      </c>
      <c r="B1862" s="1" t="str">
        <f ca="1">IFERROR(__xludf.DUMMYFUNCTION("GOOGLETRANSLATE(A1862)"),"happiness")</f>
        <v>happiness</v>
      </c>
    </row>
    <row r="1863" spans="1:2" ht="15.75" customHeight="1" x14ac:dyDescent="0.25">
      <c r="A1863" s="1" t="s">
        <v>1863</v>
      </c>
      <c r="B1863" s="1" t="str">
        <f ca="1">IFERROR(__xludf.DUMMYFUNCTION("GOOGLETRANSLATE(A1863)"),"sword")</f>
        <v>sword</v>
      </c>
    </row>
    <row r="1864" spans="1:2" ht="15.75" customHeight="1" x14ac:dyDescent="0.25">
      <c r="A1864" s="1" t="s">
        <v>1864</v>
      </c>
      <c r="B1864" s="1" t="str">
        <f ca="1">IFERROR(__xludf.DUMMYFUNCTION("GOOGLETRANSLATE(A1864)"),"relations")</f>
        <v>relations</v>
      </c>
    </row>
    <row r="1865" spans="1:2" ht="15.75" customHeight="1" x14ac:dyDescent="0.25">
      <c r="A1865" s="1" t="s">
        <v>1865</v>
      </c>
      <c r="B1865" s="1" t="str">
        <f ca="1">IFERROR(__xludf.DUMMYFUNCTION("GOOGLETRANSLATE(A1865)"),"I enter")</f>
        <v>I enter</v>
      </c>
    </row>
    <row r="1866" spans="1:2" ht="15.75" customHeight="1" x14ac:dyDescent="0.25">
      <c r="A1866" s="1" t="s">
        <v>1866</v>
      </c>
      <c r="B1866" s="1" t="str">
        <f ca="1">IFERROR(__xludf.DUMMYFUNCTION("GOOGLETRANSLATE(A1866)"),"result")</f>
        <v>result</v>
      </c>
    </row>
    <row r="1867" spans="1:2" ht="15.75" customHeight="1" x14ac:dyDescent="0.25">
      <c r="A1867" s="1" t="s">
        <v>1867</v>
      </c>
      <c r="B1867" s="1" t="str">
        <f ca="1">IFERROR(__xludf.DUMMYFUNCTION("GOOGLETRANSLATE(A1867)"),"sombrero")</f>
        <v>sombrero</v>
      </c>
    </row>
    <row r="1868" spans="1:2" ht="15.75" customHeight="1" x14ac:dyDescent="0.25">
      <c r="A1868" s="1" t="s">
        <v>1868</v>
      </c>
      <c r="B1868" s="1" t="str">
        <f ca="1">IFERROR(__xludf.DUMMYFUNCTION("GOOGLETRANSLATE(A1868)"),"smaller")</f>
        <v>smaller</v>
      </c>
    </row>
    <row r="1869" spans="1:2" ht="15.75" customHeight="1" x14ac:dyDescent="0.25">
      <c r="A1869" s="1" t="s">
        <v>1869</v>
      </c>
      <c r="B1869" s="1" t="str">
        <f ca="1">IFERROR(__xludf.DUMMYFUNCTION("GOOGLETRANSLATE(A1869)"),"received")</f>
        <v>received</v>
      </c>
    </row>
    <row r="1870" spans="1:2" ht="15.75" customHeight="1" x14ac:dyDescent="0.25">
      <c r="A1870" s="1" t="s">
        <v>1870</v>
      </c>
      <c r="B1870" s="1" t="str">
        <f ca="1">IFERROR(__xludf.DUMMYFUNCTION("GOOGLETRANSLATE(A1870)"),"black")</f>
        <v>black</v>
      </c>
    </row>
    <row r="1871" spans="1:2" ht="15.75" customHeight="1" x14ac:dyDescent="0.25">
      <c r="A1871" s="1" t="s">
        <v>1871</v>
      </c>
      <c r="B1871" s="1" t="str">
        <f ca="1">IFERROR(__xludf.DUMMYFUNCTION("GOOGLETRANSLATE(A1871)"),"to")</f>
        <v>to</v>
      </c>
    </row>
    <row r="1872" spans="1:2" ht="15.75" customHeight="1" x14ac:dyDescent="0.25">
      <c r="A1872" s="1" t="s">
        <v>1872</v>
      </c>
      <c r="B1872" s="1" t="str">
        <f ca="1">IFERROR(__xludf.DUMMYFUNCTION("GOOGLETRANSLATE(A1872)"),"There have been")</f>
        <v>There have been</v>
      </c>
    </row>
    <row r="1873" spans="1:2" ht="15.75" customHeight="1" x14ac:dyDescent="0.25">
      <c r="A1873" s="1" t="s">
        <v>1873</v>
      </c>
      <c r="B1873" s="1" t="str">
        <f ca="1">IFERROR(__xludf.DUMMYFUNCTION("GOOGLETRANSLATE(A1873)"),"clean")</f>
        <v>clean</v>
      </c>
    </row>
    <row r="1874" spans="1:2" ht="15.75" customHeight="1" x14ac:dyDescent="0.25">
      <c r="A1874" s="1" t="s">
        <v>1874</v>
      </c>
      <c r="B1874" s="1" t="str">
        <f ca="1">IFERROR(__xludf.DUMMYFUNCTION("GOOGLETRANSLATE(A1874)"),"china")</f>
        <v>china</v>
      </c>
    </row>
    <row r="1875" spans="1:2" ht="15.75" customHeight="1" x14ac:dyDescent="0.25">
      <c r="A1875" s="1" t="s">
        <v>1875</v>
      </c>
      <c r="B1875" s="1" t="str">
        <f ca="1">IFERROR(__xludf.DUMMYFUNCTION("GOOGLETRANSLATE(A1875)"),"games")</f>
        <v>games</v>
      </c>
    </row>
    <row r="1876" spans="1:2" ht="15.75" customHeight="1" x14ac:dyDescent="0.25">
      <c r="A1876" s="1" t="s">
        <v>1876</v>
      </c>
      <c r="B1876" s="1" t="str">
        <f ca="1">IFERROR(__xludf.DUMMYFUNCTION("GOOGLETRANSLATE(A1876)"),"corner")</f>
        <v>corner</v>
      </c>
    </row>
    <row r="1877" spans="1:2" ht="15.75" customHeight="1" x14ac:dyDescent="0.25">
      <c r="A1877" s="1" t="s">
        <v>1877</v>
      </c>
      <c r="B1877" s="1" t="str">
        <f ca="1">IFERROR(__xludf.DUMMYFUNCTION("GOOGLETRANSLATE(A1877)"),"Trust")</f>
        <v>Trust</v>
      </c>
    </row>
    <row r="1878" spans="1:2" ht="15.75" customHeight="1" x14ac:dyDescent="0.25">
      <c r="A1878" s="1" t="s">
        <v>1878</v>
      </c>
      <c r="B1878" s="1" t="str">
        <f ca="1">IFERROR(__xludf.DUMMYFUNCTION("GOOGLETRANSLATE(A1878)"),"video")</f>
        <v>video</v>
      </c>
    </row>
    <row r="1879" spans="1:2" ht="15.75" customHeight="1" x14ac:dyDescent="0.25">
      <c r="A1879" s="1" t="s">
        <v>1879</v>
      </c>
      <c r="B1879" s="1" t="str">
        <f ca="1">IFERROR(__xludf.DUMMYFUNCTION("GOOGLETRANSLATE(A1879)"),"perfectly")</f>
        <v>perfectly</v>
      </c>
    </row>
    <row r="1880" spans="1:2" ht="15.75" customHeight="1" x14ac:dyDescent="0.25">
      <c r="A1880" s="1" t="s">
        <v>1880</v>
      </c>
      <c r="B1880" s="1" t="str">
        <f ca="1">IFERROR(__xludf.DUMMYFUNCTION("GOOGLETRANSLATE(A1880)"),"They will do")</f>
        <v>They will do</v>
      </c>
    </row>
    <row r="1881" spans="1:2" ht="15.75" customHeight="1" x14ac:dyDescent="0.25">
      <c r="A1881" s="1" t="s">
        <v>1881</v>
      </c>
      <c r="B1881" s="1" t="str">
        <f ca="1">IFERROR(__xludf.DUMMYFUNCTION("GOOGLETRANSLATE(A1881)"),"theater")</f>
        <v>theater</v>
      </c>
    </row>
    <row r="1882" spans="1:2" ht="15.75" customHeight="1" x14ac:dyDescent="0.25">
      <c r="A1882" s="1" t="s">
        <v>1882</v>
      </c>
      <c r="B1882" s="1" t="str">
        <f ca="1">IFERROR(__xludf.DUMMYFUNCTION("GOOGLETRANSLATE(A1882)"),"asleep")</f>
        <v>asleep</v>
      </c>
    </row>
    <row r="1883" spans="1:2" ht="15.75" customHeight="1" x14ac:dyDescent="0.25">
      <c r="A1883" s="1" t="s">
        <v>1883</v>
      </c>
      <c r="B1883" s="1" t="str">
        <f ca="1">IFERROR(__xludf.DUMMYFUNCTION("GOOGLETRANSLATE(A1883)"),"local")</f>
        <v>local</v>
      </c>
    </row>
    <row r="1884" spans="1:2" ht="15.75" customHeight="1" x14ac:dyDescent="0.25">
      <c r="A1884" s="1" t="s">
        <v>1884</v>
      </c>
      <c r="B1884" s="1" t="str">
        <f ca="1">IFERROR(__xludf.DUMMYFUNCTION("GOOGLETRANSLATE(A1884)"),"left")</f>
        <v>left</v>
      </c>
    </row>
    <row r="1885" spans="1:2" ht="15.75" customHeight="1" x14ac:dyDescent="0.25">
      <c r="A1885" s="1" t="s">
        <v>1885</v>
      </c>
      <c r="B1885" s="1" t="str">
        <f ca="1">IFERROR(__xludf.DUMMYFUNCTION("GOOGLETRANSLATE(A1885)"),"pity")</f>
        <v>pity</v>
      </c>
    </row>
    <row r="1886" spans="1:2" ht="15.75" customHeight="1" x14ac:dyDescent="0.25">
      <c r="A1886" s="1" t="s">
        <v>1886</v>
      </c>
      <c r="B1886" s="1" t="str">
        <f ca="1">IFERROR(__xludf.DUMMYFUNCTION("GOOGLETRANSLATE(A1886)"),"streets")</f>
        <v>streets</v>
      </c>
    </row>
    <row r="1887" spans="1:2" ht="15.75" customHeight="1" x14ac:dyDescent="0.25">
      <c r="A1887" s="1" t="s">
        <v>1887</v>
      </c>
      <c r="B1887" s="1" t="str">
        <f ca="1">IFERROR(__xludf.DUMMYFUNCTION("GOOGLETRANSLATE(A1887)"),"believe me")</f>
        <v>believe me</v>
      </c>
    </row>
    <row r="1888" spans="1:2" ht="15.75" customHeight="1" x14ac:dyDescent="0.25">
      <c r="A1888" s="1" t="s">
        <v>1888</v>
      </c>
      <c r="B1888" s="1" t="str">
        <f ca="1">IFERROR(__xludf.DUMMYFUNCTION("GOOGLETRANSLATE(A1888)"),"responsibility")</f>
        <v>responsibility</v>
      </c>
    </row>
    <row r="1889" spans="1:2" ht="15.75" customHeight="1" x14ac:dyDescent="0.25">
      <c r="A1889" s="1" t="s">
        <v>1889</v>
      </c>
      <c r="B1889" s="1" t="str">
        <f ca="1">IFERROR(__xludf.DUMMYFUNCTION("GOOGLETRANSLATE(A1889)"),"search")</f>
        <v>search</v>
      </c>
    </row>
    <row r="1890" spans="1:2" ht="15.75" customHeight="1" x14ac:dyDescent="0.25">
      <c r="A1890" s="1" t="s">
        <v>1890</v>
      </c>
      <c r="B1890" s="1" t="str">
        <f ca="1">IFERROR(__xludf.DUMMYFUNCTION("GOOGLETRANSLATE(A1890)"),"finger")</f>
        <v>finger</v>
      </c>
    </row>
    <row r="1891" spans="1:2" ht="15.75" customHeight="1" x14ac:dyDescent="0.25">
      <c r="A1891" s="1" t="s">
        <v>1891</v>
      </c>
      <c r="B1891" s="1" t="str">
        <f ca="1">IFERROR(__xludf.DUMMYFUNCTION("GOOGLETRANSLATE(A1891)"),"EYES")</f>
        <v>EYES</v>
      </c>
    </row>
    <row r="1892" spans="1:2" ht="15.75" customHeight="1" x14ac:dyDescent="0.25">
      <c r="A1892" s="1" t="s">
        <v>1892</v>
      </c>
      <c r="B1892" s="1" t="str">
        <f ca="1">IFERROR(__xludf.DUMMYFUNCTION("GOOGLETRANSLATE(A1892)"),"memories")</f>
        <v>memories</v>
      </c>
    </row>
    <row r="1893" spans="1:2" ht="15.75" customHeight="1" x14ac:dyDescent="0.25">
      <c r="A1893" s="1" t="s">
        <v>1893</v>
      </c>
      <c r="B1893" s="1" t="str">
        <f ca="1">IFERROR(__xludf.DUMMYFUNCTION("GOOGLETRANSLATE(A1893)"),"reasons")</f>
        <v>reasons</v>
      </c>
    </row>
    <row r="1894" spans="1:2" ht="15.75" customHeight="1" x14ac:dyDescent="0.25">
      <c r="A1894" s="1" t="s">
        <v>1894</v>
      </c>
      <c r="B1894" s="1" t="str">
        <f ca="1">IFERROR(__xludf.DUMMYFUNCTION("GOOGLETRANSLATE(A1894)"),"listening")</f>
        <v>listening</v>
      </c>
    </row>
    <row r="1895" spans="1:2" ht="15.75" customHeight="1" x14ac:dyDescent="0.25">
      <c r="A1895" s="1" t="s">
        <v>1895</v>
      </c>
      <c r="B1895" s="1" t="str">
        <f ca="1">IFERROR(__xludf.DUMMYFUNCTION("GOOGLETRANSLATE(A1895)"),"eric")</f>
        <v>eric</v>
      </c>
    </row>
    <row r="1896" spans="1:2" ht="15.75" customHeight="1" x14ac:dyDescent="0.25">
      <c r="A1896" s="1" t="s">
        <v>1896</v>
      </c>
      <c r="B1896" s="1" t="str">
        <f ca="1">IFERROR(__xludf.DUMMYFUNCTION("GOOGLETRANSLATE(A1896)"),"choose")</f>
        <v>choose</v>
      </c>
    </row>
    <row r="1897" spans="1:2" ht="15.75" customHeight="1" x14ac:dyDescent="0.25">
      <c r="A1897" s="1" t="s">
        <v>1897</v>
      </c>
      <c r="B1897" s="1" t="str">
        <f ca="1">IFERROR(__xludf.DUMMYFUNCTION("GOOGLETRANSLATE(A1897)"),"loves")</f>
        <v>loves</v>
      </c>
    </row>
    <row r="1898" spans="1:2" ht="15.75" customHeight="1" x14ac:dyDescent="0.25">
      <c r="A1898" s="1" t="s">
        <v>1898</v>
      </c>
      <c r="B1898" s="1" t="str">
        <f ca="1">IFERROR(__xludf.DUMMYFUNCTION("GOOGLETRANSLATE(A1898)"),"smells")</f>
        <v>smells</v>
      </c>
    </row>
    <row r="1899" spans="1:2" ht="15.75" customHeight="1" x14ac:dyDescent="0.25">
      <c r="A1899" s="1" t="s">
        <v>1899</v>
      </c>
      <c r="B1899" s="1" t="str">
        <f ca="1">IFERROR(__xludf.DUMMYFUNCTION("GOOGLETRANSLATE(A1899)"),"lunch")</f>
        <v>lunch</v>
      </c>
    </row>
    <row r="1900" spans="1:2" ht="15.75" customHeight="1" x14ac:dyDescent="0.25">
      <c r="A1900" s="1" t="s">
        <v>1900</v>
      </c>
      <c r="B1900" s="1" t="str">
        <f ca="1">IFERROR(__xludf.DUMMYFUNCTION("GOOGLETRANSLATE(A1900)"),"hundred")</f>
        <v>hundred</v>
      </c>
    </row>
    <row r="1901" spans="1:2" ht="15.75" customHeight="1" x14ac:dyDescent="0.25">
      <c r="A1901" s="1" t="s">
        <v>1901</v>
      </c>
      <c r="B1901" s="1" t="str">
        <f ca="1">IFERROR(__xludf.DUMMYFUNCTION("GOOGLETRANSLATE(A1901)"),"DNA")</f>
        <v>DNA</v>
      </c>
    </row>
    <row r="1902" spans="1:2" ht="15.75" customHeight="1" x14ac:dyDescent="0.25">
      <c r="A1902" s="1" t="s">
        <v>1902</v>
      </c>
      <c r="B1902" s="1" t="str">
        <f ca="1">IFERROR(__xludf.DUMMYFUNCTION("GOOGLETRANSLATE(A1902)"),"many")</f>
        <v>many</v>
      </c>
    </row>
    <row r="1903" spans="1:2" ht="15.75" customHeight="1" x14ac:dyDescent="0.25">
      <c r="A1903" s="1" t="s">
        <v>1903</v>
      </c>
      <c r="B1903" s="1" t="str">
        <f ca="1">IFERROR(__xludf.DUMMYFUNCTION("GOOGLETRANSLATE(A1903)"),"pay")</f>
        <v>pay</v>
      </c>
    </row>
    <row r="1904" spans="1:2" ht="15.75" customHeight="1" x14ac:dyDescent="0.25">
      <c r="A1904" s="1" t="s">
        <v>1904</v>
      </c>
      <c r="B1904" s="1" t="str">
        <f ca="1">IFERROR(__xludf.DUMMYFUNCTION("GOOGLETRANSLATE(A1904)"),"normally")</f>
        <v>normally</v>
      </c>
    </row>
    <row r="1905" spans="1:2" ht="15.75" customHeight="1" x14ac:dyDescent="0.25">
      <c r="A1905" s="1" t="s">
        <v>1905</v>
      </c>
      <c r="B1905" s="1" t="str">
        <f ca="1">IFERROR(__xludf.DUMMYFUNCTION("GOOGLETRANSLATE(A1905)"),"mr")</f>
        <v>mr</v>
      </c>
    </row>
    <row r="1906" spans="1:2" ht="15.75" customHeight="1" x14ac:dyDescent="0.25">
      <c r="A1906" s="1" t="s">
        <v>1906</v>
      </c>
      <c r="B1906" s="1" t="str">
        <f ca="1">IFERROR(__xludf.DUMMYFUNCTION("GOOGLETRANSLATE(A1906)"),"pastel")</f>
        <v>pastel</v>
      </c>
    </row>
    <row r="1907" spans="1:2" ht="15.75" customHeight="1" x14ac:dyDescent="0.25">
      <c r="A1907" s="1" t="s">
        <v>1907</v>
      </c>
      <c r="B1907" s="1" t="str">
        <f ca="1">IFERROR(__xludf.DUMMYFUNCTION("GOOGLETRANSLATE(A1907)"),"Bastard")</f>
        <v>Bastard</v>
      </c>
    </row>
    <row r="1908" spans="1:2" ht="15.75" customHeight="1" x14ac:dyDescent="0.25">
      <c r="A1908" s="1" t="s">
        <v>1908</v>
      </c>
      <c r="B1908" s="1" t="str">
        <f ca="1">IFERROR(__xludf.DUMMYFUNCTION("GOOGLETRANSLATE(A1908)"),"Love")</f>
        <v>Love</v>
      </c>
    </row>
    <row r="1909" spans="1:2" ht="15.75" customHeight="1" x14ac:dyDescent="0.25">
      <c r="A1909" s="1" t="s">
        <v>1909</v>
      </c>
      <c r="B1909" s="1" t="str">
        <f ca="1">IFERROR(__xludf.DUMMYFUNCTION("GOOGLETRANSLATE(A1909)"),"happens")</f>
        <v>happens</v>
      </c>
    </row>
    <row r="1910" spans="1:2" ht="15.75" customHeight="1" x14ac:dyDescent="0.25">
      <c r="A1910" s="1" t="s">
        <v>1910</v>
      </c>
      <c r="B1910" s="1" t="str">
        <f ca="1">IFERROR(__xludf.DUMMYFUNCTION("GOOGLETRANSLATE(A1910)"),"tell me")</f>
        <v>tell me</v>
      </c>
    </row>
    <row r="1911" spans="1:2" ht="15.75" customHeight="1" x14ac:dyDescent="0.25">
      <c r="A1911" s="1" t="s">
        <v>1911</v>
      </c>
      <c r="B1911" s="1" t="str">
        <f ca="1">IFERROR(__xludf.DUMMYFUNCTION("GOOGLETRANSLATE(A1911)"),"anna")</f>
        <v>anna</v>
      </c>
    </row>
    <row r="1912" spans="1:2" ht="15.75" customHeight="1" x14ac:dyDescent="0.25">
      <c r="A1912" s="1" t="s">
        <v>1912</v>
      </c>
      <c r="B1912" s="1" t="str">
        <f ca="1">IFERROR(__xludf.DUMMYFUNCTION("GOOGLETRANSLATE(A1912)"),"costa")</f>
        <v>costa</v>
      </c>
    </row>
    <row r="1913" spans="1:2" ht="15.75" customHeight="1" x14ac:dyDescent="0.25">
      <c r="A1913" s="1" t="s">
        <v>1913</v>
      </c>
      <c r="B1913" s="1" t="str">
        <f ca="1">IFERROR(__xludf.DUMMYFUNCTION("GOOGLETRANSLATE(A1913)"),"Get up")</f>
        <v>Get up</v>
      </c>
    </row>
    <row r="1914" spans="1:2" ht="15.75" customHeight="1" x14ac:dyDescent="0.25">
      <c r="A1914" s="1" t="s">
        <v>1914</v>
      </c>
      <c r="B1914" s="1" t="str">
        <f ca="1">IFERROR(__xludf.DUMMYFUNCTION("GOOGLETRANSLATE(A1914)"),"calling")</f>
        <v>calling</v>
      </c>
    </row>
    <row r="1915" spans="1:2" ht="15.75" customHeight="1" x14ac:dyDescent="0.25">
      <c r="A1915" s="1" t="s">
        <v>1915</v>
      </c>
      <c r="B1915" s="1" t="str">
        <f ca="1">IFERROR(__xludf.DUMMYFUNCTION("GOOGLETRANSLATE(A1915)"),"closed")</f>
        <v>closed</v>
      </c>
    </row>
    <row r="1916" spans="1:2" ht="15.75" customHeight="1" x14ac:dyDescent="0.25">
      <c r="A1916" s="1" t="s">
        <v>1916</v>
      </c>
      <c r="B1916" s="1" t="str">
        <f ca="1">IFERROR(__xludf.DUMMYFUNCTION("GOOGLETRANSLATE(A1916)"),"interest")</f>
        <v>interest</v>
      </c>
    </row>
    <row r="1917" spans="1:2" ht="15.75" customHeight="1" x14ac:dyDescent="0.25">
      <c r="A1917" s="1" t="s">
        <v>1917</v>
      </c>
      <c r="B1917" s="1" t="str">
        <f ca="1">IFERROR(__xludf.DUMMYFUNCTION("GOOGLETRANSLATE(A1917)"),"nurse")</f>
        <v>nurse</v>
      </c>
    </row>
    <row r="1918" spans="1:2" ht="15.75" customHeight="1" x14ac:dyDescent="0.25">
      <c r="A1918" s="1" t="s">
        <v>1918</v>
      </c>
      <c r="B1918" s="1" t="str">
        <f ca="1">IFERROR(__xludf.DUMMYFUNCTION("GOOGLETRANSLATE(A1918)"),"beginning")</f>
        <v>beginning</v>
      </c>
    </row>
    <row r="1919" spans="1:2" ht="15.75" customHeight="1" x14ac:dyDescent="0.25">
      <c r="A1919" s="1" t="s">
        <v>1919</v>
      </c>
      <c r="B1919" s="1" t="str">
        <f ca="1">IFERROR(__xludf.DUMMYFUNCTION("GOOGLETRANSLATE(A1919)"),"forget")</f>
        <v>forget</v>
      </c>
    </row>
    <row r="1920" spans="1:2" ht="15.75" customHeight="1" x14ac:dyDescent="0.25">
      <c r="A1920" s="1" t="s">
        <v>1920</v>
      </c>
      <c r="B1920" s="1" t="str">
        <f ca="1">IFERROR(__xludf.DUMMYFUNCTION("GOOGLETRANSLATE(A1920)"),"It was")</f>
        <v>It was</v>
      </c>
    </row>
    <row r="1921" spans="1:2" ht="15.75" customHeight="1" x14ac:dyDescent="0.25">
      <c r="A1921" s="1" t="s">
        <v>1921</v>
      </c>
      <c r="B1921" s="1" t="str">
        <f ca="1">IFERROR(__xludf.DUMMYFUNCTION("GOOGLETRANSLATE(A1921)"),"military")</f>
        <v>military</v>
      </c>
    </row>
    <row r="1922" spans="1:2" ht="15.75" customHeight="1" x14ac:dyDescent="0.25">
      <c r="A1922" s="1" t="s">
        <v>1922</v>
      </c>
      <c r="B1922" s="1" t="str">
        <f ca="1">IFERROR(__xludf.DUMMYFUNCTION("GOOGLETRANSLATE(A1922)"),"dust")</f>
        <v>dust</v>
      </c>
    </row>
    <row r="1923" spans="1:2" ht="15.75" customHeight="1" x14ac:dyDescent="0.25">
      <c r="A1923" s="1" t="s">
        <v>1923</v>
      </c>
      <c r="B1923" s="1" t="str">
        <f ca="1">IFERROR(__xludf.DUMMYFUNCTION("GOOGLETRANSLATE(A1923)"),"bella")</f>
        <v>bella</v>
      </c>
    </row>
    <row r="1924" spans="1:2" ht="15.75" customHeight="1" x14ac:dyDescent="0.25">
      <c r="A1924" s="1" t="s">
        <v>1924</v>
      </c>
      <c r="B1924" s="1" t="str">
        <f ca="1">IFERROR(__xludf.DUMMYFUNCTION("GOOGLETRANSLATE(A1924)"),"I remain")</f>
        <v>I remain</v>
      </c>
    </row>
    <row r="1925" spans="1:2" ht="15.75" customHeight="1" x14ac:dyDescent="0.25">
      <c r="A1925" s="1" t="s">
        <v>1925</v>
      </c>
      <c r="B1925" s="1" t="str">
        <f ca="1">IFERROR(__xludf.DUMMYFUNCTION("GOOGLETRANSLATE(A1925)"),"kate")</f>
        <v>kate</v>
      </c>
    </row>
    <row r="1926" spans="1:2" ht="15.75" customHeight="1" x14ac:dyDescent="0.25">
      <c r="A1926" s="1" t="s">
        <v>1926</v>
      </c>
      <c r="B1926" s="1" t="str">
        <f ca="1">IFERROR(__xludf.DUMMYFUNCTION("GOOGLETRANSLATE(A1926)"),"by contrast")</f>
        <v>by contrast</v>
      </c>
    </row>
    <row r="1927" spans="1:2" ht="15.75" customHeight="1" x14ac:dyDescent="0.25">
      <c r="A1927" s="1" t="s">
        <v>1927</v>
      </c>
      <c r="B1927" s="1" t="str">
        <f ca="1">IFERROR(__xludf.DUMMYFUNCTION("GOOGLETRANSLATE(A1927)"),"willpower")</f>
        <v>willpower</v>
      </c>
    </row>
    <row r="1928" spans="1:2" ht="15.75" customHeight="1" x14ac:dyDescent="0.25">
      <c r="A1928" s="1" t="s">
        <v>1928</v>
      </c>
      <c r="B1928" s="1" t="str">
        <f ca="1">IFERROR(__xludf.DUMMYFUNCTION("GOOGLETRANSLATE(A1928)"),"several")</f>
        <v>several</v>
      </c>
    </row>
    <row r="1929" spans="1:2" ht="15.75" customHeight="1" x14ac:dyDescent="0.25">
      <c r="A1929" s="1" t="s">
        <v>1929</v>
      </c>
      <c r="B1929" s="1" t="str">
        <f ca="1">IFERROR(__xludf.DUMMYFUNCTION("GOOGLETRANSLATE(A1929)"),"theory")</f>
        <v>theory</v>
      </c>
    </row>
    <row r="1930" spans="1:2" ht="15.75" customHeight="1" x14ac:dyDescent="0.25">
      <c r="A1930" s="1" t="s">
        <v>1930</v>
      </c>
      <c r="B1930" s="1" t="str">
        <f ca="1">IFERROR(__xludf.DUMMYFUNCTION("GOOGLETRANSLATE(A1930)"),"day")</f>
        <v>day</v>
      </c>
    </row>
    <row r="1931" spans="1:2" ht="15.75" customHeight="1" x14ac:dyDescent="0.25">
      <c r="A1931" s="1" t="s">
        <v>1931</v>
      </c>
      <c r="B1931" s="1" t="str">
        <f ca="1">IFERROR(__xludf.DUMMYFUNCTION("GOOGLETRANSLATE(A1931)"),"tale")</f>
        <v>tale</v>
      </c>
    </row>
    <row r="1932" spans="1:2" ht="15.75" customHeight="1" x14ac:dyDescent="0.25">
      <c r="A1932" s="1" t="s">
        <v>1932</v>
      </c>
      <c r="B1932" s="1" t="str">
        <f ca="1">IFERROR(__xludf.DUMMYFUNCTION("GOOGLETRANSLATE(A1932)"),"scenery")</f>
        <v>scenery</v>
      </c>
    </row>
    <row r="1933" spans="1:2" ht="15.75" customHeight="1" x14ac:dyDescent="0.25">
      <c r="A1933" s="1" t="s">
        <v>1933</v>
      </c>
      <c r="B1933" s="1" t="str">
        <f ca="1">IFERROR(__xludf.DUMMYFUNCTION("GOOGLETRANSLATE(A1933)"),"diary")</f>
        <v>diary</v>
      </c>
    </row>
    <row r="1934" spans="1:2" ht="15.75" customHeight="1" x14ac:dyDescent="0.25">
      <c r="A1934" s="1" t="s">
        <v>1934</v>
      </c>
      <c r="B1934" s="1" t="str">
        <f ca="1">IFERROR(__xludf.DUMMYFUNCTION("GOOGLETRANSLATE(A1934)"),"property")</f>
        <v>property</v>
      </c>
    </row>
    <row r="1935" spans="1:2" ht="15.75" customHeight="1" x14ac:dyDescent="0.25">
      <c r="A1935" s="1" t="s">
        <v>1935</v>
      </c>
      <c r="B1935" s="1" t="str">
        <f ca="1">IFERROR(__xludf.DUMMYFUNCTION("GOOGLETRANSLATE(A1935)"),"hole")</f>
        <v>hole</v>
      </c>
    </row>
    <row r="1936" spans="1:2" ht="15.75" customHeight="1" x14ac:dyDescent="0.25">
      <c r="A1936" s="1" t="s">
        <v>1936</v>
      </c>
      <c r="B1936" s="1" t="str">
        <f ca="1">IFERROR(__xludf.DUMMYFUNCTION("GOOGLETRANSLATE(A1936)"),"aspect")</f>
        <v>aspect</v>
      </c>
    </row>
    <row r="1937" spans="1:2" ht="15.75" customHeight="1" x14ac:dyDescent="0.25">
      <c r="A1937" s="1" t="s">
        <v>1937</v>
      </c>
      <c r="B1937" s="1" t="str">
        <f ca="1">IFERROR(__xludf.DUMMYFUNCTION("GOOGLETRANSLATE(A1937)"),"camp")</f>
        <v>camp</v>
      </c>
    </row>
    <row r="1938" spans="1:2" ht="15.75" customHeight="1" x14ac:dyDescent="0.25">
      <c r="A1938" s="1" t="s">
        <v>1938</v>
      </c>
      <c r="B1938" s="1" t="str">
        <f ca="1">IFERROR(__xludf.DUMMYFUNCTION("GOOGLETRANSLATE(A1938)"),"rest")</f>
        <v>rest</v>
      </c>
    </row>
    <row r="1939" spans="1:2" ht="15.75" customHeight="1" x14ac:dyDescent="0.25">
      <c r="A1939" s="1" t="s">
        <v>1939</v>
      </c>
      <c r="B1939" s="1" t="str">
        <f ca="1">IFERROR(__xludf.DUMMYFUNCTION("GOOGLETRANSLATE(A1939)"),"kill me")</f>
        <v>kill me</v>
      </c>
    </row>
    <row r="1940" spans="1:2" ht="15.75" customHeight="1" x14ac:dyDescent="0.25">
      <c r="A1940" s="1" t="s">
        <v>1940</v>
      </c>
      <c r="B1940" s="1" t="str">
        <f ca="1">IFERROR(__xludf.DUMMYFUNCTION("GOOGLETRANSLATE(A1940)"),"involved")</f>
        <v>involved</v>
      </c>
    </row>
    <row r="1941" spans="1:2" ht="15.75" customHeight="1" x14ac:dyDescent="0.25">
      <c r="A1941" s="1" t="s">
        <v>1941</v>
      </c>
      <c r="B1941" s="1" t="str">
        <f ca="1">IFERROR(__xludf.DUMMYFUNCTION("GOOGLETRANSLATE(A1941)"),"He wanted")</f>
        <v>He wanted</v>
      </c>
    </row>
    <row r="1942" spans="1:2" ht="15.75" customHeight="1" x14ac:dyDescent="0.25">
      <c r="A1942" s="1" t="s">
        <v>1942</v>
      </c>
      <c r="B1942" s="1" t="str">
        <f ca="1">IFERROR(__xludf.DUMMYFUNCTION("GOOGLETRANSLATE(A1942)"),"angel")</f>
        <v>angel</v>
      </c>
    </row>
    <row r="1943" spans="1:2" ht="15.75" customHeight="1" x14ac:dyDescent="0.25">
      <c r="A1943" s="1" t="s">
        <v>1943</v>
      </c>
      <c r="B1943" s="1" t="str">
        <f ca="1">IFERROR(__xludf.DUMMYFUNCTION("GOOGLETRANSLATE(A1943)"),"to send")</f>
        <v>to send</v>
      </c>
    </row>
    <row r="1944" spans="1:2" ht="15.75" customHeight="1" x14ac:dyDescent="0.25">
      <c r="A1944" s="1" t="s">
        <v>1944</v>
      </c>
      <c r="B1944" s="1" t="str">
        <f ca="1">IFERROR(__xludf.DUMMYFUNCTION("GOOGLETRANSLATE(A1944)"),"awesome")</f>
        <v>awesome</v>
      </c>
    </row>
    <row r="1945" spans="1:2" ht="15.75" customHeight="1" x14ac:dyDescent="0.25">
      <c r="A1945" s="1" t="s">
        <v>1945</v>
      </c>
      <c r="B1945" s="1" t="str">
        <f ca="1">IFERROR(__xludf.DUMMYFUNCTION("GOOGLETRANSLATE(A1945)"),"process")</f>
        <v>process</v>
      </c>
    </row>
    <row r="1946" spans="1:2" ht="15.75" customHeight="1" x14ac:dyDescent="0.25">
      <c r="A1946" s="1" t="s">
        <v>1946</v>
      </c>
      <c r="B1946" s="1" t="str">
        <f ca="1">IFERROR(__xludf.DUMMYFUNCTION("GOOGLETRANSLATE(A1946)"),"tried")</f>
        <v>tried</v>
      </c>
    </row>
    <row r="1947" spans="1:2" ht="15.75" customHeight="1" x14ac:dyDescent="0.25">
      <c r="A1947" s="1" t="s">
        <v>1947</v>
      </c>
      <c r="B1947" s="1" t="str">
        <f ca="1">IFERROR(__xludf.DUMMYFUNCTION("GOOGLETRANSLATE(A1947)"),"my")</f>
        <v>my</v>
      </c>
    </row>
    <row r="1948" spans="1:2" ht="15.75" customHeight="1" x14ac:dyDescent="0.25">
      <c r="A1948" s="1" t="s">
        <v>1948</v>
      </c>
      <c r="B1948" s="1" t="str">
        <f ca="1">IFERROR(__xludf.DUMMYFUNCTION("GOOGLETRANSLATE(A1948)"),"fountain")</f>
        <v>fountain</v>
      </c>
    </row>
    <row r="1949" spans="1:2" ht="15.75" customHeight="1" x14ac:dyDescent="0.25">
      <c r="A1949" s="1" t="s">
        <v>1949</v>
      </c>
      <c r="B1949" s="1" t="str">
        <f ca="1">IFERROR(__xludf.DUMMYFUNCTION("GOOGLETRANSLATE(A1949)"),"alkalde")</f>
        <v>alkalde</v>
      </c>
    </row>
    <row r="1950" spans="1:2" ht="15.75" customHeight="1" x14ac:dyDescent="0.25">
      <c r="A1950" s="1" t="s">
        <v>1950</v>
      </c>
      <c r="B1950" s="1" t="str">
        <f ca="1">IFERROR(__xludf.DUMMYFUNCTION("GOOGLETRANSLATE(A1950)"),"happened")</f>
        <v>happened</v>
      </c>
    </row>
    <row r="1951" spans="1:2" ht="15.75" customHeight="1" x14ac:dyDescent="0.25">
      <c r="A1951" s="1" t="s">
        <v>1951</v>
      </c>
      <c r="B1951" s="1" t="str">
        <f ca="1">IFERROR(__xludf.DUMMYFUNCTION("GOOGLETRANSLATE(A1951)"),"bad")</f>
        <v>bad</v>
      </c>
    </row>
    <row r="1952" spans="1:2" ht="15.75" customHeight="1" x14ac:dyDescent="0.25">
      <c r="A1952" s="1" t="s">
        <v>1952</v>
      </c>
      <c r="B1952" s="1" t="str">
        <f ca="1">IFERROR(__xludf.DUMMYFUNCTION("GOOGLETRANSLATE(A1952)"),"road")</f>
        <v>road</v>
      </c>
    </row>
    <row r="1953" spans="1:2" ht="15.75" customHeight="1" x14ac:dyDescent="0.25">
      <c r="A1953" s="1" t="s">
        <v>1953</v>
      </c>
      <c r="B1953" s="1" t="str">
        <f ca="1">IFERROR(__xludf.DUMMYFUNCTION("GOOGLETRANSLATE(A1953)"),"He disappeared")</f>
        <v>He disappeared</v>
      </c>
    </row>
    <row r="1954" spans="1:2" ht="15.75" customHeight="1" x14ac:dyDescent="0.25">
      <c r="A1954" s="1" t="s">
        <v>1954</v>
      </c>
      <c r="B1954" s="1" t="str">
        <f ca="1">IFERROR(__xludf.DUMMYFUNCTION("GOOGLETRANSLATE(A1954)"),"breakfast")</f>
        <v>breakfast</v>
      </c>
    </row>
    <row r="1955" spans="1:2" ht="15.75" customHeight="1" x14ac:dyDescent="0.25">
      <c r="A1955" s="1" t="s">
        <v>1955</v>
      </c>
      <c r="B1955" s="1" t="str">
        <f ca="1">IFERROR(__xludf.DUMMYFUNCTION("GOOGLETRANSLATE(A1955)"),"weak")</f>
        <v>weak</v>
      </c>
    </row>
    <row r="1956" spans="1:2" ht="15.75" customHeight="1" x14ac:dyDescent="0.25">
      <c r="A1956" s="1" t="s">
        <v>1956</v>
      </c>
      <c r="B1956" s="1" t="str">
        <f ca="1">IFERROR(__xludf.DUMMYFUNCTION("GOOGLETRANSLATE(A1956)"),"Rome")</f>
        <v>Rome</v>
      </c>
    </row>
    <row r="1957" spans="1:2" ht="15.75" customHeight="1" x14ac:dyDescent="0.25">
      <c r="A1957" s="1" t="s">
        <v>1957</v>
      </c>
      <c r="B1957" s="1" t="str">
        <f ca="1">IFERROR(__xludf.DUMMYFUNCTION("GOOGLETRANSLATE(A1957)"),"known")</f>
        <v>known</v>
      </c>
    </row>
    <row r="1958" spans="1:2" ht="15.75" customHeight="1" x14ac:dyDescent="0.25">
      <c r="A1958" s="1" t="s">
        <v>1958</v>
      </c>
      <c r="B1958" s="1" t="str">
        <f ca="1">IFERROR(__xludf.DUMMYFUNCTION("GOOGLETRANSLATE(A1958)"),"starts")</f>
        <v>starts</v>
      </c>
    </row>
    <row r="1959" spans="1:2" ht="15.75" customHeight="1" x14ac:dyDescent="0.25">
      <c r="A1959" s="1" t="s">
        <v>1959</v>
      </c>
      <c r="B1959" s="1" t="str">
        <f ca="1">IFERROR(__xludf.DUMMYFUNCTION("GOOGLETRANSLATE(A1959)"),"also")</f>
        <v>also</v>
      </c>
    </row>
    <row r="1960" spans="1:2" ht="15.75" customHeight="1" x14ac:dyDescent="0.25">
      <c r="A1960" s="1" t="s">
        <v>1960</v>
      </c>
      <c r="B1960" s="1" t="str">
        <f ca="1">IFERROR(__xludf.DUMMYFUNCTION("GOOGLETRANSLATE(A1960)"),"try")</f>
        <v>try</v>
      </c>
    </row>
    <row r="1961" spans="1:2" ht="15.75" customHeight="1" x14ac:dyDescent="0.25">
      <c r="A1961" s="1" t="s">
        <v>1961</v>
      </c>
      <c r="B1961" s="1" t="str">
        <f ca="1">IFERROR(__xludf.DUMMYFUNCTION("GOOGLETRANSLATE(A1961)"),"member")</f>
        <v>member</v>
      </c>
    </row>
    <row r="1962" spans="1:2" ht="15.75" customHeight="1" x14ac:dyDescent="0.25">
      <c r="A1962" s="1" t="s">
        <v>1962</v>
      </c>
      <c r="B1962" s="1" t="str">
        <f ca="1">IFERROR(__xludf.DUMMYFUNCTION("GOOGLETRANSLATE(A1962)"),"losing")</f>
        <v>losing</v>
      </c>
    </row>
    <row r="1963" spans="1:2" ht="15.75" customHeight="1" x14ac:dyDescent="0.25">
      <c r="A1963" s="1" t="s">
        <v>1963</v>
      </c>
      <c r="B1963" s="1" t="str">
        <f ca="1">IFERROR(__xludf.DUMMYFUNCTION("GOOGLETRANSLATE(A1963)"),"have")</f>
        <v>have</v>
      </c>
    </row>
    <row r="1964" spans="1:2" ht="15.75" customHeight="1" x14ac:dyDescent="0.25">
      <c r="A1964" s="1" t="s">
        <v>1964</v>
      </c>
      <c r="B1964" s="1" t="str">
        <f ca="1">IFERROR(__xludf.DUMMYFUNCTION("GOOGLETRANSLATE(A1964)"),"You were")</f>
        <v>You were</v>
      </c>
    </row>
    <row r="1965" spans="1:2" ht="15.75" customHeight="1" x14ac:dyDescent="0.25">
      <c r="A1965" s="1" t="s">
        <v>1965</v>
      </c>
      <c r="B1965" s="1" t="str">
        <f ca="1">IFERROR(__xludf.DUMMYFUNCTION("GOOGLETRANSLATE(A1965)"),"results")</f>
        <v>results</v>
      </c>
    </row>
    <row r="1966" spans="1:2" ht="15.75" customHeight="1" x14ac:dyDescent="0.25">
      <c r="A1966" s="1" t="s">
        <v>1966</v>
      </c>
      <c r="B1966" s="1" t="str">
        <f ca="1">IFERROR(__xludf.DUMMYFUNCTION("GOOGLETRANSLATE(A1966)"),"jerry")</f>
        <v>jerry</v>
      </c>
    </row>
    <row r="1967" spans="1:2" ht="15.75" customHeight="1" x14ac:dyDescent="0.25">
      <c r="A1967" s="1" t="s">
        <v>1967</v>
      </c>
      <c r="B1967" s="1" t="str">
        <f ca="1">IFERROR(__xludf.DUMMYFUNCTION("GOOGLETRANSLATE(A1967)"),"women")</f>
        <v>women</v>
      </c>
    </row>
    <row r="1968" spans="1:2" ht="15.75" customHeight="1" x14ac:dyDescent="0.25">
      <c r="A1968" s="1" t="s">
        <v>1968</v>
      </c>
      <c r="B1968" s="1" t="str">
        <f ca="1">IFERROR(__xludf.DUMMYFUNCTION("GOOGLETRANSLATE(A1968)"),"sr")</f>
        <v>sr</v>
      </c>
    </row>
    <row r="1969" spans="1:2" ht="15.75" customHeight="1" x14ac:dyDescent="0.25">
      <c r="A1969" s="1" t="s">
        <v>1969</v>
      </c>
      <c r="B1969" s="1" t="str">
        <f ca="1">IFERROR(__xludf.DUMMYFUNCTION("GOOGLETRANSLATE(A1969)"),"brave")</f>
        <v>brave</v>
      </c>
    </row>
    <row r="1970" spans="1:2" ht="15.75" customHeight="1" x14ac:dyDescent="0.25">
      <c r="A1970" s="1" t="s">
        <v>1970</v>
      </c>
      <c r="B1970" s="1" t="str">
        <f ca="1">IFERROR(__xludf.DUMMYFUNCTION("GOOGLETRANSLATE(A1970)"),"duty")</f>
        <v>duty</v>
      </c>
    </row>
    <row r="1971" spans="1:2" ht="15.75" customHeight="1" x14ac:dyDescent="0.25">
      <c r="A1971" s="1" t="s">
        <v>1971</v>
      </c>
      <c r="B1971" s="1" t="str">
        <f ca="1">IFERROR(__xludf.DUMMYFUNCTION("GOOGLETRANSLATE(A1971)"),"chest")</f>
        <v>chest</v>
      </c>
    </row>
    <row r="1972" spans="1:2" ht="15.75" customHeight="1" x14ac:dyDescent="0.25">
      <c r="A1972" s="1" t="s">
        <v>1972</v>
      </c>
      <c r="B1972" s="1" t="str">
        <f ca="1">IFERROR(__xludf.DUMMYFUNCTION("GOOGLETRANSLATE(A1972)"),"taste")</f>
        <v>taste</v>
      </c>
    </row>
    <row r="1973" spans="1:2" ht="15.75" customHeight="1" x14ac:dyDescent="0.25">
      <c r="A1973" s="1" t="s">
        <v>1973</v>
      </c>
      <c r="B1973" s="1" t="str">
        <f ca="1">IFERROR(__xludf.DUMMYFUNCTION("GOOGLETRANSLATE(A1973)"),"you hear")</f>
        <v>you hear</v>
      </c>
    </row>
    <row r="1974" spans="1:2" ht="15.75" customHeight="1" x14ac:dyDescent="0.25">
      <c r="A1974" s="1" t="s">
        <v>1974</v>
      </c>
      <c r="B1974" s="1" t="str">
        <f ca="1">IFERROR(__xludf.DUMMYFUNCTION("GOOGLETRANSLATE(A1974)"),"thomas")</f>
        <v>thomas</v>
      </c>
    </row>
    <row r="1975" spans="1:2" ht="15.75" customHeight="1" x14ac:dyDescent="0.25">
      <c r="A1975" s="1" t="s">
        <v>1975</v>
      </c>
      <c r="B1975" s="1" t="str">
        <f ca="1">IFERROR(__xludf.DUMMYFUNCTION("GOOGLETRANSLATE(A1975)"),"newspaper")</f>
        <v>newspaper</v>
      </c>
    </row>
    <row r="1976" spans="1:2" ht="15.75" customHeight="1" x14ac:dyDescent="0.25">
      <c r="A1976" s="1" t="s">
        <v>1976</v>
      </c>
      <c r="B1976" s="1" t="str">
        <f ca="1">IFERROR(__xludf.DUMMYFUNCTION("GOOGLETRANSLATE(A1976)"),"mami")</f>
        <v>mami</v>
      </c>
    </row>
    <row r="1977" spans="1:2" ht="15.75" customHeight="1" x14ac:dyDescent="0.25">
      <c r="A1977" s="1" t="s">
        <v>1977</v>
      </c>
      <c r="B1977" s="1" t="str">
        <f ca="1">IFERROR(__xludf.DUMMYFUNCTION("GOOGLETRANSLATE(A1977)"),"They think")</f>
        <v>They think</v>
      </c>
    </row>
    <row r="1978" spans="1:2" ht="15.75" customHeight="1" x14ac:dyDescent="0.25">
      <c r="A1978" s="1" t="s">
        <v>1978</v>
      </c>
      <c r="B1978" s="1" t="str">
        <f ca="1">IFERROR(__xludf.DUMMYFUNCTION("GOOGLETRANSLATE(A1978)"),"washington")</f>
        <v>washington</v>
      </c>
    </row>
    <row r="1979" spans="1:2" ht="15.75" customHeight="1" x14ac:dyDescent="0.25">
      <c r="A1979" s="1" t="s">
        <v>1979</v>
      </c>
      <c r="B1979" s="1" t="str">
        <f ca="1">IFERROR(__xludf.DUMMYFUNCTION("GOOGLETRANSLATE(A1979)"),"tv")</f>
        <v>tv</v>
      </c>
    </row>
    <row r="1980" spans="1:2" ht="15.75" customHeight="1" x14ac:dyDescent="0.25">
      <c r="A1980" s="1" t="s">
        <v>1980</v>
      </c>
      <c r="B1980" s="1" t="str">
        <f ca="1">IFERROR(__xludf.DUMMYFUNCTION("GOOGLETRANSLATE(A1980)"),"tired")</f>
        <v>tired</v>
      </c>
    </row>
    <row r="1981" spans="1:2" ht="15.75" customHeight="1" x14ac:dyDescent="0.25">
      <c r="A1981" s="1" t="s">
        <v>1981</v>
      </c>
      <c r="B1981" s="1" t="str">
        <f ca="1">IFERROR(__xludf.DUMMYFUNCTION("GOOGLETRANSLATE(A1981)"),"clean")</f>
        <v>clean</v>
      </c>
    </row>
    <row r="1982" spans="1:2" ht="15.75" customHeight="1" x14ac:dyDescent="0.25">
      <c r="A1982" s="1" t="s">
        <v>1982</v>
      </c>
      <c r="B1982" s="1" t="str">
        <f ca="1">IFERROR(__xludf.DUMMYFUNCTION("GOOGLETRANSLATE(A1982)"),"create")</f>
        <v>create</v>
      </c>
    </row>
    <row r="1983" spans="1:2" ht="15.75" customHeight="1" x14ac:dyDescent="0.25">
      <c r="A1983" s="1" t="s">
        <v>1983</v>
      </c>
      <c r="B1983" s="1" t="str">
        <f ca="1">IFERROR(__xludf.DUMMYFUNCTION("GOOGLETRANSLATE(A1983)"),"explain")</f>
        <v>explain</v>
      </c>
    </row>
    <row r="1984" spans="1:2" ht="15.75" customHeight="1" x14ac:dyDescent="0.25">
      <c r="A1984" s="1" t="s">
        <v>1984</v>
      </c>
      <c r="B1984" s="1" t="str">
        <f ca="1">IFERROR(__xludf.DUMMYFUNCTION("GOOGLETRANSLATE(A1984)"),"stolen")</f>
        <v>stolen</v>
      </c>
    </row>
    <row r="1985" spans="1:2" ht="15.75" customHeight="1" x14ac:dyDescent="0.25">
      <c r="A1985" s="1" t="s">
        <v>1985</v>
      </c>
      <c r="B1985" s="1" t="str">
        <f ca="1">IFERROR(__xludf.DUMMYFUNCTION("GOOGLETRANSLATE(A1985)"),"solve")</f>
        <v>solve</v>
      </c>
    </row>
    <row r="1986" spans="1:2" ht="15.75" customHeight="1" x14ac:dyDescent="0.25">
      <c r="A1986" s="1" t="s">
        <v>1986</v>
      </c>
      <c r="B1986" s="1" t="str">
        <f ca="1">IFERROR(__xludf.DUMMYFUNCTION("GOOGLETRANSLATE(A1986)"),"mate")</f>
        <v>mate</v>
      </c>
    </row>
    <row r="1987" spans="1:2" ht="15.75" customHeight="1" x14ac:dyDescent="0.25">
      <c r="A1987" s="1" t="s">
        <v>1987</v>
      </c>
      <c r="B1987" s="1" t="str">
        <f ca="1">IFERROR(__xludf.DUMMYFUNCTION("GOOGLETRANSLATE(A1987)"),"handsome")</f>
        <v>handsome</v>
      </c>
    </row>
    <row r="1988" spans="1:2" ht="15.75" customHeight="1" x14ac:dyDescent="0.25">
      <c r="A1988" s="1" t="s">
        <v>1988</v>
      </c>
      <c r="B1988" s="1" t="str">
        <f ca="1">IFERROR(__xludf.DUMMYFUNCTION("GOOGLETRANSLATE(A1988)"),"Continue")</f>
        <v>Continue</v>
      </c>
    </row>
    <row r="1989" spans="1:2" ht="15.75" customHeight="1" x14ac:dyDescent="0.25">
      <c r="A1989" s="1" t="s">
        <v>1989</v>
      </c>
      <c r="B1989" s="1" t="str">
        <f ca="1">IFERROR(__xludf.DUMMYFUNCTION("GOOGLETRANSLATE(A1989)"),"sheriff")</f>
        <v>sheriff</v>
      </c>
    </row>
    <row r="1990" spans="1:2" ht="15.75" customHeight="1" x14ac:dyDescent="0.25">
      <c r="A1990" s="1" t="s">
        <v>1990</v>
      </c>
      <c r="B1990" s="1" t="str">
        <f ca="1">IFERROR(__xludf.DUMMYFUNCTION("GOOGLETRANSLATE(A1990)"),"work")</f>
        <v>work</v>
      </c>
    </row>
    <row r="1991" spans="1:2" ht="15.75" customHeight="1" x14ac:dyDescent="0.25">
      <c r="A1991" s="1" t="s">
        <v>1991</v>
      </c>
      <c r="B1991" s="1" t="str">
        <f ca="1">IFERROR(__xludf.DUMMYFUNCTION("GOOGLETRANSLATE(A1991)"),"extra")</f>
        <v>extra</v>
      </c>
    </row>
    <row r="1992" spans="1:2" ht="15.75" customHeight="1" x14ac:dyDescent="0.25">
      <c r="A1992" s="1" t="s">
        <v>1992</v>
      </c>
      <c r="B1992" s="1" t="str">
        <f ca="1">IFERROR(__xludf.DUMMYFUNCTION("GOOGLETRANSLATE(A1992)"),"first")</f>
        <v>first</v>
      </c>
    </row>
    <row r="1993" spans="1:2" ht="15.75" customHeight="1" x14ac:dyDescent="0.25">
      <c r="A1993" s="1" t="s">
        <v>1993</v>
      </c>
      <c r="B1993" s="1" t="str">
        <f ca="1">IFERROR(__xludf.DUMMYFUNCTION("GOOGLETRANSLATE(A1993)"),"drive")</f>
        <v>drive</v>
      </c>
    </row>
    <row r="1994" spans="1:2" ht="15.75" customHeight="1" x14ac:dyDescent="0.25">
      <c r="A1994" s="1" t="s">
        <v>1994</v>
      </c>
      <c r="B1994" s="1" t="str">
        <f ca="1">IFERROR(__xludf.DUMMYFUNCTION("GOOGLETRANSLATE(A1994)"),"first")</f>
        <v>first</v>
      </c>
    </row>
    <row r="1995" spans="1:2" ht="15.75" customHeight="1" x14ac:dyDescent="0.25">
      <c r="A1995" s="1" t="s">
        <v>1995</v>
      </c>
      <c r="B1995" s="1" t="str">
        <f ca="1">IFERROR(__xludf.DUMMYFUNCTION("GOOGLETRANSLATE(A1995)"),"act")</f>
        <v>act</v>
      </c>
    </row>
    <row r="1996" spans="1:2" ht="15.75" customHeight="1" x14ac:dyDescent="0.25">
      <c r="A1996" s="1" t="s">
        <v>1996</v>
      </c>
      <c r="B1996" s="1" t="str">
        <f ca="1">IFERROR(__xludf.DUMMYFUNCTION("GOOGLETRANSLATE(A1996)"),"putting up")</f>
        <v>putting up</v>
      </c>
    </row>
    <row r="1997" spans="1:2" ht="15.75" customHeight="1" x14ac:dyDescent="0.25">
      <c r="A1997" s="1" t="s">
        <v>1997</v>
      </c>
      <c r="B1997" s="1" t="str">
        <f ca="1">IFERROR(__xludf.DUMMYFUNCTION("GOOGLETRANSLATE(A1997)"),"numbers")</f>
        <v>numbers</v>
      </c>
    </row>
    <row r="1998" spans="1:2" ht="15.75" customHeight="1" x14ac:dyDescent="0.25">
      <c r="A1998" s="1" t="s">
        <v>1998</v>
      </c>
      <c r="B1998" s="1" t="str">
        <f ca="1">IFERROR(__xludf.DUMMYFUNCTION("GOOGLETRANSLATE(A1998)"),"kilometres")</f>
        <v>kilometres</v>
      </c>
    </row>
    <row r="1999" spans="1:2" ht="15.75" customHeight="1" x14ac:dyDescent="0.25">
      <c r="A1999" s="1" t="s">
        <v>1999</v>
      </c>
      <c r="B1999" s="1" t="str">
        <f ca="1">IFERROR(__xludf.DUMMYFUNCTION("GOOGLETRANSLATE(A1999)"),"andy")</f>
        <v>andy</v>
      </c>
    </row>
    <row r="2000" spans="1:2" ht="15.75" customHeight="1" x14ac:dyDescent="0.25">
      <c r="A2000" s="1" t="s">
        <v>2000</v>
      </c>
      <c r="B2000" s="1" t="str">
        <f ca="1">IFERROR(__xludf.DUMMYFUNCTION("GOOGLETRANSLATE(A2000)"),"carry")</f>
        <v>carry</v>
      </c>
    </row>
    <row r="2001" spans="1:2" ht="15.75" customHeight="1" x14ac:dyDescent="0.25">
      <c r="A2001" s="1" t="s">
        <v>2001</v>
      </c>
      <c r="B2001" s="1" t="str">
        <f ca="1">IFERROR(__xludf.DUMMYFUNCTION("GOOGLETRANSLATE(A2001)"),"rachel")</f>
        <v>rachel</v>
      </c>
    </row>
    <row r="2002" spans="1:2" ht="15.75" customHeight="1" x14ac:dyDescent="0.25">
      <c r="A2002" s="1" t="s">
        <v>2002</v>
      </c>
      <c r="B2002" s="1" t="str">
        <f ca="1">IFERROR(__xludf.DUMMYFUNCTION("GOOGLETRANSLATE(A2002)"),"Girls")</f>
        <v>Girls</v>
      </c>
    </row>
    <row r="2003" spans="1:2" ht="15.75" customHeight="1" x14ac:dyDescent="0.25">
      <c r="A2003" s="1" t="s">
        <v>2003</v>
      </c>
      <c r="B2003" s="1" t="str">
        <f ca="1">IFERROR(__xludf.DUMMYFUNCTION("GOOGLETRANSLATE(A2003)"),"award")</f>
        <v>award</v>
      </c>
    </row>
    <row r="2004" spans="1:2" ht="15.75" customHeight="1" x14ac:dyDescent="0.25">
      <c r="A2004" s="1" t="s">
        <v>2004</v>
      </c>
      <c r="B2004" s="1" t="str">
        <f ca="1">IFERROR(__xludf.DUMMYFUNCTION("GOOGLETRANSLATE(A2004)"),"internet")</f>
        <v>internet</v>
      </c>
    </row>
    <row r="2005" spans="1:2" ht="15.75" customHeight="1" x14ac:dyDescent="0.25">
      <c r="A2005" s="1" t="s">
        <v>2005</v>
      </c>
      <c r="B2005" s="1" t="str">
        <f ca="1">IFERROR(__xludf.DUMMYFUNCTION("GOOGLETRANSLATE(A2005)"),"You would do")</f>
        <v>You would do</v>
      </c>
    </row>
    <row r="2006" spans="1:2" ht="15.75" customHeight="1" x14ac:dyDescent="0.25">
      <c r="A2006" s="1" t="s">
        <v>2006</v>
      </c>
      <c r="B2006" s="1" t="str">
        <f ca="1">IFERROR(__xludf.DUMMYFUNCTION("GOOGLETRANSLATE(A2006)"),"useless")</f>
        <v>useless</v>
      </c>
    </row>
    <row r="2007" spans="1:2" ht="15.75" customHeight="1" x14ac:dyDescent="0.25">
      <c r="A2007" s="1" t="s">
        <v>2007</v>
      </c>
      <c r="B2007" s="1" t="str">
        <f ca="1">IFERROR(__xludf.DUMMYFUNCTION("GOOGLETRANSLATE(A2007)"),"Sunday")</f>
        <v>Sunday</v>
      </c>
    </row>
    <row r="2008" spans="1:2" ht="15.75" customHeight="1" x14ac:dyDescent="0.25">
      <c r="A2008" s="1" t="s">
        <v>2008</v>
      </c>
      <c r="B2008" s="1" t="str">
        <f ca="1">IFERROR(__xludf.DUMMYFUNCTION("GOOGLETRANSLATE(A2008)"),"tomas")</f>
        <v>tomas</v>
      </c>
    </row>
    <row r="2009" spans="1:2" ht="15.75" customHeight="1" x14ac:dyDescent="0.25">
      <c r="A2009" s="1" t="s">
        <v>2009</v>
      </c>
      <c r="B2009" s="1" t="str">
        <f ca="1">IFERROR(__xludf.DUMMYFUNCTION("GOOGLETRANSLATE(A2009)"),"sensation")</f>
        <v>sensation</v>
      </c>
    </row>
    <row r="2010" spans="1:2" ht="15.75" customHeight="1" x14ac:dyDescent="0.25">
      <c r="A2010" s="1" t="s">
        <v>2010</v>
      </c>
      <c r="B2010" s="1" t="str">
        <f ca="1">IFERROR(__xludf.DUMMYFUNCTION("GOOGLETRANSLATE(A2010)"),"alcohol")</f>
        <v>alcohol</v>
      </c>
    </row>
    <row r="2011" spans="1:2" ht="15.75" customHeight="1" x14ac:dyDescent="0.25">
      <c r="A2011" s="1" t="s">
        <v>2011</v>
      </c>
      <c r="B2011" s="1" t="str">
        <f ca="1">IFERROR(__xludf.DUMMYFUNCTION("GOOGLETRANSLATE(A2011)"),"third")</f>
        <v>third</v>
      </c>
    </row>
    <row r="2012" spans="1:2" ht="15.75" customHeight="1" x14ac:dyDescent="0.25">
      <c r="A2012" s="1" t="s">
        <v>2012</v>
      </c>
      <c r="B2012" s="1" t="str">
        <f ca="1">IFERROR(__xludf.DUMMYFUNCTION("GOOGLETRANSLATE(A2012)"),"Agents")</f>
        <v>Agents</v>
      </c>
    </row>
    <row r="2013" spans="1:2" ht="15.75" customHeight="1" x14ac:dyDescent="0.25">
      <c r="A2013" s="1" t="s">
        <v>2013</v>
      </c>
      <c r="B2013" s="1" t="str">
        <f ca="1">IFERROR(__xludf.DUMMYFUNCTION("GOOGLETRANSLATE(A2013)"),"apologies")</f>
        <v>apologies</v>
      </c>
    </row>
    <row r="2014" spans="1:2" ht="15.75" customHeight="1" x14ac:dyDescent="0.25">
      <c r="A2014" s="1" t="s">
        <v>2014</v>
      </c>
      <c r="B2014" s="1" t="str">
        <f ca="1">IFERROR(__xludf.DUMMYFUNCTION("GOOGLETRANSLATE(A2014)"),"ancient")</f>
        <v>ancient</v>
      </c>
    </row>
    <row r="2015" spans="1:2" ht="15.75" customHeight="1" x14ac:dyDescent="0.25">
      <c r="A2015" s="1" t="s">
        <v>2015</v>
      </c>
      <c r="B2015" s="1" t="str">
        <f ca="1">IFERROR(__xludf.DUMMYFUNCTION("GOOGLETRANSLATE(A2015)"),"pretty")</f>
        <v>pretty</v>
      </c>
    </row>
    <row r="2016" spans="1:2" ht="15.75" customHeight="1" x14ac:dyDescent="0.25">
      <c r="A2016" s="1" t="s">
        <v>2016</v>
      </c>
      <c r="B2016" s="1" t="str">
        <f ca="1">IFERROR(__xludf.DUMMYFUNCTION("GOOGLETRANSLATE(A2016)"),"scared")</f>
        <v>scared</v>
      </c>
    </row>
    <row r="2017" spans="1:2" ht="15.75" customHeight="1" x14ac:dyDescent="0.25">
      <c r="A2017" s="1" t="s">
        <v>2017</v>
      </c>
      <c r="B2017" s="1" t="str">
        <f ca="1">IFERROR(__xludf.DUMMYFUNCTION("GOOGLETRANSLATE(A2017)"),"can")</f>
        <v>can</v>
      </c>
    </row>
    <row r="2018" spans="1:2" ht="15.75" customHeight="1" x14ac:dyDescent="0.25">
      <c r="A2018" s="1" t="s">
        <v>2018</v>
      </c>
      <c r="B2018" s="1" t="str">
        <f ca="1">IFERROR(__xludf.DUMMYFUNCTION("GOOGLETRANSLATE(A2018)"),"sexy")</f>
        <v>sexy</v>
      </c>
    </row>
    <row r="2019" spans="1:2" ht="15.75" customHeight="1" x14ac:dyDescent="0.25">
      <c r="A2019" s="1" t="s">
        <v>2019</v>
      </c>
      <c r="B2019" s="1" t="str">
        <f ca="1">IFERROR(__xludf.DUMMYFUNCTION("GOOGLETRANSLATE(A2019)"),"genius")</f>
        <v>genius</v>
      </c>
    </row>
    <row r="2020" spans="1:2" ht="15.75" customHeight="1" x14ac:dyDescent="0.25">
      <c r="A2020" s="1" t="s">
        <v>2020</v>
      </c>
      <c r="B2020" s="1" t="str">
        <f ca="1">IFERROR(__xludf.DUMMYFUNCTION("GOOGLETRANSLATE(A2020)"),"recover")</f>
        <v>recover</v>
      </c>
    </row>
    <row r="2021" spans="1:2" ht="15.75" customHeight="1" x14ac:dyDescent="0.25">
      <c r="A2021" s="1" t="s">
        <v>2021</v>
      </c>
      <c r="B2021" s="1" t="str">
        <f ca="1">IFERROR(__xludf.DUMMYFUNCTION("GOOGLETRANSLATE(A2021)"),"We believe")</f>
        <v>We believe</v>
      </c>
    </row>
    <row r="2022" spans="1:2" ht="15.75" customHeight="1" x14ac:dyDescent="0.25">
      <c r="A2022" s="1" t="s">
        <v>2022</v>
      </c>
      <c r="B2022" s="1" t="str">
        <f ca="1">IFERROR(__xludf.DUMMYFUNCTION("GOOGLETRANSLATE(A2022)"),"language")</f>
        <v>language</v>
      </c>
    </row>
    <row r="2023" spans="1:2" ht="15.75" customHeight="1" x14ac:dyDescent="0.25">
      <c r="A2023" s="1" t="s">
        <v>2023</v>
      </c>
      <c r="B2023" s="1" t="str">
        <f ca="1">IFERROR(__xludf.DUMMYFUNCTION("GOOGLETRANSLATE(A2023)"),"thief")</f>
        <v>thief</v>
      </c>
    </row>
    <row r="2024" spans="1:2" ht="15.75" customHeight="1" x14ac:dyDescent="0.25">
      <c r="A2024" s="1" t="s">
        <v>2024</v>
      </c>
      <c r="B2024" s="1" t="str">
        <f ca="1">IFERROR(__xludf.DUMMYFUNCTION("GOOGLETRANSLATE(A2024)"),"I tried")</f>
        <v>I tried</v>
      </c>
    </row>
    <row r="2025" spans="1:2" ht="15.75" customHeight="1" x14ac:dyDescent="0.25">
      <c r="A2025" s="1" t="s">
        <v>2025</v>
      </c>
      <c r="B2025" s="1" t="str">
        <f ca="1">IFERROR(__xludf.DUMMYFUNCTION("GOOGLETRANSLATE(A2025)"),"exam")</f>
        <v>exam</v>
      </c>
    </row>
    <row r="2026" spans="1:2" ht="15.75" customHeight="1" x14ac:dyDescent="0.25">
      <c r="A2026" s="1" t="s">
        <v>2026</v>
      </c>
      <c r="B2026" s="1" t="str">
        <f ca="1">IFERROR(__xludf.DUMMYFUNCTION("GOOGLETRANSLATE(A2026)"),"fast")</f>
        <v>fast</v>
      </c>
    </row>
    <row r="2027" spans="1:2" ht="15.75" customHeight="1" x14ac:dyDescent="0.25">
      <c r="A2027" s="1" t="s">
        <v>2027</v>
      </c>
      <c r="B2027" s="1" t="str">
        <f ca="1">IFERROR(__xludf.DUMMYFUNCTION("GOOGLETRANSLATE(A2027)"),"mountain")</f>
        <v>mountain</v>
      </c>
    </row>
    <row r="2028" spans="1:2" ht="15.75" customHeight="1" x14ac:dyDescent="0.25">
      <c r="A2028" s="1" t="s">
        <v>2028</v>
      </c>
      <c r="B2028" s="1" t="str">
        <f ca="1">IFERROR(__xludf.DUMMYFUNCTION("GOOGLETRANSLATE(A2028)"),"sleeping")</f>
        <v>sleeping</v>
      </c>
    </row>
    <row r="2029" spans="1:2" ht="15.75" customHeight="1" x14ac:dyDescent="0.25">
      <c r="A2029" s="1" t="s">
        <v>2029</v>
      </c>
      <c r="B2029" s="1" t="str">
        <f ca="1">IFERROR(__xludf.DUMMYFUNCTION("GOOGLETRANSLATE(A2029)"),"shoot")</f>
        <v>shoot</v>
      </c>
    </row>
    <row r="2030" spans="1:2" ht="15.75" customHeight="1" x14ac:dyDescent="0.25">
      <c r="A2030" s="1" t="s">
        <v>2030</v>
      </c>
      <c r="B2030" s="1" t="str">
        <f ca="1">IFERROR(__xludf.DUMMYFUNCTION("GOOGLETRANSLATE(A2030)"),"coach")</f>
        <v>coach</v>
      </c>
    </row>
    <row r="2031" spans="1:2" ht="15.75" customHeight="1" x14ac:dyDescent="0.25">
      <c r="A2031" s="1" t="s">
        <v>2031</v>
      </c>
      <c r="B2031" s="1" t="str">
        <f ca="1">IFERROR(__xludf.DUMMYFUNCTION("GOOGLETRANSLATE(A2031)"),"queso")</f>
        <v>queso</v>
      </c>
    </row>
    <row r="2032" spans="1:2" ht="15.75" customHeight="1" x14ac:dyDescent="0.25">
      <c r="A2032" s="1" t="s">
        <v>2032</v>
      </c>
      <c r="B2032" s="1" t="str">
        <f ca="1">IFERROR(__xludf.DUMMYFUNCTION("GOOGLETRANSLATE(A2032)"),"whole")</f>
        <v>whole</v>
      </c>
    </row>
    <row r="2033" spans="1:2" ht="15.75" customHeight="1" x14ac:dyDescent="0.25">
      <c r="A2033" s="1" t="s">
        <v>2033</v>
      </c>
      <c r="B2033" s="1" t="str">
        <f ca="1">IFERROR(__xludf.DUMMYFUNCTION("GOOGLETRANSLATE(A2033)"),"papers")</f>
        <v>papers</v>
      </c>
    </row>
    <row r="2034" spans="1:2" ht="15.75" customHeight="1" x14ac:dyDescent="0.25">
      <c r="A2034" s="1" t="s">
        <v>2034</v>
      </c>
      <c r="B2034" s="1" t="str">
        <f ca="1">IFERROR(__xludf.DUMMYFUNCTION("GOOGLETRANSLATE(A2034)"),"You put")</f>
        <v>You put</v>
      </c>
    </row>
    <row r="2035" spans="1:2" ht="15.75" customHeight="1" x14ac:dyDescent="0.25">
      <c r="A2035" s="1" t="s">
        <v>2035</v>
      </c>
      <c r="B2035" s="1" t="str">
        <f ca="1">IFERROR(__xludf.DUMMYFUNCTION("GOOGLETRANSLATE(A2035)"),"model")</f>
        <v>model</v>
      </c>
    </row>
    <row r="2036" spans="1:2" ht="15.75" customHeight="1" x14ac:dyDescent="0.25">
      <c r="A2036" s="1" t="s">
        <v>2036</v>
      </c>
      <c r="B2036" s="1" t="str">
        <f ca="1">IFERROR(__xludf.DUMMYFUNCTION("GOOGLETRANSLATE(A2036)"),"soccer")</f>
        <v>soccer</v>
      </c>
    </row>
    <row r="2037" spans="1:2" ht="15.75" customHeight="1" x14ac:dyDescent="0.25">
      <c r="A2037" s="1" t="s">
        <v>2037</v>
      </c>
      <c r="B2037" s="1" t="str">
        <f ca="1">IFERROR(__xludf.DUMMYFUNCTION("GOOGLETRANSLATE(A2037)"),"arrest")</f>
        <v>arrest</v>
      </c>
    </row>
    <row r="2038" spans="1:2" ht="15.75" customHeight="1" x14ac:dyDescent="0.25">
      <c r="A2038" s="1" t="s">
        <v>2038</v>
      </c>
      <c r="B2038" s="1" t="str">
        <f ca="1">IFERROR(__xludf.DUMMYFUNCTION("GOOGLETRANSLATE(A2038)"),"sides")</f>
        <v>sides</v>
      </c>
    </row>
    <row r="2039" spans="1:2" ht="15.75" customHeight="1" x14ac:dyDescent="0.25">
      <c r="A2039" s="1" t="s">
        <v>2039</v>
      </c>
      <c r="B2039" s="1" t="str">
        <f ca="1">IFERROR(__xludf.DUMMYFUNCTION("GOOGLETRANSLATE(A2039)"),"members")</f>
        <v>members</v>
      </c>
    </row>
    <row r="2040" spans="1:2" ht="15.75" customHeight="1" x14ac:dyDescent="0.25">
      <c r="A2040" s="1" t="s">
        <v>2040</v>
      </c>
      <c r="B2040" s="1" t="str">
        <f ca="1">IFERROR(__xludf.DUMMYFUNCTION("GOOGLETRANSLATE(A2040)"),"Saturday")</f>
        <v>Saturday</v>
      </c>
    </row>
    <row r="2041" spans="1:2" ht="15.75" customHeight="1" x14ac:dyDescent="0.25">
      <c r="A2041" s="1" t="s">
        <v>2041</v>
      </c>
      <c r="B2041" s="1" t="str">
        <f ca="1">IFERROR(__xludf.DUMMYFUNCTION("GOOGLETRANSLATE(A2041)"),"put")</f>
        <v>put</v>
      </c>
    </row>
    <row r="2042" spans="1:2" ht="15.75" customHeight="1" x14ac:dyDescent="0.25">
      <c r="A2042" s="1" t="s">
        <v>2042</v>
      </c>
      <c r="B2042" s="1" t="str">
        <f ca="1">IFERROR(__xludf.DUMMYFUNCTION("GOOGLETRANSLATE(A2042)"),"They killed")</f>
        <v>They killed</v>
      </c>
    </row>
    <row r="2043" spans="1:2" ht="15.75" customHeight="1" x14ac:dyDescent="0.25">
      <c r="A2043" s="1" t="s">
        <v>2043</v>
      </c>
      <c r="B2043" s="1" t="str">
        <f ca="1">IFERROR(__xludf.DUMMYFUNCTION("GOOGLETRANSLATE(A2043)"),"come back")</f>
        <v>come back</v>
      </c>
    </row>
    <row r="2044" spans="1:2" ht="15.75" customHeight="1" x14ac:dyDescent="0.25">
      <c r="A2044" s="1" t="s">
        <v>2044</v>
      </c>
      <c r="B2044" s="1" t="str">
        <f ca="1">IFERROR(__xludf.DUMMYFUNCTION("GOOGLETRANSLATE(A2044)"),"talent")</f>
        <v>talent</v>
      </c>
    </row>
    <row r="2045" spans="1:2" ht="15.75" customHeight="1" x14ac:dyDescent="0.25">
      <c r="A2045" s="1" t="s">
        <v>2045</v>
      </c>
      <c r="B2045" s="1" t="str">
        <f ca="1">IFERROR(__xludf.DUMMYFUNCTION("GOOGLETRANSLATE(A2045)"),"discover")</f>
        <v>discover</v>
      </c>
    </row>
    <row r="2046" spans="1:2" ht="15.75" customHeight="1" x14ac:dyDescent="0.25">
      <c r="A2046" s="1" t="s">
        <v>2046</v>
      </c>
      <c r="B2046" s="1" t="str">
        <f ca="1">IFERROR(__xludf.DUMMYFUNCTION("GOOGLETRANSLATE(A2046)"),"gordo")</f>
        <v>gordo</v>
      </c>
    </row>
    <row r="2047" spans="1:2" ht="15.75" customHeight="1" x14ac:dyDescent="0.25">
      <c r="A2047" s="1" t="s">
        <v>2047</v>
      </c>
      <c r="B2047" s="1" t="str">
        <f ca="1">IFERROR(__xludf.DUMMYFUNCTION("GOOGLETRANSLATE(A2047)"),"tribunal")</f>
        <v>tribunal</v>
      </c>
    </row>
    <row r="2048" spans="1:2" ht="15.75" customHeight="1" x14ac:dyDescent="0.25">
      <c r="A2048" s="1" t="s">
        <v>2048</v>
      </c>
      <c r="B2048" s="1" t="str">
        <f ca="1">IFERROR(__xludf.DUMMYFUNCTION("GOOGLETRANSLATE(A2048)"),"touch")</f>
        <v>touch</v>
      </c>
    </row>
    <row r="2049" spans="1:2" ht="15.75" customHeight="1" x14ac:dyDescent="0.25">
      <c r="A2049" s="1" t="s">
        <v>2049</v>
      </c>
      <c r="B2049" s="1" t="str">
        <f ca="1">IFERROR(__xludf.DUMMYFUNCTION("GOOGLETRANSLATE(A2049)"),"wow")</f>
        <v>wow</v>
      </c>
    </row>
    <row r="2050" spans="1:2" ht="15.75" customHeight="1" x14ac:dyDescent="0.25">
      <c r="A2050" s="1" t="s">
        <v>2050</v>
      </c>
      <c r="B2050" s="1" t="str">
        <f ca="1">IFERROR(__xludf.DUMMYFUNCTION("GOOGLETRANSLATE(A2050)"),"You speak")</f>
        <v>You speak</v>
      </c>
    </row>
    <row r="2051" spans="1:2" ht="15.75" customHeight="1" x14ac:dyDescent="0.25">
      <c r="A2051" s="1" t="s">
        <v>2051</v>
      </c>
      <c r="B2051" s="1" t="str">
        <f ca="1">IFERROR(__xludf.DUMMYFUNCTION("GOOGLETRANSLATE(A2051)"),"We know")</f>
        <v>We know</v>
      </c>
    </row>
    <row r="2052" spans="1:2" ht="15.75" customHeight="1" x14ac:dyDescent="0.25">
      <c r="A2052" s="1" t="s">
        <v>2052</v>
      </c>
      <c r="B2052" s="1" t="str">
        <f ca="1">IFERROR(__xludf.DUMMYFUNCTION("GOOGLETRANSLATE(A2052)"),"have")</f>
        <v>have</v>
      </c>
    </row>
    <row r="2053" spans="1:2" ht="15.75" customHeight="1" x14ac:dyDescent="0.25">
      <c r="A2053" s="1" t="s">
        <v>2053</v>
      </c>
      <c r="B2053" s="1" t="str">
        <f ca="1">IFERROR(__xludf.DUMMYFUNCTION("GOOGLETRANSLATE(A2053)"),"willing")</f>
        <v>willing</v>
      </c>
    </row>
    <row r="2054" spans="1:2" ht="15.75" customHeight="1" x14ac:dyDescent="0.25">
      <c r="A2054" s="1" t="s">
        <v>2054</v>
      </c>
      <c r="B2054" s="1" t="str">
        <f ca="1">IFERROR(__xludf.DUMMYFUNCTION("GOOGLETRANSLATE(A2054)"),"size")</f>
        <v>size</v>
      </c>
    </row>
    <row r="2055" spans="1:2" ht="15.75" customHeight="1" x14ac:dyDescent="0.25">
      <c r="A2055" s="1" t="s">
        <v>2055</v>
      </c>
      <c r="B2055" s="1" t="str">
        <f ca="1">IFERROR(__xludf.DUMMYFUNCTION("GOOGLETRANSLATE(A2055)"),"The dough")</f>
        <v>The dough</v>
      </c>
    </row>
    <row r="2056" spans="1:2" ht="15.75" customHeight="1" x14ac:dyDescent="0.25">
      <c r="A2056" s="1" t="s">
        <v>2056</v>
      </c>
      <c r="B2056" s="1" t="str">
        <f ca="1">IFERROR(__xludf.DUMMYFUNCTION("GOOGLETRANSLATE(A2056)"),"wonderful")</f>
        <v>wonderful</v>
      </c>
    </row>
    <row r="2057" spans="1:2" ht="15.75" customHeight="1" x14ac:dyDescent="0.25">
      <c r="A2057" s="1" t="s">
        <v>2057</v>
      </c>
      <c r="B2057" s="1" t="str">
        <f ca="1">IFERROR(__xludf.DUMMYFUNCTION("GOOGLETRANSLATE(A2057)"),"guest")</f>
        <v>guest</v>
      </c>
    </row>
    <row r="2058" spans="1:2" ht="15.75" customHeight="1" x14ac:dyDescent="0.25">
      <c r="A2058" s="1" t="s">
        <v>2058</v>
      </c>
      <c r="B2058" s="1" t="str">
        <f ca="1">IFERROR(__xludf.DUMMYFUNCTION("GOOGLETRANSLATE(A2058)"),"important")</f>
        <v>important</v>
      </c>
    </row>
    <row r="2059" spans="1:2" ht="15.75" customHeight="1" x14ac:dyDescent="0.25">
      <c r="A2059" s="1" t="s">
        <v>2059</v>
      </c>
      <c r="B2059" s="1" t="str">
        <f ca="1">IFERROR(__xludf.DUMMYFUNCTION("GOOGLETRANSLATE(A2059)"),"rights")</f>
        <v>rights</v>
      </c>
    </row>
    <row r="2060" spans="1:2" ht="15.75" customHeight="1" x14ac:dyDescent="0.25">
      <c r="A2060" s="1" t="s">
        <v>2060</v>
      </c>
      <c r="B2060" s="1" t="str">
        <f ca="1">IFERROR(__xludf.DUMMYFUNCTION("GOOGLETRANSLATE(A2060)"),"scott")</f>
        <v>scott</v>
      </c>
    </row>
    <row r="2061" spans="1:2" ht="15.75" customHeight="1" x14ac:dyDescent="0.25">
      <c r="A2061" s="1" t="s">
        <v>2061</v>
      </c>
      <c r="B2061" s="1" t="str">
        <f ca="1">IFERROR(__xludf.DUMMYFUNCTION("GOOGLETRANSLATE(A2061)"),"declaration")</f>
        <v>declaration</v>
      </c>
    </row>
    <row r="2062" spans="1:2" ht="15.75" customHeight="1" x14ac:dyDescent="0.25">
      <c r="A2062" s="1" t="s">
        <v>2062</v>
      </c>
      <c r="B2062" s="1" t="str">
        <f ca="1">IFERROR(__xludf.DUMMYFUNCTION("GOOGLETRANSLATE(A2062)"),"clearly")</f>
        <v>clearly</v>
      </c>
    </row>
    <row r="2063" spans="1:2" ht="15.75" customHeight="1" x14ac:dyDescent="0.25">
      <c r="A2063" s="1" t="s">
        <v>2063</v>
      </c>
      <c r="B2063" s="1" t="str">
        <f ca="1">IFERROR(__xludf.DUMMYFUNCTION("GOOGLETRANSLATE(A2063)"),"patients")</f>
        <v>patients</v>
      </c>
    </row>
    <row r="2064" spans="1:2" ht="15.75" customHeight="1" x14ac:dyDescent="0.25">
      <c r="A2064" s="1" t="s">
        <v>2064</v>
      </c>
      <c r="B2064" s="1" t="str">
        <f ca="1">IFERROR(__xludf.DUMMYFUNCTION("GOOGLETRANSLATE(A2064)"),"loss")</f>
        <v>loss</v>
      </c>
    </row>
    <row r="2065" spans="1:2" ht="15.75" customHeight="1" x14ac:dyDescent="0.25">
      <c r="A2065" s="1" t="s">
        <v>2065</v>
      </c>
      <c r="B2065" s="1" t="str">
        <f ca="1">IFERROR(__xludf.DUMMYFUNCTION("GOOGLETRANSLATE(A2065)"),"in")</f>
        <v>in</v>
      </c>
    </row>
    <row r="2066" spans="1:2" ht="15.75" customHeight="1" x14ac:dyDescent="0.25">
      <c r="A2066" s="1" t="s">
        <v>2066</v>
      </c>
      <c r="B2066" s="1" t="str">
        <f ca="1">IFERROR(__xludf.DUMMYFUNCTION("GOOGLETRANSLATE(A2066)"),"were going")</f>
        <v>were going</v>
      </c>
    </row>
    <row r="2067" spans="1:2" ht="15.75" customHeight="1" x14ac:dyDescent="0.25">
      <c r="A2067" s="1" t="s">
        <v>2067</v>
      </c>
      <c r="B2067" s="1" t="str">
        <f ca="1">IFERROR(__xludf.DUMMYFUNCTION("GOOGLETRANSLATE(A2067)"),"You could")</f>
        <v>You could</v>
      </c>
    </row>
    <row r="2068" spans="1:2" ht="15.75" customHeight="1" x14ac:dyDescent="0.25">
      <c r="A2068" s="1" t="s">
        <v>2068</v>
      </c>
      <c r="B2068" s="1" t="str">
        <f ca="1">IFERROR(__xludf.DUMMYFUNCTION("GOOGLETRANSLATE(A2068)"),"deep")</f>
        <v>deep</v>
      </c>
    </row>
    <row r="2069" spans="1:2" ht="15.75" customHeight="1" x14ac:dyDescent="0.25">
      <c r="A2069" s="1" t="s">
        <v>2069</v>
      </c>
      <c r="B2069" s="1" t="str">
        <f ca="1">IFERROR(__xludf.DUMMYFUNCTION("GOOGLETRANSLATE(A2069)"),"gas")</f>
        <v>gas</v>
      </c>
    </row>
    <row r="2070" spans="1:2" ht="15.75" customHeight="1" x14ac:dyDescent="0.25">
      <c r="A2070" s="1" t="s">
        <v>2070</v>
      </c>
      <c r="B2070" s="1" t="str">
        <f ca="1">IFERROR(__xludf.DUMMYFUNCTION("GOOGLETRANSLATE(A2070)"),"airport")</f>
        <v>airport</v>
      </c>
    </row>
    <row r="2071" spans="1:2" ht="15.75" customHeight="1" x14ac:dyDescent="0.25">
      <c r="A2071" s="1" t="s">
        <v>2071</v>
      </c>
      <c r="B2071" s="1" t="str">
        <f ca="1">IFERROR(__xludf.DUMMYFUNCTION("GOOGLETRANSLATE(A2071)"),"get")</f>
        <v>get</v>
      </c>
    </row>
    <row r="2072" spans="1:2" ht="15.75" customHeight="1" x14ac:dyDescent="0.25">
      <c r="A2072" s="1" t="s">
        <v>2072</v>
      </c>
      <c r="B2072" s="1" t="str">
        <f ca="1">IFERROR(__xludf.DUMMYFUNCTION("GOOGLETRANSLATE(A2072)"),"forget")</f>
        <v>forget</v>
      </c>
    </row>
    <row r="2073" spans="1:2" ht="15.75" customHeight="1" x14ac:dyDescent="0.25">
      <c r="A2073" s="1" t="s">
        <v>2073</v>
      </c>
      <c r="B2073" s="1" t="str">
        <f ca="1">IFERROR(__xludf.DUMMYFUNCTION("GOOGLETRANSLATE(A2073)"),"gloria")</f>
        <v>gloria</v>
      </c>
    </row>
    <row r="2074" spans="1:2" ht="15.75" customHeight="1" x14ac:dyDescent="0.25">
      <c r="A2074" s="1" t="s">
        <v>2074</v>
      </c>
      <c r="B2074" s="1" t="str">
        <f ca="1">IFERROR(__xludf.DUMMYFUNCTION("GOOGLETRANSLATE(A2074)"),"Forget")</f>
        <v>Forget</v>
      </c>
    </row>
    <row r="2075" spans="1:2" ht="15.75" customHeight="1" x14ac:dyDescent="0.25">
      <c r="A2075" s="1" t="s">
        <v>2075</v>
      </c>
      <c r="B2075" s="1" t="str">
        <f ca="1">IFERROR(__xludf.DUMMYFUNCTION("GOOGLETRANSLATE(A2075)"),"getting back")</f>
        <v>getting back</v>
      </c>
    </row>
    <row r="2076" spans="1:2" ht="15.75" customHeight="1" x14ac:dyDescent="0.25">
      <c r="A2076" s="1" t="s">
        <v>2076</v>
      </c>
      <c r="B2076" s="1" t="str">
        <f ca="1">IFERROR(__xludf.DUMMYFUNCTION("GOOGLETRANSLATE(A2076)"),"Take")</f>
        <v>Take</v>
      </c>
    </row>
    <row r="2077" spans="1:2" ht="15.75" customHeight="1" x14ac:dyDescent="0.25">
      <c r="A2077" s="1" t="s">
        <v>2077</v>
      </c>
      <c r="B2077" s="1" t="str">
        <f ca="1">IFERROR(__xludf.DUMMYFUNCTION("GOOGLETRANSLATE(A2077)"),"was")</f>
        <v>was</v>
      </c>
    </row>
    <row r="2078" spans="1:2" ht="15.75" customHeight="1" x14ac:dyDescent="0.25">
      <c r="A2078" s="1" t="s">
        <v>2078</v>
      </c>
      <c r="B2078" s="1" t="str">
        <f ca="1">IFERROR(__xludf.DUMMYFUNCTION("GOOGLETRANSLATE(A2078)"),"I called")</f>
        <v>I called</v>
      </c>
    </row>
    <row r="2079" spans="1:2" ht="15.75" customHeight="1" x14ac:dyDescent="0.25">
      <c r="A2079" s="1" t="s">
        <v>2079</v>
      </c>
      <c r="B2079" s="1" t="str">
        <f ca="1">IFERROR(__xludf.DUMMYFUNCTION("GOOGLETRANSLATE(A2079)"),"pete")</f>
        <v>pete</v>
      </c>
    </row>
    <row r="2080" spans="1:2" ht="15.75" customHeight="1" x14ac:dyDescent="0.25">
      <c r="A2080" s="1" t="s">
        <v>2080</v>
      </c>
      <c r="B2080" s="1" t="str">
        <f ca="1">IFERROR(__xludf.DUMMYFUNCTION("GOOGLETRANSLATE(A2080)"),"They will have")</f>
        <v>They will have</v>
      </c>
    </row>
    <row r="2081" spans="1:2" ht="15.75" customHeight="1" x14ac:dyDescent="0.25">
      <c r="A2081" s="1" t="s">
        <v>2081</v>
      </c>
      <c r="B2081" s="1" t="str">
        <f ca="1">IFERROR(__xludf.DUMMYFUNCTION("GOOGLETRANSLATE(A2081)"),"Institute")</f>
        <v>Institute</v>
      </c>
    </row>
    <row r="2082" spans="1:2" ht="15.75" customHeight="1" x14ac:dyDescent="0.25">
      <c r="A2082" s="1" t="s">
        <v>2082</v>
      </c>
      <c r="B2082" s="1" t="str">
        <f ca="1">IFERROR(__xludf.DUMMYFUNCTION("GOOGLETRANSLATE(A2082)"),"firing")</f>
        <v>firing</v>
      </c>
    </row>
    <row r="2083" spans="1:2" ht="15.75" customHeight="1" x14ac:dyDescent="0.25">
      <c r="A2083" s="1" t="s">
        <v>2083</v>
      </c>
      <c r="B2083" s="1" t="str">
        <f ca="1">IFERROR(__xludf.DUMMYFUNCTION("GOOGLETRANSLATE(A2083)"),"You find")</f>
        <v>You find</v>
      </c>
    </row>
    <row r="2084" spans="1:2" ht="15.75" customHeight="1" x14ac:dyDescent="0.25">
      <c r="A2084" s="1" t="s">
        <v>2084</v>
      </c>
      <c r="B2084" s="1" t="str">
        <f ca="1">IFERROR(__xludf.DUMMYFUNCTION("GOOGLETRANSLATE(A2084)"),"They wanted")</f>
        <v>They wanted</v>
      </c>
    </row>
    <row r="2085" spans="1:2" ht="15.75" customHeight="1" x14ac:dyDescent="0.25">
      <c r="A2085" s="1" t="s">
        <v>2085</v>
      </c>
      <c r="B2085" s="1" t="str">
        <f ca="1">IFERROR(__xludf.DUMMYFUNCTION("GOOGLETRANSLATE(A2085)"),"let's talk")</f>
        <v>let's talk</v>
      </c>
    </row>
    <row r="2086" spans="1:2" ht="15.75" customHeight="1" x14ac:dyDescent="0.25">
      <c r="A2086" s="1" t="s">
        <v>2086</v>
      </c>
      <c r="B2086" s="1" t="str">
        <f ca="1">IFERROR(__xludf.DUMMYFUNCTION("GOOGLETRANSLATE(A2086)"),"is")</f>
        <v>is</v>
      </c>
    </row>
    <row r="2087" spans="1:2" ht="15.75" customHeight="1" x14ac:dyDescent="0.25">
      <c r="A2087" s="1" t="s">
        <v>2087</v>
      </c>
      <c r="B2087" s="1" t="str">
        <f ca="1">IFERROR(__xludf.DUMMYFUNCTION("GOOGLETRANSLATE(A2087)"),"sent")</f>
        <v>sent</v>
      </c>
    </row>
    <row r="2088" spans="1:2" ht="15.75" customHeight="1" x14ac:dyDescent="0.25">
      <c r="A2088" s="1" t="s">
        <v>2088</v>
      </c>
      <c r="B2088" s="1" t="str">
        <f ca="1">IFERROR(__xludf.DUMMYFUNCTION("GOOGLETRANSLATE(A2088)"),"It belongs")</f>
        <v>It belongs</v>
      </c>
    </row>
    <row r="2089" spans="1:2" ht="15.75" customHeight="1" x14ac:dyDescent="0.25">
      <c r="A2089" s="1" t="s">
        <v>2089</v>
      </c>
      <c r="B2089" s="1" t="str">
        <f ca="1">IFERROR(__xludf.DUMMYFUNCTION("GOOGLETRANSLATE(A2089)"),"Feel")</f>
        <v>Feel</v>
      </c>
    </row>
    <row r="2090" spans="1:2" ht="15.75" customHeight="1" x14ac:dyDescent="0.25">
      <c r="A2090" s="1" t="s">
        <v>2090</v>
      </c>
      <c r="B2090" s="1" t="str">
        <f ca="1">IFERROR(__xludf.DUMMYFUNCTION("GOOGLETRANSLATE(A2090)"),"thought")</f>
        <v>thought</v>
      </c>
    </row>
    <row r="2091" spans="1:2" ht="15.75" customHeight="1" x14ac:dyDescent="0.25">
      <c r="A2091" s="1" t="s">
        <v>2091</v>
      </c>
      <c r="B2091" s="1" t="str">
        <f ca="1">IFERROR(__xludf.DUMMYFUNCTION("GOOGLETRANSLATE(A2091)"),"corpse")</f>
        <v>corpse</v>
      </c>
    </row>
    <row r="2092" spans="1:2" ht="15.75" customHeight="1" x14ac:dyDescent="0.25">
      <c r="A2092" s="1" t="s">
        <v>2092</v>
      </c>
      <c r="B2092" s="1" t="str">
        <f ca="1">IFERROR(__xludf.DUMMYFUNCTION("GOOGLETRANSLATE(A2092)"),"funny")</f>
        <v>funny</v>
      </c>
    </row>
    <row r="2093" spans="1:2" ht="15.75" customHeight="1" x14ac:dyDescent="0.25">
      <c r="A2093" s="1" t="s">
        <v>2093</v>
      </c>
      <c r="B2093" s="1" t="str">
        <f ca="1">IFERROR(__xludf.DUMMYFUNCTION("GOOGLETRANSLATE(A2093)"),"doctor")</f>
        <v>doctor</v>
      </c>
    </row>
    <row r="2094" spans="1:2" ht="15.75" customHeight="1" x14ac:dyDescent="0.25">
      <c r="A2094" s="1" t="s">
        <v>2094</v>
      </c>
      <c r="B2094" s="1" t="str">
        <f ca="1">IFERROR(__xludf.DUMMYFUNCTION("GOOGLETRANSLATE(A2094)"),"listen")</f>
        <v>listen</v>
      </c>
    </row>
    <row r="2095" spans="1:2" ht="15.75" customHeight="1" x14ac:dyDescent="0.25">
      <c r="A2095" s="1" t="s">
        <v>2095</v>
      </c>
      <c r="B2095" s="1" t="str">
        <f ca="1">IFERROR(__xludf.DUMMYFUNCTION("GOOGLETRANSLATE(A2095)"),"lover")</f>
        <v>lover</v>
      </c>
    </row>
    <row r="2096" spans="1:2" ht="15.75" customHeight="1" x14ac:dyDescent="0.25">
      <c r="A2096" s="1" t="s">
        <v>2096</v>
      </c>
      <c r="B2096" s="1" t="str">
        <f ca="1">IFERROR(__xludf.DUMMYFUNCTION("GOOGLETRANSLATE(A2096)"),"season")</f>
        <v>season</v>
      </c>
    </row>
    <row r="2097" spans="1:2" ht="15.75" customHeight="1" x14ac:dyDescent="0.25">
      <c r="A2097" s="1" t="s">
        <v>2097</v>
      </c>
      <c r="B2097" s="1" t="str">
        <f ca="1">IFERROR(__xludf.DUMMYFUNCTION("GOOGLETRANSLATE(A2097)"),"kim")</f>
        <v>kim</v>
      </c>
    </row>
    <row r="2098" spans="1:2" ht="15.75" customHeight="1" x14ac:dyDescent="0.25">
      <c r="A2098" s="1" t="s">
        <v>2098</v>
      </c>
      <c r="B2098" s="1" t="str">
        <f ca="1">IFERROR(__xludf.DUMMYFUNCTION("GOOGLETRANSLATE(A2098)"),"bodies")</f>
        <v>bodies</v>
      </c>
    </row>
    <row r="2099" spans="1:2" ht="15.75" customHeight="1" x14ac:dyDescent="0.25">
      <c r="A2099" s="1" t="s">
        <v>2099</v>
      </c>
      <c r="B2099" s="1" t="str">
        <f ca="1">IFERROR(__xludf.DUMMYFUNCTION("GOOGLETRANSLATE(A2099)"),"friends")</f>
        <v>friends</v>
      </c>
    </row>
    <row r="2100" spans="1:2" ht="15.75" customHeight="1" x14ac:dyDescent="0.25">
      <c r="A2100" s="1" t="s">
        <v>2100</v>
      </c>
      <c r="B2100" s="1" t="str">
        <f ca="1">IFERROR(__xludf.DUMMYFUNCTION("GOOGLETRANSLATE(A2100)"),"larry")</f>
        <v>larry</v>
      </c>
    </row>
    <row r="2101" spans="1:2" ht="15.75" customHeight="1" x14ac:dyDescent="0.25">
      <c r="A2101" s="1" t="s">
        <v>2101</v>
      </c>
      <c r="B2101" s="1" t="str">
        <f ca="1">IFERROR(__xludf.DUMMYFUNCTION("GOOGLETRANSLATE(A2101)"),"I asked")</f>
        <v>I asked</v>
      </c>
    </row>
    <row r="2102" spans="1:2" ht="15.75" customHeight="1" x14ac:dyDescent="0.25">
      <c r="A2102" s="1" t="s">
        <v>2102</v>
      </c>
      <c r="B2102" s="1" t="str">
        <f ca="1">IFERROR(__xludf.DUMMYFUNCTION("GOOGLETRANSLATE(A2102)"),"French")</f>
        <v>French</v>
      </c>
    </row>
    <row r="2103" spans="1:2" ht="15.75" customHeight="1" x14ac:dyDescent="0.25">
      <c r="A2103" s="1" t="s">
        <v>2103</v>
      </c>
      <c r="B2103" s="1" t="str">
        <f ca="1">IFERROR(__xludf.DUMMYFUNCTION("GOOGLETRANSLATE(A2103)"),"Matas")</f>
        <v>Matas</v>
      </c>
    </row>
    <row r="2104" spans="1:2" ht="15.75" customHeight="1" x14ac:dyDescent="0.25">
      <c r="A2104" s="1" t="s">
        <v>2104</v>
      </c>
      <c r="B2104" s="1" t="str">
        <f ca="1">IFERROR(__xludf.DUMMYFUNCTION("GOOGLETRANSLATE(A2104)"),"ceiling")</f>
        <v>ceiling</v>
      </c>
    </row>
    <row r="2105" spans="1:2" ht="15.75" customHeight="1" x14ac:dyDescent="0.25">
      <c r="A2105" s="1" t="s">
        <v>2105</v>
      </c>
      <c r="B2105" s="1" t="str">
        <f ca="1">IFERROR(__xludf.DUMMYFUNCTION("GOOGLETRANSLATE(A2105)"),"we were going")</f>
        <v>we were going</v>
      </c>
    </row>
    <row r="2106" spans="1:2" ht="15.75" customHeight="1" x14ac:dyDescent="0.25">
      <c r="A2106" s="1" t="s">
        <v>2106</v>
      </c>
      <c r="B2106" s="1" t="str">
        <f ca="1">IFERROR(__xludf.DUMMYFUNCTION("GOOGLETRANSLATE(A2106)"),"protection")</f>
        <v>protection</v>
      </c>
    </row>
    <row r="2107" spans="1:2" ht="15.75" customHeight="1" x14ac:dyDescent="0.25">
      <c r="A2107" s="1" t="s">
        <v>2107</v>
      </c>
      <c r="B2107" s="1" t="str">
        <f ca="1">IFERROR(__xludf.DUMMYFUNCTION("GOOGLETRANSLATE(A2107)"),"doctors")</f>
        <v>doctors</v>
      </c>
    </row>
    <row r="2108" spans="1:2" ht="15.75" customHeight="1" x14ac:dyDescent="0.25">
      <c r="A2108" s="1" t="s">
        <v>2108</v>
      </c>
      <c r="B2108" s="1" t="str">
        <f ca="1">IFERROR(__xludf.DUMMYFUNCTION("GOOGLETRANSLATE(A2108)"),"lisa")</f>
        <v>lisa</v>
      </c>
    </row>
    <row r="2109" spans="1:2" ht="15.75" customHeight="1" x14ac:dyDescent="0.25">
      <c r="A2109" s="1" t="s">
        <v>2109</v>
      </c>
      <c r="B2109" s="1" t="str">
        <f ca="1">IFERROR(__xludf.DUMMYFUNCTION("GOOGLETRANSLATE(A2109)"),"revenge")</f>
        <v>revenge</v>
      </c>
    </row>
    <row r="2110" spans="1:2" ht="15.75" customHeight="1" x14ac:dyDescent="0.25">
      <c r="A2110" s="1" t="s">
        <v>2110</v>
      </c>
      <c r="B2110" s="1" t="str">
        <f ca="1">IFERROR(__xludf.DUMMYFUNCTION("GOOGLETRANSLATE(A2110)"),"We think")</f>
        <v>We think</v>
      </c>
    </row>
    <row r="2111" spans="1:2" ht="15.75" customHeight="1" x14ac:dyDescent="0.25">
      <c r="A2111" s="1" t="s">
        <v>2111</v>
      </c>
      <c r="B2111" s="1" t="str">
        <f ca="1">IFERROR(__xludf.DUMMYFUNCTION("GOOGLETRANSLATE(A2111)"),"walter")</f>
        <v>walter</v>
      </c>
    </row>
    <row r="2112" spans="1:2" ht="15.75" customHeight="1" x14ac:dyDescent="0.25">
      <c r="A2112" s="1" t="s">
        <v>2112</v>
      </c>
      <c r="B2112" s="1" t="str">
        <f ca="1">IFERROR(__xludf.DUMMYFUNCTION("GOOGLETRANSLATE(A2112)"),"told")</f>
        <v>told</v>
      </c>
    </row>
    <row r="2113" spans="1:2" ht="15.75" customHeight="1" x14ac:dyDescent="0.25">
      <c r="A2113" s="1" t="s">
        <v>2113</v>
      </c>
      <c r="B2113" s="1" t="str">
        <f ca="1">IFERROR(__xludf.DUMMYFUNCTION("GOOGLETRANSLATE(A2113)"),"to discuss")</f>
        <v>to discuss</v>
      </c>
    </row>
    <row r="2114" spans="1:2" ht="15.75" customHeight="1" x14ac:dyDescent="0.25">
      <c r="A2114" s="1" t="s">
        <v>2114</v>
      </c>
      <c r="B2114" s="1" t="str">
        <f ca="1">IFERROR(__xludf.DUMMYFUNCTION("GOOGLETRANSLATE(A2114)"),"understand")</f>
        <v>understand</v>
      </c>
    </row>
    <row r="2115" spans="1:2" ht="15.75" customHeight="1" x14ac:dyDescent="0.25">
      <c r="A2115" s="1" t="s">
        <v>2115</v>
      </c>
      <c r="B2115" s="1" t="str">
        <f ca="1">IFERROR(__xludf.DUMMYFUNCTION("GOOGLETRANSLATE(A2115)"),"idiots")</f>
        <v>idiots</v>
      </c>
    </row>
    <row r="2116" spans="1:2" ht="15.75" customHeight="1" x14ac:dyDescent="0.25">
      <c r="A2116" s="1" t="s">
        <v>2116</v>
      </c>
      <c r="B2116" s="1" t="str">
        <f ca="1">IFERROR(__xludf.DUMMYFUNCTION("GOOGLETRANSLATE(A2116)"),"enemies")</f>
        <v>enemies</v>
      </c>
    </row>
    <row r="2117" spans="1:2" ht="15.75" customHeight="1" x14ac:dyDescent="0.25">
      <c r="A2117" s="1" t="s">
        <v>2117</v>
      </c>
      <c r="B2117" s="1" t="str">
        <f ca="1">IFERROR(__xludf.DUMMYFUNCTION("GOOGLETRANSLATE(A2117)"),"shirt")</f>
        <v>shirt</v>
      </c>
    </row>
    <row r="2118" spans="1:2" ht="15.75" customHeight="1" x14ac:dyDescent="0.25">
      <c r="A2118" s="1" t="s">
        <v>2118</v>
      </c>
      <c r="B2118" s="1" t="str">
        <f ca="1">IFERROR(__xludf.DUMMYFUNCTION("GOOGLETRANSLATE(A2118)"),"superior")</f>
        <v>superior</v>
      </c>
    </row>
    <row r="2119" spans="1:2" ht="15.75" customHeight="1" x14ac:dyDescent="0.25">
      <c r="A2119" s="1" t="s">
        <v>2119</v>
      </c>
      <c r="B2119" s="1" t="str">
        <f ca="1">IFERROR(__xludf.DUMMYFUNCTION("GOOGLETRANSLATE(A2119)"),"criminal")</f>
        <v>criminal</v>
      </c>
    </row>
    <row r="2120" spans="1:2" ht="15.75" customHeight="1" x14ac:dyDescent="0.25">
      <c r="A2120" s="1" t="s">
        <v>2120</v>
      </c>
      <c r="B2120" s="1" t="str">
        <f ca="1">IFERROR(__xludf.DUMMYFUNCTION("GOOGLETRANSLATE(A2120)"),"concerned")</f>
        <v>concerned</v>
      </c>
    </row>
    <row r="2121" spans="1:2" ht="15.75" customHeight="1" x14ac:dyDescent="0.25">
      <c r="A2121" s="1" t="s">
        <v>2121</v>
      </c>
      <c r="B2121" s="1" t="str">
        <f ca="1">IFERROR(__xludf.DUMMYFUNCTION("GOOGLETRANSLATE(A2121)"),"Bottle")</f>
        <v>Bottle</v>
      </c>
    </row>
    <row r="2122" spans="1:2" ht="15.75" customHeight="1" x14ac:dyDescent="0.25">
      <c r="A2122" s="1" t="s">
        <v>2122</v>
      </c>
      <c r="B2122" s="1" t="str">
        <f ca="1">IFERROR(__xludf.DUMMYFUNCTION("GOOGLETRANSLATE(A2122)"),"wrote")</f>
        <v>wrote</v>
      </c>
    </row>
    <row r="2123" spans="1:2" ht="15.75" customHeight="1" x14ac:dyDescent="0.25">
      <c r="A2123" s="1" t="s">
        <v>2123</v>
      </c>
      <c r="B2123" s="1" t="str">
        <f ca="1">IFERROR(__xludf.DUMMYFUNCTION("GOOGLETRANSLATE(A2123)"),"we carry")</f>
        <v>we carry</v>
      </c>
    </row>
    <row r="2124" spans="1:2" ht="15.75" customHeight="1" x14ac:dyDescent="0.25">
      <c r="A2124" s="1" t="s">
        <v>2124</v>
      </c>
      <c r="B2124" s="1" t="str">
        <f ca="1">IFERROR(__xludf.DUMMYFUNCTION("GOOGLETRANSLATE(A2124)"),"Witnesses")</f>
        <v>Witnesses</v>
      </c>
    </row>
    <row r="2125" spans="1:2" ht="15.75" customHeight="1" x14ac:dyDescent="0.25">
      <c r="A2125" s="1" t="s">
        <v>2125</v>
      </c>
      <c r="B2125" s="1" t="str">
        <f ca="1">IFERROR(__xludf.DUMMYFUNCTION("GOOGLETRANSLATE(A2125)"),"collect")</f>
        <v>collect</v>
      </c>
    </row>
    <row r="2126" spans="1:2" ht="15.75" customHeight="1" x14ac:dyDescent="0.25">
      <c r="A2126" s="1" t="s">
        <v>2126</v>
      </c>
      <c r="B2126" s="1" t="str">
        <f ca="1">IFERROR(__xludf.DUMMYFUNCTION("GOOGLETRANSLATE(A2126)"),"emily")</f>
        <v>emily</v>
      </c>
    </row>
    <row r="2127" spans="1:2" ht="15.75" customHeight="1" x14ac:dyDescent="0.25">
      <c r="A2127" s="1" t="s">
        <v>2127</v>
      </c>
      <c r="B2127" s="1" t="str">
        <f ca="1">IFERROR(__xludf.DUMMYFUNCTION("GOOGLETRANSLATE(A2127)"),"trick")</f>
        <v>trick</v>
      </c>
    </row>
    <row r="2128" spans="1:2" ht="15.75" customHeight="1" x14ac:dyDescent="0.25">
      <c r="A2128" s="1" t="s">
        <v>2128</v>
      </c>
      <c r="B2128" s="1" t="str">
        <f ca="1">IFERROR(__xludf.DUMMYFUNCTION("GOOGLETRANSLATE(A2128)"),"jason")</f>
        <v>jason</v>
      </c>
    </row>
    <row r="2129" spans="1:2" ht="15.75" customHeight="1" x14ac:dyDescent="0.25">
      <c r="A2129" s="1" t="s">
        <v>2129</v>
      </c>
      <c r="B2129" s="1" t="str">
        <f ca="1">IFERROR(__xludf.DUMMYFUNCTION("GOOGLETRANSLATE(A2129)"),"original")</f>
        <v>original</v>
      </c>
    </row>
    <row r="2130" spans="1:2" ht="15.75" customHeight="1" x14ac:dyDescent="0.25">
      <c r="A2130" s="1" t="s">
        <v>2130</v>
      </c>
      <c r="B2130" s="1" t="str">
        <f ca="1">IFERROR(__xludf.DUMMYFUNCTION("GOOGLETRANSLATE(A2130)"),"asks")</f>
        <v>asks</v>
      </c>
    </row>
    <row r="2131" spans="1:2" ht="15.75" customHeight="1" x14ac:dyDescent="0.25">
      <c r="A2131" s="1" t="s">
        <v>2131</v>
      </c>
      <c r="B2131" s="1" t="str">
        <f ca="1">IFERROR(__xludf.DUMMYFUNCTION("GOOGLETRANSLATE(A2131)"),"jeff")</f>
        <v>jeff</v>
      </c>
    </row>
    <row r="2132" spans="1:2" ht="15.75" customHeight="1" x14ac:dyDescent="0.25">
      <c r="A2132" s="1" t="s">
        <v>2132</v>
      </c>
      <c r="B2132" s="1" t="str">
        <f ca="1">IFERROR(__xludf.DUMMYFUNCTION("GOOGLETRANSLATE(A2132)"),"rosa")</f>
        <v>rosa</v>
      </c>
    </row>
    <row r="2133" spans="1:2" ht="15.75" customHeight="1" x14ac:dyDescent="0.25">
      <c r="A2133" s="1" t="s">
        <v>2133</v>
      </c>
      <c r="B2133" s="1" t="str">
        <f ca="1">IFERROR(__xludf.DUMMYFUNCTION("GOOGLETRANSLATE(A2133)"),"mama")</f>
        <v>mama</v>
      </c>
    </row>
    <row r="2134" spans="1:2" ht="15.75" customHeight="1" x14ac:dyDescent="0.25">
      <c r="A2134" s="1" t="s">
        <v>2134</v>
      </c>
      <c r="B2134" s="1" t="str">
        <f ca="1">IFERROR(__xludf.DUMMYFUNCTION("GOOGLETRANSLATE(A2134)"),"black")</f>
        <v>black</v>
      </c>
    </row>
    <row r="2135" spans="1:2" ht="15.75" customHeight="1" x14ac:dyDescent="0.25">
      <c r="A2135" s="1" t="s">
        <v>2135</v>
      </c>
      <c r="B2135" s="1" t="str">
        <f ca="1">IFERROR(__xludf.DUMMYFUNCTION("GOOGLETRANSLATE(A2135)"),"survive")</f>
        <v>survive</v>
      </c>
    </row>
    <row r="2136" spans="1:2" ht="15.75" customHeight="1" x14ac:dyDescent="0.25">
      <c r="A2136" s="1" t="s">
        <v>2136</v>
      </c>
      <c r="B2136" s="1" t="str">
        <f ca="1">IFERROR(__xludf.DUMMYFUNCTION("GOOGLETRANSLATE(A2136)"),"face")</f>
        <v>face</v>
      </c>
    </row>
    <row r="2137" spans="1:2" ht="15.75" customHeight="1" x14ac:dyDescent="0.25">
      <c r="A2137" s="1" t="s">
        <v>2137</v>
      </c>
      <c r="B2137" s="1" t="str">
        <f ca="1">IFERROR(__xludf.DUMMYFUNCTION("GOOGLETRANSLATE(A2137)"),"credit")</f>
        <v>credit</v>
      </c>
    </row>
    <row r="2138" spans="1:2" ht="15.75" customHeight="1" x14ac:dyDescent="0.25">
      <c r="A2138" s="1" t="s">
        <v>2138</v>
      </c>
      <c r="B2138" s="1" t="str">
        <f ca="1">IFERROR(__xludf.DUMMYFUNCTION("GOOGLETRANSLATE(A2138)"),"share")</f>
        <v>share</v>
      </c>
    </row>
    <row r="2139" spans="1:2" ht="15.75" customHeight="1" x14ac:dyDescent="0.25">
      <c r="A2139" s="1" t="s">
        <v>2139</v>
      </c>
      <c r="B2139" s="1" t="str">
        <f ca="1">IFERROR(__xludf.DUMMYFUNCTION("GOOGLETRANSLATE(A2139)"),"pulls out")</f>
        <v>pulls out</v>
      </c>
    </row>
    <row r="2140" spans="1:2" ht="15.75" customHeight="1" x14ac:dyDescent="0.25">
      <c r="A2140" s="1" t="s">
        <v>2140</v>
      </c>
      <c r="B2140" s="1" t="str">
        <f ca="1">IFERROR(__xludf.DUMMYFUNCTION("GOOGLETRANSLATE(A2140)"),"you will go")</f>
        <v>you will go</v>
      </c>
    </row>
    <row r="2141" spans="1:2" ht="15.75" customHeight="1" x14ac:dyDescent="0.25">
      <c r="A2141" s="1" t="s">
        <v>2141</v>
      </c>
      <c r="B2141" s="1" t="str">
        <f ca="1">IFERROR(__xludf.DUMMYFUNCTION("GOOGLETRANSLATE(A2141)"),"little")</f>
        <v>little</v>
      </c>
    </row>
    <row r="2142" spans="1:2" ht="15.75" customHeight="1" x14ac:dyDescent="0.25">
      <c r="A2142" s="1" t="s">
        <v>2142</v>
      </c>
      <c r="B2142" s="1" t="str">
        <f ca="1">IFERROR(__xludf.DUMMYFUNCTION("GOOGLETRANSLATE(A2142)"),"I saw")</f>
        <v>I saw</v>
      </c>
    </row>
    <row r="2143" spans="1:2" ht="15.75" customHeight="1" x14ac:dyDescent="0.25">
      <c r="A2143" s="1" t="s">
        <v>2143</v>
      </c>
      <c r="B2143" s="1" t="str">
        <f ca="1">IFERROR(__xludf.DUMMYFUNCTION("GOOGLETRANSLATE(A2143)"),"starting")</f>
        <v>starting</v>
      </c>
    </row>
    <row r="2144" spans="1:2" ht="15.75" customHeight="1" x14ac:dyDescent="0.25">
      <c r="A2144" s="1" t="s">
        <v>2144</v>
      </c>
      <c r="B2144" s="1" t="str">
        <f ca="1">IFERROR(__xludf.DUMMYFUNCTION("GOOGLETRANSLATE(A2144)"),"record")</f>
        <v>record</v>
      </c>
    </row>
    <row r="2145" spans="1:2" ht="15.75" customHeight="1" x14ac:dyDescent="0.25">
      <c r="A2145" s="1" t="s">
        <v>2145</v>
      </c>
      <c r="B2145" s="1" t="str">
        <f ca="1">IFERROR(__xludf.DUMMYFUNCTION("GOOGLETRANSLATE(A2145)"),"keep going")</f>
        <v>keep going</v>
      </c>
    </row>
    <row r="2146" spans="1:2" ht="15.75" customHeight="1" x14ac:dyDescent="0.25">
      <c r="A2146" s="1" t="s">
        <v>2146</v>
      </c>
      <c r="B2146" s="1" t="str">
        <f ca="1">IFERROR(__xludf.DUMMYFUNCTION("GOOGLETRANSLATE(A2146)"),"great")</f>
        <v>great</v>
      </c>
    </row>
    <row r="2147" spans="1:2" ht="15.75" customHeight="1" x14ac:dyDescent="0.25">
      <c r="A2147" s="1" t="s">
        <v>2147</v>
      </c>
      <c r="B2147" s="1" t="str">
        <f ca="1">IFERROR(__xludf.DUMMYFUNCTION("GOOGLETRANSLATE(A2147)"),"did you come")</f>
        <v>did you come</v>
      </c>
    </row>
    <row r="2148" spans="1:2" ht="15.75" customHeight="1" x14ac:dyDescent="0.25">
      <c r="A2148" s="1" t="s">
        <v>2148</v>
      </c>
      <c r="B2148" s="1" t="str">
        <f ca="1">IFERROR(__xludf.DUMMYFUNCTION("GOOGLETRANSLATE(A2148)"),"corner")</f>
        <v>corner</v>
      </c>
    </row>
    <row r="2149" spans="1:2" ht="15.75" customHeight="1" x14ac:dyDescent="0.25">
      <c r="A2149" s="1" t="s">
        <v>2149</v>
      </c>
      <c r="B2149" s="1" t="str">
        <f ca="1">IFERROR(__xludf.DUMMYFUNCTION("GOOGLETRANSLATE(A2149)"),"told")</f>
        <v>told</v>
      </c>
    </row>
    <row r="2150" spans="1:2" ht="15.75" customHeight="1" x14ac:dyDescent="0.25">
      <c r="A2150" s="1" t="s">
        <v>2150</v>
      </c>
      <c r="B2150" s="1" t="str">
        <f ca="1">IFERROR(__xludf.DUMMYFUNCTION("GOOGLETRANSLATE(A2150)"),"let's have")</f>
        <v>let's have</v>
      </c>
    </row>
    <row r="2151" spans="1:2" ht="15.75" customHeight="1" x14ac:dyDescent="0.25">
      <c r="A2151" s="1" t="s">
        <v>2151</v>
      </c>
      <c r="B2151" s="1" t="str">
        <f ca="1">IFERROR(__xludf.DUMMYFUNCTION("GOOGLETRANSLATE(A2151)"),"hundreds")</f>
        <v>hundreds</v>
      </c>
    </row>
    <row r="2152" spans="1:2" ht="15.75" customHeight="1" x14ac:dyDescent="0.25">
      <c r="A2152" s="1" t="s">
        <v>2152</v>
      </c>
      <c r="B2152" s="1" t="str">
        <f ca="1">IFERROR(__xludf.DUMMYFUNCTION("GOOGLETRANSLATE(A2152)"),"storm")</f>
        <v>storm</v>
      </c>
    </row>
    <row r="2153" spans="1:2" ht="15.75" customHeight="1" x14ac:dyDescent="0.25">
      <c r="A2153" s="1" t="s">
        <v>2153</v>
      </c>
      <c r="B2153" s="1" t="str">
        <f ca="1">IFERROR(__xludf.DUMMYFUNCTION("GOOGLETRANSLATE(A2153)"),"just relax")</f>
        <v>just relax</v>
      </c>
    </row>
    <row r="2154" spans="1:2" ht="15.75" customHeight="1" x14ac:dyDescent="0.25">
      <c r="A2154" s="1" t="s">
        <v>2154</v>
      </c>
      <c r="B2154" s="1" t="str">
        <f ca="1">IFERROR(__xludf.DUMMYFUNCTION("GOOGLETRANSLATE(A2154)"),"sit down")</f>
        <v>sit down</v>
      </c>
    </row>
    <row r="2155" spans="1:2" ht="15.75" customHeight="1" x14ac:dyDescent="0.25">
      <c r="A2155" s="1" t="s">
        <v>2155</v>
      </c>
      <c r="B2155" s="1" t="str">
        <f ca="1">IFERROR(__xludf.DUMMYFUNCTION("GOOGLETRANSLATE(A2155)"),"chocolate")</f>
        <v>chocolate</v>
      </c>
    </row>
    <row r="2156" spans="1:2" ht="15.75" customHeight="1" x14ac:dyDescent="0.25">
      <c r="A2156" s="1" t="s">
        <v>2156</v>
      </c>
      <c r="B2156" s="1" t="str">
        <f ca="1">IFERROR(__xludf.DUMMYFUNCTION("GOOGLETRANSLATE(A2156)"),"matt")</f>
        <v>matt</v>
      </c>
    </row>
    <row r="2157" spans="1:2" ht="15.75" customHeight="1" x14ac:dyDescent="0.25">
      <c r="A2157" s="1" t="s">
        <v>2157</v>
      </c>
      <c r="B2157" s="1" t="str">
        <f ca="1">IFERROR(__xludf.DUMMYFUNCTION("GOOGLETRANSLATE(A2157)"),"piece")</f>
        <v>piece</v>
      </c>
    </row>
    <row r="2158" spans="1:2" ht="15.75" customHeight="1" x14ac:dyDescent="0.25">
      <c r="A2158" s="1" t="s">
        <v>2158</v>
      </c>
      <c r="B2158" s="1" t="str">
        <f ca="1">IFERROR(__xludf.DUMMYFUNCTION("GOOGLETRANSLATE(A2158)"),"enter")</f>
        <v>enter</v>
      </c>
    </row>
    <row r="2159" spans="1:2" ht="15.75" customHeight="1" x14ac:dyDescent="0.25">
      <c r="A2159" s="1" t="s">
        <v>2159</v>
      </c>
      <c r="B2159" s="1" t="str">
        <f ca="1">IFERROR(__xludf.DUMMYFUNCTION("GOOGLETRANSLATE(A2159)"),"smell")</f>
        <v>smell</v>
      </c>
    </row>
    <row r="2160" spans="1:2" ht="15.75" customHeight="1" x14ac:dyDescent="0.25">
      <c r="A2160" s="1" t="s">
        <v>2160</v>
      </c>
      <c r="B2160" s="1" t="str">
        <f ca="1">IFERROR(__xludf.DUMMYFUNCTION("GOOGLETRANSLATE(A2160)"),"science")</f>
        <v>science</v>
      </c>
    </row>
    <row r="2161" spans="1:2" ht="15.75" customHeight="1" x14ac:dyDescent="0.25">
      <c r="A2161" s="1" t="s">
        <v>2161</v>
      </c>
      <c r="B2161" s="1" t="str">
        <f ca="1">IFERROR(__xludf.DUMMYFUNCTION("GOOGLETRANSLATE(A2161)"),"kelly")</f>
        <v>kelly</v>
      </c>
    </row>
    <row r="2162" spans="1:2" ht="15.75" customHeight="1" x14ac:dyDescent="0.25">
      <c r="A2162" s="1" t="s">
        <v>2162</v>
      </c>
      <c r="B2162" s="1" t="str">
        <f ca="1">IFERROR(__xludf.DUMMYFUNCTION("GOOGLETRANSLATE(A2162)"),"Connection")</f>
        <v>Connection</v>
      </c>
    </row>
    <row r="2163" spans="1:2" ht="15.75" customHeight="1" x14ac:dyDescent="0.25">
      <c r="A2163" s="1" t="s">
        <v>2163</v>
      </c>
      <c r="B2163" s="1" t="str">
        <f ca="1">IFERROR(__xludf.DUMMYFUNCTION("GOOGLETRANSLATE(A2163)"),"They saw")</f>
        <v>They saw</v>
      </c>
    </row>
    <row r="2164" spans="1:2" ht="15.75" customHeight="1" x14ac:dyDescent="0.25">
      <c r="A2164" s="1" t="s">
        <v>2164</v>
      </c>
      <c r="B2164" s="1" t="str">
        <f ca="1">IFERROR(__xludf.DUMMYFUNCTION("GOOGLETRANSLATE(A2164)"),"salón")</f>
        <v>salón</v>
      </c>
    </row>
    <row r="2165" spans="1:2" ht="15.75" customHeight="1" x14ac:dyDescent="0.25">
      <c r="A2165" s="1" t="s">
        <v>2165</v>
      </c>
      <c r="B2165" s="1" t="str">
        <f ca="1">IFERROR(__xludf.DUMMYFUNCTION("GOOGLETRANSLATE(A2165)"),"dirty")</f>
        <v>dirty</v>
      </c>
    </row>
    <row r="2166" spans="1:2" ht="15.75" customHeight="1" x14ac:dyDescent="0.25">
      <c r="A2166" s="1" t="s">
        <v>2166</v>
      </c>
      <c r="B2166" s="1" t="str">
        <f ca="1">IFERROR(__xludf.DUMMYFUNCTION("GOOGLETRANSLATE(A2166)"),"business")</f>
        <v>business</v>
      </c>
    </row>
    <row r="2167" spans="1:2" ht="15.75" customHeight="1" x14ac:dyDescent="0.25">
      <c r="A2167" s="1" t="s">
        <v>2167</v>
      </c>
      <c r="B2167" s="1" t="str">
        <f ca="1">IFERROR(__xludf.DUMMYFUNCTION("GOOGLETRANSLATE(A2167)"),"saw")</f>
        <v>saw</v>
      </c>
    </row>
    <row r="2168" spans="1:2" ht="15.75" customHeight="1" x14ac:dyDescent="0.25">
      <c r="A2168" s="1" t="s">
        <v>2168</v>
      </c>
      <c r="B2168" s="1" t="str">
        <f ca="1">IFERROR(__xludf.DUMMYFUNCTION("GOOGLETRANSLATE(A2168)"),"asking")</f>
        <v>asking</v>
      </c>
    </row>
    <row r="2169" spans="1:2" ht="15.75" customHeight="1" x14ac:dyDescent="0.25">
      <c r="A2169" s="1" t="s">
        <v>2169</v>
      </c>
      <c r="B2169" s="1" t="str">
        <f ca="1">IFERROR(__xludf.DUMMYFUNCTION("GOOGLETRANSLATE(A2169)"),"get marry")</f>
        <v>get marry</v>
      </c>
    </row>
    <row r="2170" spans="1:2" ht="15.75" customHeight="1" x14ac:dyDescent="0.25">
      <c r="A2170" s="1" t="s">
        <v>2170</v>
      </c>
      <c r="B2170" s="1" t="str">
        <f ca="1">IFERROR(__xludf.DUMMYFUNCTION("GOOGLETRANSLATE(A2170)"),"drink")</f>
        <v>drink</v>
      </c>
    </row>
    <row r="2171" spans="1:2" ht="15.75" customHeight="1" x14ac:dyDescent="0.25">
      <c r="A2171" s="1" t="s">
        <v>2171</v>
      </c>
      <c r="B2171" s="1" t="str">
        <f ca="1">IFERROR(__xludf.DUMMYFUNCTION("GOOGLETRANSLATE(A2171)"),"third")</f>
        <v>third</v>
      </c>
    </row>
    <row r="2172" spans="1:2" ht="15.75" customHeight="1" x14ac:dyDescent="0.25">
      <c r="A2172" s="1" t="s">
        <v>2172</v>
      </c>
      <c r="B2172" s="1" t="str">
        <f ca="1">IFERROR(__xludf.DUMMYFUNCTION("GOOGLETRANSLATE(A2172)"),"own")</f>
        <v>own</v>
      </c>
    </row>
    <row r="2173" spans="1:2" ht="15.75" customHeight="1" x14ac:dyDescent="0.25">
      <c r="A2173" s="1" t="s">
        <v>2173</v>
      </c>
      <c r="B2173" s="1" t="str">
        <f ca="1">IFERROR(__xludf.DUMMYFUNCTION("GOOGLETRANSLATE(A2173)"),"powerful")</f>
        <v>powerful</v>
      </c>
    </row>
    <row r="2174" spans="1:2" ht="15.75" customHeight="1" x14ac:dyDescent="0.25">
      <c r="A2174" s="1" t="s">
        <v>2174</v>
      </c>
      <c r="B2174" s="1" t="str">
        <f ca="1">IFERROR(__xludf.DUMMYFUNCTION("GOOGLETRANSLATE(A2174)"),"rain")</f>
        <v>rain</v>
      </c>
    </row>
    <row r="2175" spans="1:2" ht="15.75" customHeight="1" x14ac:dyDescent="0.25">
      <c r="A2175" s="1" t="s">
        <v>2175</v>
      </c>
      <c r="B2175" s="1" t="str">
        <f ca="1">IFERROR(__xludf.DUMMYFUNCTION("GOOGLETRANSLATE(A2175)"),"newly")</f>
        <v>newly</v>
      </c>
    </row>
    <row r="2176" spans="1:2" ht="15.75" customHeight="1" x14ac:dyDescent="0.25">
      <c r="A2176" s="1" t="s">
        <v>2176</v>
      </c>
      <c r="B2176" s="1" t="str">
        <f ca="1">IFERROR(__xludf.DUMMYFUNCTION("GOOGLETRANSLATE(A2176)"),"I will take")</f>
        <v>I will take</v>
      </c>
    </row>
    <row r="2177" spans="1:2" ht="15.75" customHeight="1" x14ac:dyDescent="0.25">
      <c r="A2177" s="1" t="s">
        <v>2177</v>
      </c>
      <c r="B2177" s="1" t="str">
        <f ca="1">IFERROR(__xludf.DUMMYFUNCTION("GOOGLETRANSLATE(A2177)"),"complicated")</f>
        <v>complicated</v>
      </c>
    </row>
    <row r="2178" spans="1:2" ht="15.75" customHeight="1" x14ac:dyDescent="0.25">
      <c r="A2178" s="1" t="s">
        <v>2178</v>
      </c>
      <c r="B2178" s="1" t="str">
        <f ca="1">IFERROR(__xludf.DUMMYFUNCTION("GOOGLETRANSLATE(A2178)"),"Europe")</f>
        <v>Europe</v>
      </c>
    </row>
    <row r="2179" spans="1:2" ht="15.75" customHeight="1" x14ac:dyDescent="0.25">
      <c r="A2179" s="1" t="s">
        <v>2179</v>
      </c>
      <c r="B2179" s="1" t="str">
        <f ca="1">IFERROR(__xludf.DUMMYFUNCTION("GOOGLETRANSLATE(A2179)"),"touches")</f>
        <v>touches</v>
      </c>
    </row>
    <row r="2180" spans="1:2" ht="15.75" customHeight="1" x14ac:dyDescent="0.25">
      <c r="A2180" s="1" t="s">
        <v>2180</v>
      </c>
      <c r="B2180" s="1" t="str">
        <f ca="1">IFERROR(__xludf.DUMMYFUNCTION("GOOGLETRANSLATE(A2180)"),"cameras")</f>
        <v>cameras</v>
      </c>
    </row>
    <row r="2181" spans="1:2" ht="15.75" customHeight="1" x14ac:dyDescent="0.25">
      <c r="A2181" s="1" t="s">
        <v>2181</v>
      </c>
      <c r="B2181" s="1" t="str">
        <f ca="1">IFERROR(__xludf.DUMMYFUNCTION("GOOGLETRANSLATE(A2181)"),"vision")</f>
        <v>vision</v>
      </c>
    </row>
    <row r="2182" spans="1:2" ht="15.75" customHeight="1" x14ac:dyDescent="0.25">
      <c r="A2182" s="1" t="s">
        <v>2182</v>
      </c>
      <c r="B2182" s="1" t="str">
        <f ca="1">IFERROR(__xludf.DUMMYFUNCTION("GOOGLETRANSLATE(A2182)"),"arrive")</f>
        <v>arrive</v>
      </c>
    </row>
    <row r="2183" spans="1:2" ht="15.75" customHeight="1" x14ac:dyDescent="0.25">
      <c r="A2183" s="1" t="s">
        <v>2183</v>
      </c>
      <c r="B2183" s="1" t="str">
        <f ca="1">IFERROR(__xludf.DUMMYFUNCTION("GOOGLETRANSLATE(A2183)"),"American")</f>
        <v>American</v>
      </c>
    </row>
    <row r="2184" spans="1:2" ht="15.75" customHeight="1" x14ac:dyDescent="0.25">
      <c r="A2184" s="1" t="s">
        <v>2184</v>
      </c>
      <c r="B2184" s="1" t="str">
        <f ca="1">IFERROR(__xludf.DUMMYFUNCTION("GOOGLETRANSLATE(A2184)"),"fun")</f>
        <v>fun</v>
      </c>
    </row>
    <row r="2185" spans="1:2" ht="15.75" customHeight="1" x14ac:dyDescent="0.25">
      <c r="A2185" s="1" t="s">
        <v>2185</v>
      </c>
      <c r="B2185" s="1" t="str">
        <f ca="1">IFERROR(__xludf.DUMMYFUNCTION("GOOGLETRANSLATE(A2185)"),"it seemed")</f>
        <v>it seemed</v>
      </c>
    </row>
    <row r="2186" spans="1:2" ht="15.75" customHeight="1" x14ac:dyDescent="0.25">
      <c r="A2186" s="1" t="s">
        <v>2186</v>
      </c>
      <c r="B2186" s="1" t="str">
        <f ca="1">IFERROR(__xludf.DUMMYFUNCTION("GOOGLETRANSLATE(A2186)"),"pounds")</f>
        <v>pounds</v>
      </c>
    </row>
    <row r="2187" spans="1:2" ht="15.75" customHeight="1" x14ac:dyDescent="0.25">
      <c r="A2187" s="1" t="s">
        <v>2187</v>
      </c>
      <c r="B2187" s="1" t="str">
        <f ca="1">IFERROR(__xludf.DUMMYFUNCTION("GOOGLETRANSLATE(A2187)"),"course")</f>
        <v>course</v>
      </c>
    </row>
    <row r="2188" spans="1:2" ht="15.75" customHeight="1" x14ac:dyDescent="0.25">
      <c r="A2188" s="1" t="s">
        <v>2188</v>
      </c>
      <c r="B2188" s="1" t="str">
        <f ca="1">IFERROR(__xludf.DUMMYFUNCTION("GOOGLETRANSLATE(A2188)"),"disco")</f>
        <v>disco</v>
      </c>
    </row>
    <row r="2189" spans="1:2" ht="15.75" customHeight="1" x14ac:dyDescent="0.25">
      <c r="A2189" s="1" t="s">
        <v>2189</v>
      </c>
      <c r="B2189" s="1" t="str">
        <f ca="1">IFERROR(__xludf.DUMMYFUNCTION("GOOGLETRANSLATE(A2189)"),"probable")</f>
        <v>probable</v>
      </c>
    </row>
    <row r="2190" spans="1:2" ht="15.75" customHeight="1" x14ac:dyDescent="0.25">
      <c r="A2190" s="1" t="s">
        <v>2190</v>
      </c>
      <c r="B2190" s="1" t="str">
        <f ca="1">IFERROR(__xludf.DUMMYFUNCTION("GOOGLETRANSLATE(A2190)"),"precious")</f>
        <v>precious</v>
      </c>
    </row>
    <row r="2191" spans="1:2" ht="15.75" customHeight="1" x14ac:dyDescent="0.25">
      <c r="A2191" s="1" t="s">
        <v>2191</v>
      </c>
      <c r="B2191" s="1" t="str">
        <f ca="1">IFERROR(__xludf.DUMMYFUNCTION("GOOGLETRANSLATE(A2191)"),"it had")</f>
        <v>it had</v>
      </c>
    </row>
    <row r="2192" spans="1:2" ht="15.75" customHeight="1" x14ac:dyDescent="0.25">
      <c r="A2192" s="1" t="s">
        <v>2192</v>
      </c>
      <c r="B2192" s="1" t="str">
        <f ca="1">IFERROR(__xludf.DUMMYFUNCTION("GOOGLETRANSLATE(A2192)"),"lake")</f>
        <v>lake</v>
      </c>
    </row>
    <row r="2193" spans="1:2" ht="15.75" customHeight="1" x14ac:dyDescent="0.25">
      <c r="A2193" s="1" t="s">
        <v>2193</v>
      </c>
      <c r="B2193" s="1" t="str">
        <f ca="1">IFERROR(__xludf.DUMMYFUNCTION("GOOGLETRANSLATE(A2193)"),"read")</f>
        <v>read</v>
      </c>
    </row>
    <row r="2194" spans="1:2" ht="15.75" customHeight="1" x14ac:dyDescent="0.25">
      <c r="A2194" s="1" t="s">
        <v>2194</v>
      </c>
      <c r="B2194" s="1" t="str">
        <f ca="1">IFERROR(__xludf.DUMMYFUNCTION("GOOGLETRANSLATE(A2194)"),"got")</f>
        <v>got</v>
      </c>
    </row>
    <row r="2195" spans="1:2" ht="15.75" customHeight="1" x14ac:dyDescent="0.25">
      <c r="A2195" s="1" t="s">
        <v>2195</v>
      </c>
      <c r="B2195" s="1" t="str">
        <f ca="1">IFERROR(__xludf.DUMMYFUNCTION("GOOGLETRANSLATE(A2195)"),"similar")</f>
        <v>similar</v>
      </c>
    </row>
    <row r="2196" spans="1:2" ht="15.75" customHeight="1" x14ac:dyDescent="0.25">
      <c r="A2196" s="1" t="s">
        <v>2196</v>
      </c>
      <c r="B2196" s="1" t="str">
        <f ca="1">IFERROR(__xludf.DUMMYFUNCTION("GOOGLETRANSLATE(A2196)"),"material")</f>
        <v>material</v>
      </c>
    </row>
    <row r="2197" spans="1:2" ht="15.75" customHeight="1" x14ac:dyDescent="0.25">
      <c r="A2197" s="1" t="s">
        <v>2197</v>
      </c>
      <c r="B2197" s="1" t="str">
        <f ca="1">IFERROR(__xludf.DUMMYFUNCTION("GOOGLETRANSLATE(A2197)"),"speech")</f>
        <v>speech</v>
      </c>
    </row>
    <row r="2198" spans="1:2" ht="15.75" customHeight="1" x14ac:dyDescent="0.25">
      <c r="A2198" s="1" t="s">
        <v>2198</v>
      </c>
      <c r="B2198" s="1" t="str">
        <f ca="1">IFERROR(__xludf.DUMMYFUNCTION("GOOGLETRANSLATE(A2198)"),"whole")</f>
        <v>whole</v>
      </c>
    </row>
    <row r="2199" spans="1:2" ht="15.75" customHeight="1" x14ac:dyDescent="0.25">
      <c r="A2199" s="1" t="s">
        <v>2199</v>
      </c>
      <c r="B2199" s="1" t="str">
        <f ca="1">IFERROR(__xludf.DUMMYFUNCTION("GOOGLETRANSLATE(A2199)"),"it")</f>
        <v>it</v>
      </c>
    </row>
    <row r="2200" spans="1:2" ht="15.75" customHeight="1" x14ac:dyDescent="0.25">
      <c r="A2200" s="1" t="s">
        <v>2200</v>
      </c>
      <c r="B2200" s="1" t="str">
        <f ca="1">IFERROR(__xludf.DUMMYFUNCTION("GOOGLETRANSLATE(A2200)"),"short")</f>
        <v>short</v>
      </c>
    </row>
    <row r="2201" spans="1:2" ht="15.75" customHeight="1" x14ac:dyDescent="0.25">
      <c r="A2201" s="1" t="s">
        <v>2201</v>
      </c>
      <c r="B2201" s="1" t="str">
        <f ca="1">IFERROR(__xludf.DUMMYFUNCTION("GOOGLETRANSLATE(A2201)"),"full")</f>
        <v>full</v>
      </c>
    </row>
    <row r="2202" spans="1:2" ht="15.75" customHeight="1" x14ac:dyDescent="0.25">
      <c r="A2202" s="1" t="s">
        <v>2202</v>
      </c>
      <c r="B2202" s="1" t="str">
        <f ca="1">IFERROR(__xludf.DUMMYFUNCTION("GOOGLETRANSLATE(A2202)"),"Tell them")</f>
        <v>Tell them</v>
      </c>
    </row>
    <row r="2203" spans="1:2" ht="15.75" customHeight="1" x14ac:dyDescent="0.25">
      <c r="A2203" s="1" t="s">
        <v>2203</v>
      </c>
      <c r="B2203" s="1" t="str">
        <f ca="1">IFERROR(__xludf.DUMMYFUNCTION("GOOGLETRANSLATE(A2203)"),"Monday")</f>
        <v>Monday</v>
      </c>
    </row>
    <row r="2204" spans="1:2" ht="15.75" customHeight="1" x14ac:dyDescent="0.25">
      <c r="A2204" s="1" t="s">
        <v>2204</v>
      </c>
      <c r="B2204" s="1" t="str">
        <f ca="1">IFERROR(__xludf.DUMMYFUNCTION("GOOGLETRANSLATE(A2204)"),"cash")</f>
        <v>cash</v>
      </c>
    </row>
    <row r="2205" spans="1:2" ht="15.75" customHeight="1" x14ac:dyDescent="0.25">
      <c r="A2205" s="1" t="s">
        <v>2205</v>
      </c>
      <c r="B2205" s="1" t="str">
        <f ca="1">IFERROR(__xludf.DUMMYFUNCTION("GOOGLETRANSLATE(A2205)"),"treatment")</f>
        <v>treatment</v>
      </c>
    </row>
    <row r="2206" spans="1:2" ht="15.75" customHeight="1" x14ac:dyDescent="0.25">
      <c r="A2206" s="1" t="s">
        <v>2206</v>
      </c>
      <c r="B2206" s="1" t="str">
        <f ca="1">IFERROR(__xludf.DUMMYFUNCTION("GOOGLETRANSLATE(A2206)"),"antigua")</f>
        <v>antigua</v>
      </c>
    </row>
    <row r="2207" spans="1:2" ht="15.75" customHeight="1" x14ac:dyDescent="0.25">
      <c r="A2207" s="1" t="s">
        <v>2207</v>
      </c>
      <c r="B2207" s="1" t="str">
        <f ca="1">IFERROR(__xludf.DUMMYFUNCTION("GOOGLETRANSLATE(A2207)"),"They speak")</f>
        <v>They speak</v>
      </c>
    </row>
    <row r="2208" spans="1:2" ht="15.75" customHeight="1" x14ac:dyDescent="0.25">
      <c r="A2208" s="1" t="s">
        <v>2208</v>
      </c>
      <c r="B2208" s="1" t="str">
        <f ca="1">IFERROR(__xludf.DUMMYFUNCTION("GOOGLETRANSLATE(A2208)"),"together")</f>
        <v>together</v>
      </c>
    </row>
    <row r="2209" spans="1:2" ht="15.75" customHeight="1" x14ac:dyDescent="0.25">
      <c r="A2209" s="1" t="s">
        <v>2209</v>
      </c>
      <c r="B2209" s="1" t="str">
        <f ca="1">IFERROR(__xludf.DUMMYFUNCTION("GOOGLETRANSLATE(A2209)"),"William")</f>
        <v>William</v>
      </c>
    </row>
    <row r="2210" spans="1:2" ht="15.75" customHeight="1" x14ac:dyDescent="0.25">
      <c r="A2210" s="1" t="s">
        <v>2210</v>
      </c>
      <c r="B2210" s="1" t="str">
        <f ca="1">IFERROR(__xludf.DUMMYFUNCTION("GOOGLETRANSLATE(A2210)"),"cancer")</f>
        <v>cancer</v>
      </c>
    </row>
    <row r="2211" spans="1:2" ht="15.75" customHeight="1" x14ac:dyDescent="0.25">
      <c r="A2211" s="1" t="s">
        <v>2211</v>
      </c>
      <c r="B2211" s="1" t="str">
        <f ca="1">IFERROR(__xludf.DUMMYFUNCTION("GOOGLETRANSLATE(A2211)"),"funeral")</f>
        <v>funeral</v>
      </c>
    </row>
    <row r="2212" spans="1:2" ht="15.75" customHeight="1" x14ac:dyDescent="0.25">
      <c r="A2212" s="1" t="s">
        <v>2212</v>
      </c>
      <c r="B2212" s="1" t="str">
        <f ca="1">IFERROR(__xludf.DUMMYFUNCTION("GOOGLETRANSLATE(A2212)"),"fucking")</f>
        <v>fucking</v>
      </c>
    </row>
    <row r="2213" spans="1:2" ht="15.75" customHeight="1" x14ac:dyDescent="0.25">
      <c r="A2213" s="1" t="s">
        <v>2213</v>
      </c>
      <c r="B2213" s="1" t="str">
        <f ca="1">IFERROR(__xludf.DUMMYFUNCTION("GOOGLETRANSLATE(A2213)"),"dave")</f>
        <v>dave</v>
      </c>
    </row>
    <row r="2214" spans="1:2" ht="15.75" customHeight="1" x14ac:dyDescent="0.25">
      <c r="A2214" s="1" t="s">
        <v>2214</v>
      </c>
      <c r="B2214" s="1" t="str">
        <f ca="1">IFERROR(__xludf.DUMMYFUNCTION("GOOGLETRANSLATE(A2214)"),"artist")</f>
        <v>artist</v>
      </c>
    </row>
    <row r="2215" spans="1:2" ht="15.75" customHeight="1" x14ac:dyDescent="0.25">
      <c r="A2215" s="1" t="s">
        <v>2215</v>
      </c>
      <c r="B2215" s="1" t="str">
        <f ca="1">IFERROR(__xludf.DUMMYFUNCTION("GOOGLETRANSLATE(A2215)"),"favorite")</f>
        <v>favorite</v>
      </c>
    </row>
    <row r="2216" spans="1:2" ht="15.75" customHeight="1" x14ac:dyDescent="0.25">
      <c r="A2216" s="1" t="s">
        <v>2216</v>
      </c>
      <c r="B2216" s="1" t="str">
        <f ca="1">IFERROR(__xludf.DUMMYFUNCTION("GOOGLETRANSLATE(A2216)"),"Like")</f>
        <v>Like</v>
      </c>
    </row>
    <row r="2217" spans="1:2" ht="15.75" customHeight="1" x14ac:dyDescent="0.25">
      <c r="A2217" s="1" t="s">
        <v>2217</v>
      </c>
      <c r="B2217" s="1" t="str">
        <f ca="1">IFERROR(__xludf.DUMMYFUNCTION("GOOGLETRANSLATE(A2217)"),"cae")</f>
        <v>cae</v>
      </c>
    </row>
    <row r="2218" spans="1:2" ht="15.75" customHeight="1" x14ac:dyDescent="0.25">
      <c r="A2218" s="1" t="s">
        <v>2218</v>
      </c>
      <c r="B2218" s="1" t="str">
        <f ca="1">IFERROR(__xludf.DUMMYFUNCTION("GOOGLETRANSLATE(A2218)"),"term")</f>
        <v>term</v>
      </c>
    </row>
    <row r="2219" spans="1:2" ht="15.75" customHeight="1" x14ac:dyDescent="0.25">
      <c r="A2219" s="1" t="s">
        <v>2219</v>
      </c>
      <c r="B2219" s="1" t="str">
        <f ca="1">IFERROR(__xludf.DUMMYFUNCTION("GOOGLETRANSLATE(A2219)"),"interview")</f>
        <v>interview</v>
      </c>
    </row>
    <row r="2220" spans="1:2" ht="15.75" customHeight="1" x14ac:dyDescent="0.25">
      <c r="A2220" s="1" t="s">
        <v>2220</v>
      </c>
      <c r="B2220" s="1" t="str">
        <f ca="1">IFERROR(__xludf.DUMMYFUNCTION("GOOGLETRANSLATE(A2220)"),"sir")</f>
        <v>sir</v>
      </c>
    </row>
    <row r="2221" spans="1:2" ht="15.75" customHeight="1" x14ac:dyDescent="0.25">
      <c r="A2221" s="1" t="s">
        <v>2221</v>
      </c>
      <c r="B2221" s="1" t="str">
        <f ca="1">IFERROR(__xludf.DUMMYFUNCTION("GOOGLETRANSLATE(A2221)"),"paint")</f>
        <v>paint</v>
      </c>
    </row>
    <row r="2222" spans="1:2" ht="15.75" customHeight="1" x14ac:dyDescent="0.25">
      <c r="A2222" s="1" t="s">
        <v>2222</v>
      </c>
      <c r="B2222" s="1" t="str">
        <f ca="1">IFERROR(__xludf.DUMMYFUNCTION("GOOGLETRANSLATE(A2222)"),"still")</f>
        <v>still</v>
      </c>
    </row>
    <row r="2223" spans="1:2" ht="15.75" customHeight="1" x14ac:dyDescent="0.25">
      <c r="A2223" s="1" t="s">
        <v>2223</v>
      </c>
      <c r="B2223" s="1" t="str">
        <f ca="1">IFERROR(__xludf.DUMMYFUNCTION("GOOGLETRANSLATE(A2223)"),"false")</f>
        <v>false</v>
      </c>
    </row>
    <row r="2224" spans="1:2" ht="15.75" customHeight="1" x14ac:dyDescent="0.25">
      <c r="A2224" s="1" t="s">
        <v>2224</v>
      </c>
      <c r="B2224" s="1" t="str">
        <f ca="1">IFERROR(__xludf.DUMMYFUNCTION("GOOGLETRANSLATE(A2224)"),"india")</f>
        <v>india</v>
      </c>
    </row>
    <row r="2225" spans="1:2" ht="15.75" customHeight="1" x14ac:dyDescent="0.25">
      <c r="A2225" s="1" t="s">
        <v>2225</v>
      </c>
      <c r="B2225" s="1" t="str">
        <f ca="1">IFERROR(__xludf.DUMMYFUNCTION("GOOGLETRANSLATE(A2225)"),"short")</f>
        <v>short</v>
      </c>
    </row>
    <row r="2226" spans="1:2" ht="15.75" customHeight="1" x14ac:dyDescent="0.25">
      <c r="A2226" s="1" t="s">
        <v>2226</v>
      </c>
      <c r="B2226" s="1" t="str">
        <f ca="1">IFERROR(__xludf.DUMMYFUNCTION("GOOGLETRANSLATE(A2226)"),"intelligence")</f>
        <v>intelligence</v>
      </c>
    </row>
    <row r="2227" spans="1:2" ht="15.75" customHeight="1" x14ac:dyDescent="0.25">
      <c r="A2227" s="1" t="s">
        <v>2227</v>
      </c>
      <c r="B2227" s="1" t="str">
        <f ca="1">IFERROR(__xludf.DUMMYFUNCTION("GOOGLETRANSLATE(A2227)"),"destroy")</f>
        <v>destroy</v>
      </c>
    </row>
    <row r="2228" spans="1:2" ht="15.75" customHeight="1" x14ac:dyDescent="0.25">
      <c r="A2228" s="1" t="s">
        <v>2228</v>
      </c>
      <c r="B2228" s="1" t="str">
        <f ca="1">IFERROR(__xludf.DUMMYFUNCTION("GOOGLETRANSLATE(A2228)"),"charges")</f>
        <v>charges</v>
      </c>
    </row>
    <row r="2229" spans="1:2" ht="15.75" customHeight="1" x14ac:dyDescent="0.25">
      <c r="A2229" s="1" t="s">
        <v>2229</v>
      </c>
      <c r="B2229" s="1" t="str">
        <f ca="1">IFERROR(__xludf.DUMMYFUNCTION("GOOGLETRANSLATE(A2229)"),"You could")</f>
        <v>You could</v>
      </c>
    </row>
    <row r="2230" spans="1:2" ht="15.75" customHeight="1" x14ac:dyDescent="0.25">
      <c r="A2230" s="1" t="s">
        <v>2230</v>
      </c>
      <c r="B2230" s="1" t="str">
        <f ca="1">IFERROR(__xludf.DUMMYFUNCTION("GOOGLETRANSLATE(A2230)"),"lies")</f>
        <v>lies</v>
      </c>
    </row>
    <row r="2231" spans="1:2" ht="15.75" customHeight="1" x14ac:dyDescent="0.25">
      <c r="A2231" s="1" t="s">
        <v>2231</v>
      </c>
      <c r="B2231" s="1" t="str">
        <f ca="1">IFERROR(__xludf.DUMMYFUNCTION("GOOGLETRANSLATE(A2231)"),"ladies")</f>
        <v>ladies</v>
      </c>
    </row>
    <row r="2232" spans="1:2" ht="15.75" customHeight="1" x14ac:dyDescent="0.25">
      <c r="A2232" s="1" t="s">
        <v>2232</v>
      </c>
      <c r="B2232" s="1" t="str">
        <f ca="1">IFERROR(__xludf.DUMMYFUNCTION("GOOGLETRANSLATE(A2232)"),"frozen")</f>
        <v>frozen</v>
      </c>
    </row>
    <row r="2233" spans="1:2" ht="15.75" customHeight="1" x14ac:dyDescent="0.25">
      <c r="A2233" s="1" t="s">
        <v>2233</v>
      </c>
      <c r="B2233" s="1" t="str">
        <f ca="1">IFERROR(__xludf.DUMMYFUNCTION("GOOGLETRANSLATE(A2233)"),"cheers")</f>
        <v>cheers</v>
      </c>
    </row>
    <row r="2234" spans="1:2" ht="15.75" customHeight="1" x14ac:dyDescent="0.25">
      <c r="A2234" s="1" t="s">
        <v>2234</v>
      </c>
      <c r="B2234" s="1" t="str">
        <f ca="1">IFERROR(__xludf.DUMMYFUNCTION("GOOGLETRANSLATE(A2234)"),"van")</f>
        <v>van</v>
      </c>
    </row>
    <row r="2235" spans="1:2" ht="15.75" customHeight="1" x14ac:dyDescent="0.25">
      <c r="A2235" s="1" t="s">
        <v>2235</v>
      </c>
      <c r="B2235" s="1" t="str">
        <f ca="1">IFERROR(__xludf.DUMMYFUNCTION("GOOGLETRANSLATE(A2235)"),"move")</f>
        <v>move</v>
      </c>
    </row>
    <row r="2236" spans="1:2" ht="15.75" customHeight="1" x14ac:dyDescent="0.25">
      <c r="A2236" s="1" t="s">
        <v>2236</v>
      </c>
      <c r="B2236" s="1" t="str">
        <f ca="1">IFERROR(__xludf.DUMMYFUNCTION("GOOGLETRANSLATE(A2236)"),"apart")</f>
        <v>apart</v>
      </c>
    </row>
    <row r="2237" spans="1:2" ht="15.75" customHeight="1" x14ac:dyDescent="0.25">
      <c r="A2237" s="1" t="s">
        <v>2237</v>
      </c>
      <c r="B2237" s="1" t="str">
        <f ca="1">IFERROR(__xludf.DUMMYFUNCTION("GOOGLETRANSLATE(A2237)"),"rock")</f>
        <v>rock</v>
      </c>
    </row>
    <row r="2238" spans="1:2" ht="15.75" customHeight="1" x14ac:dyDescent="0.25">
      <c r="A2238" s="1" t="s">
        <v>2238</v>
      </c>
      <c r="B2238" s="1" t="str">
        <f ca="1">IFERROR(__xludf.DUMMYFUNCTION("GOOGLETRANSLATE(A2238)"),"grave")</f>
        <v>grave</v>
      </c>
    </row>
    <row r="2239" spans="1:2" ht="15.75" customHeight="1" x14ac:dyDescent="0.25">
      <c r="A2239" s="1" t="s">
        <v>2239</v>
      </c>
      <c r="B2239" s="1" t="str">
        <f ca="1">IFERROR(__xludf.DUMMYFUNCTION("GOOGLETRANSLATE(A2239)"),"We follow")</f>
        <v>We follow</v>
      </c>
    </row>
    <row r="2240" spans="1:2" ht="15.75" customHeight="1" x14ac:dyDescent="0.25">
      <c r="A2240" s="1" t="s">
        <v>2240</v>
      </c>
      <c r="B2240" s="1" t="str">
        <f ca="1">IFERROR(__xludf.DUMMYFUNCTION("GOOGLETRANSLATE(A2240)"),"she spoke")</f>
        <v>she spoke</v>
      </c>
    </row>
    <row r="2241" spans="1:2" ht="15.75" customHeight="1" x14ac:dyDescent="0.25">
      <c r="A2241" s="1" t="s">
        <v>2241</v>
      </c>
      <c r="B2241" s="1" t="str">
        <f ca="1">IFERROR(__xludf.DUMMYFUNCTION("GOOGLETRANSLATE(A2241)"),"see him")</f>
        <v>see him</v>
      </c>
    </row>
    <row r="2242" spans="1:2" ht="15.75" customHeight="1" x14ac:dyDescent="0.25">
      <c r="A2242" s="1" t="s">
        <v>2242</v>
      </c>
      <c r="B2242" s="1" t="str">
        <f ca="1">IFERROR(__xludf.DUMMYFUNCTION("GOOGLETRANSLATE(A2242)"),"map")</f>
        <v>map</v>
      </c>
    </row>
    <row r="2243" spans="1:2" ht="15.75" customHeight="1" x14ac:dyDescent="0.25">
      <c r="A2243" s="1" t="s">
        <v>2243</v>
      </c>
      <c r="B2243" s="1" t="str">
        <f ca="1">IFERROR(__xludf.DUMMYFUNCTION("GOOGLETRANSLATE(A2243)"),"task")</f>
        <v>task</v>
      </c>
    </row>
    <row r="2244" spans="1:2" ht="15.75" customHeight="1" x14ac:dyDescent="0.25">
      <c r="A2244" s="1" t="s">
        <v>2244</v>
      </c>
      <c r="B2244" s="1" t="str">
        <f ca="1">IFERROR(__xludf.DUMMYFUNCTION("GOOGLETRANSLATE(A2244)"),"change")</f>
        <v>change</v>
      </c>
    </row>
    <row r="2245" spans="1:2" ht="15.75" customHeight="1" x14ac:dyDescent="0.25">
      <c r="A2245" s="1" t="s">
        <v>2245</v>
      </c>
      <c r="B2245" s="1" t="str">
        <f ca="1">IFERROR(__xludf.DUMMYFUNCTION("GOOGLETRANSLATE(A2245)"),"mobile")</f>
        <v>mobile</v>
      </c>
    </row>
    <row r="2246" spans="1:2" ht="15.75" customHeight="1" x14ac:dyDescent="0.25">
      <c r="A2246" s="1" t="s">
        <v>2246</v>
      </c>
      <c r="B2246" s="1" t="str">
        <f ca="1">IFERROR(__xludf.DUMMYFUNCTION("GOOGLETRANSLATE(A2246)"),"wrong")</f>
        <v>wrong</v>
      </c>
    </row>
    <row r="2247" spans="1:2" ht="15.75" customHeight="1" x14ac:dyDescent="0.25">
      <c r="A2247" s="1" t="s">
        <v>2247</v>
      </c>
      <c r="B2247" s="1" t="str">
        <f ca="1">IFERROR(__xludf.DUMMYFUNCTION("GOOGLETRANSLATE(A2247)"),"responder")</f>
        <v>responder</v>
      </c>
    </row>
    <row r="2248" spans="1:2" ht="15.75" customHeight="1" x14ac:dyDescent="0.25">
      <c r="A2248" s="1" t="s">
        <v>2248</v>
      </c>
      <c r="B2248" s="1" t="str">
        <f ca="1">IFERROR(__xludf.DUMMYFUNCTION("GOOGLETRANSLATE(A2248)"),"empty")</f>
        <v>empty</v>
      </c>
    </row>
    <row r="2249" spans="1:2" ht="15.75" customHeight="1" x14ac:dyDescent="0.25">
      <c r="A2249" s="1" t="s">
        <v>2249</v>
      </c>
      <c r="B2249" s="1" t="str">
        <f ca="1">IFERROR(__xludf.DUMMYFUNCTION("GOOGLETRANSLATE(A2249)"),"congratulations")</f>
        <v>congratulations</v>
      </c>
    </row>
    <row r="2250" spans="1:2" ht="15.75" customHeight="1" x14ac:dyDescent="0.25">
      <c r="A2250" s="1" t="s">
        <v>2250</v>
      </c>
      <c r="B2250" s="1" t="str">
        <f ca="1">IFERROR(__xludf.DUMMYFUNCTION("GOOGLETRANSLATE(A2250)"),"computer")</f>
        <v>computer</v>
      </c>
    </row>
    <row r="2251" spans="1:2" ht="15.75" customHeight="1" x14ac:dyDescent="0.25">
      <c r="A2251" s="1" t="s">
        <v>2251</v>
      </c>
      <c r="B2251" s="1" t="str">
        <f ca="1">IFERROR(__xludf.DUMMYFUNCTION("GOOGLETRANSLATE(A2251)"),"student")</f>
        <v>student</v>
      </c>
    </row>
    <row r="2252" spans="1:2" ht="15.75" customHeight="1" x14ac:dyDescent="0.25">
      <c r="A2252" s="1" t="s">
        <v>2252</v>
      </c>
      <c r="B2252" s="1" t="str">
        <f ca="1">IFERROR(__xludf.DUMMYFUNCTION("GOOGLETRANSLATE(A2252)"),"dying")</f>
        <v>dying</v>
      </c>
    </row>
    <row r="2253" spans="1:2" ht="15.75" customHeight="1" x14ac:dyDescent="0.25">
      <c r="A2253" s="1" t="s">
        <v>2253</v>
      </c>
      <c r="B2253" s="1" t="str">
        <f ca="1">IFERROR(__xludf.DUMMYFUNCTION("GOOGLETRANSLATE(A2253)"),"build")</f>
        <v>build</v>
      </c>
    </row>
    <row r="2254" spans="1:2" ht="15.75" customHeight="1" x14ac:dyDescent="0.25">
      <c r="A2254" s="1" t="s">
        <v>2254</v>
      </c>
      <c r="B2254" s="1" t="str">
        <f ca="1">IFERROR(__xludf.DUMMYFUNCTION("GOOGLETRANSLATE(A2254)"),"They know")</f>
        <v>They know</v>
      </c>
    </row>
    <row r="2255" spans="1:2" ht="15.75" customHeight="1" x14ac:dyDescent="0.25">
      <c r="A2255" s="1" t="s">
        <v>2255</v>
      </c>
      <c r="B2255" s="1" t="str">
        <f ca="1">IFERROR(__xludf.DUMMYFUNCTION("GOOGLETRANSLATE(A2255)"),"clara")</f>
        <v>clara</v>
      </c>
    </row>
    <row r="2256" spans="1:2" ht="15.75" customHeight="1" x14ac:dyDescent="0.25">
      <c r="A2256" s="1" t="s">
        <v>2256</v>
      </c>
      <c r="B2256" s="1" t="str">
        <f ca="1">IFERROR(__xludf.DUMMYFUNCTION("GOOGLETRANSLATE(A2256)"),"solution")</f>
        <v>solution</v>
      </c>
    </row>
    <row r="2257" spans="1:2" ht="15.75" customHeight="1" x14ac:dyDescent="0.25">
      <c r="A2257" s="1" t="s">
        <v>2257</v>
      </c>
      <c r="B2257" s="1" t="str">
        <f ca="1">IFERROR(__xludf.DUMMYFUNCTION("GOOGLETRANSLATE(A2257)"),"world")</f>
        <v>world</v>
      </c>
    </row>
    <row r="2258" spans="1:2" ht="15.75" customHeight="1" x14ac:dyDescent="0.25">
      <c r="A2258" s="1" t="s">
        <v>2258</v>
      </c>
      <c r="B2258" s="1" t="str">
        <f ca="1">IFERROR(__xludf.DUMMYFUNCTION("GOOGLETRANSLATE(A2258)"),"plato")</f>
        <v>plato</v>
      </c>
    </row>
    <row r="2259" spans="1:2" ht="15.75" customHeight="1" x14ac:dyDescent="0.25">
      <c r="A2259" s="1" t="s">
        <v>2259</v>
      </c>
      <c r="B2259" s="1" t="str">
        <f ca="1">IFERROR(__xludf.DUMMYFUNCTION("GOOGLETRANSLATE(A2259)"),"famous")</f>
        <v>famous</v>
      </c>
    </row>
    <row r="2260" spans="1:2" ht="15.75" customHeight="1" x14ac:dyDescent="0.25">
      <c r="A2260" s="1" t="s">
        <v>2260</v>
      </c>
      <c r="B2260" s="1" t="str">
        <f ca="1">IFERROR(__xludf.DUMMYFUNCTION("GOOGLETRANSLATE(A2260)"),"of the")</f>
        <v>of the</v>
      </c>
    </row>
    <row r="2261" spans="1:2" ht="15.75" customHeight="1" x14ac:dyDescent="0.25">
      <c r="A2261" s="1" t="s">
        <v>2261</v>
      </c>
      <c r="B2261" s="1" t="str">
        <f ca="1">IFERROR(__xludf.DUMMYFUNCTION("GOOGLETRANSLATE(A2261)"),"will tell")</f>
        <v>will tell</v>
      </c>
    </row>
    <row r="2262" spans="1:2" ht="15.75" customHeight="1" x14ac:dyDescent="0.25">
      <c r="A2262" s="1" t="s">
        <v>2262</v>
      </c>
      <c r="B2262" s="1" t="str">
        <f ca="1">IFERROR(__xludf.DUMMYFUNCTION("GOOGLETRANSLATE(A2262)"),"both")</f>
        <v>both</v>
      </c>
    </row>
    <row r="2263" spans="1:2" ht="15.75" customHeight="1" x14ac:dyDescent="0.25">
      <c r="A2263" s="1" t="s">
        <v>2263</v>
      </c>
      <c r="B2263" s="1" t="str">
        <f ca="1">IFERROR(__xludf.DUMMYFUNCTION("GOOGLETRANSLATE(A2263)"),"technology")</f>
        <v>technology</v>
      </c>
    </row>
    <row r="2264" spans="1:2" ht="15.75" customHeight="1" x14ac:dyDescent="0.25">
      <c r="A2264" s="1" t="s">
        <v>2264</v>
      </c>
      <c r="B2264" s="1" t="str">
        <f ca="1">IFERROR(__xludf.DUMMYFUNCTION("GOOGLETRANSLATE(A2264)"),"grades")</f>
        <v>grades</v>
      </c>
    </row>
    <row r="2265" spans="1:2" ht="15.75" customHeight="1" x14ac:dyDescent="0.25">
      <c r="A2265" s="1" t="s">
        <v>2265</v>
      </c>
      <c r="B2265" s="1" t="str">
        <f ca="1">IFERROR(__xludf.DUMMYFUNCTION("GOOGLETRANSLATE(A2265)"),"Damn")</f>
        <v>Damn</v>
      </c>
    </row>
    <row r="2266" spans="1:2" ht="15.75" customHeight="1" x14ac:dyDescent="0.25">
      <c r="A2266" s="1" t="s">
        <v>2266</v>
      </c>
      <c r="B2266" s="1" t="str">
        <f ca="1">IFERROR(__xludf.DUMMYFUNCTION("GOOGLETRANSLATE(A2266)"),"bastard")</f>
        <v>bastard</v>
      </c>
    </row>
    <row r="2267" spans="1:2" ht="15.75" customHeight="1" x14ac:dyDescent="0.25">
      <c r="A2267" s="1" t="s">
        <v>2267</v>
      </c>
      <c r="B2267" s="1" t="str">
        <f ca="1">IFERROR(__xludf.DUMMYFUNCTION("GOOGLETRANSLATE(A2267)"),"conditions")</f>
        <v>conditions</v>
      </c>
    </row>
    <row r="2268" spans="1:2" ht="15.75" customHeight="1" x14ac:dyDescent="0.25">
      <c r="A2268" s="1" t="s">
        <v>2268</v>
      </c>
      <c r="B2268" s="1" t="str">
        <f ca="1">IFERROR(__xludf.DUMMYFUNCTION("GOOGLETRANSLATE(A2268)"),"I doubt")</f>
        <v>I doubt</v>
      </c>
    </row>
    <row r="2269" spans="1:2" ht="15.75" customHeight="1" x14ac:dyDescent="0.25">
      <c r="A2269" s="1" t="s">
        <v>2269</v>
      </c>
      <c r="B2269" s="1" t="str">
        <f ca="1">IFERROR(__xludf.DUMMYFUNCTION("GOOGLETRANSLATE(A2269)"),"heist")</f>
        <v>heist</v>
      </c>
    </row>
    <row r="2270" spans="1:2" ht="15.75" customHeight="1" x14ac:dyDescent="0.25">
      <c r="A2270" s="1" t="s">
        <v>2270</v>
      </c>
      <c r="B2270" s="1" t="str">
        <f ca="1">IFERROR(__xludf.DUMMYFUNCTION("GOOGLETRANSLATE(A2270)"),"I'm listening")</f>
        <v>I'm listening</v>
      </c>
    </row>
    <row r="2271" spans="1:2" ht="15.75" customHeight="1" x14ac:dyDescent="0.25">
      <c r="A2271" s="1" t="s">
        <v>2271</v>
      </c>
      <c r="B2271" s="1" t="str">
        <f ca="1">IFERROR(__xludf.DUMMYFUNCTION("GOOGLETRANSLATE(A2271)"),"laura")</f>
        <v>laura</v>
      </c>
    </row>
    <row r="2272" spans="1:2" ht="15.75" customHeight="1" x14ac:dyDescent="0.25">
      <c r="A2272" s="1" t="s">
        <v>2272</v>
      </c>
      <c r="B2272" s="1" t="str">
        <f ca="1">IFERROR(__xludf.DUMMYFUNCTION("GOOGLETRANSLATE(A2272)"),"quickly")</f>
        <v>quickly</v>
      </c>
    </row>
    <row r="2273" spans="1:2" ht="15.75" customHeight="1" x14ac:dyDescent="0.25">
      <c r="A2273" s="1" t="s">
        <v>2273</v>
      </c>
      <c r="B2273" s="1" t="str">
        <f ca="1">IFERROR(__xludf.DUMMYFUNCTION("GOOGLETRANSLATE(A2273)"),"edge")</f>
        <v>edge</v>
      </c>
    </row>
    <row r="2274" spans="1:2" ht="15.75" customHeight="1" x14ac:dyDescent="0.25">
      <c r="A2274" s="1" t="s">
        <v>2274</v>
      </c>
      <c r="B2274" s="1" t="str">
        <f ca="1">IFERROR(__xludf.DUMMYFUNCTION("GOOGLETRANSLATE(A2274)"),"snow")</f>
        <v>snow</v>
      </c>
    </row>
    <row r="2275" spans="1:2" ht="15.75" customHeight="1" x14ac:dyDescent="0.25">
      <c r="A2275" s="1" t="s">
        <v>2275</v>
      </c>
      <c r="B2275" s="1" t="str">
        <f ca="1">IFERROR(__xludf.DUMMYFUNCTION("GOOGLETRANSLATE(A2275)"),"messages")</f>
        <v>messages</v>
      </c>
    </row>
    <row r="2276" spans="1:2" ht="15.75" customHeight="1" x14ac:dyDescent="0.25">
      <c r="A2276" s="1" t="s">
        <v>2276</v>
      </c>
      <c r="B2276" s="1" t="str">
        <f ca="1">IFERROR(__xludf.DUMMYFUNCTION("GOOGLETRANSLATE(A2276)"),"date")</f>
        <v>date</v>
      </c>
    </row>
    <row r="2277" spans="1:2" ht="15.75" customHeight="1" x14ac:dyDescent="0.25">
      <c r="A2277" s="1" t="s">
        <v>2277</v>
      </c>
      <c r="B2277" s="1" t="str">
        <f ca="1">IFERROR(__xludf.DUMMYFUNCTION("GOOGLETRANSLATE(A2277)"),"violence")</f>
        <v>violence</v>
      </c>
    </row>
    <row r="2278" spans="1:2" ht="15.75" customHeight="1" x14ac:dyDescent="0.25">
      <c r="A2278" s="1" t="s">
        <v>2278</v>
      </c>
      <c r="B2278" s="1" t="str">
        <f ca="1">IFERROR(__xludf.DUMMYFUNCTION("GOOGLETRANSLATE(A2278)"),"n")</f>
        <v>n</v>
      </c>
    </row>
    <row r="2279" spans="1:2" ht="15.75" customHeight="1" x14ac:dyDescent="0.25">
      <c r="A2279" s="1" t="s">
        <v>2279</v>
      </c>
      <c r="B2279" s="1" t="str">
        <f ca="1">IFERROR(__xludf.DUMMYFUNCTION("GOOGLETRANSLATE(A2279)"),"subject")</f>
        <v>subject</v>
      </c>
    </row>
    <row r="2280" spans="1:2" ht="15.75" customHeight="1" x14ac:dyDescent="0.25">
      <c r="A2280" s="1" t="s">
        <v>2280</v>
      </c>
      <c r="B2280" s="1" t="str">
        <f ca="1">IFERROR(__xludf.DUMMYFUNCTION("GOOGLETRANSLATE(A2280)"),"Actions")</f>
        <v>Actions</v>
      </c>
    </row>
    <row r="2281" spans="1:2" ht="15.75" customHeight="1" x14ac:dyDescent="0.25">
      <c r="A2281" s="1" t="s">
        <v>2281</v>
      </c>
      <c r="B2281" s="1" t="str">
        <f ca="1">IFERROR(__xludf.DUMMYFUNCTION("GOOGLETRANSLATE(A2281)"),"cold")</f>
        <v>cold</v>
      </c>
    </row>
    <row r="2282" spans="1:2" ht="15.75" customHeight="1" x14ac:dyDescent="0.25">
      <c r="A2282" s="1" t="s">
        <v>2282</v>
      </c>
      <c r="B2282" s="1" t="str">
        <f ca="1">IFERROR(__xludf.DUMMYFUNCTION("GOOGLETRANSLATE(A2282)"),"drug")</f>
        <v>drug</v>
      </c>
    </row>
    <row r="2283" spans="1:2" ht="15.75" customHeight="1" x14ac:dyDescent="0.25">
      <c r="A2283" s="1" t="s">
        <v>2283</v>
      </c>
      <c r="B2283" s="1" t="str">
        <f ca="1">IFERROR(__xludf.DUMMYFUNCTION("GOOGLETRANSLATE(A2283)"),"It will come out")</f>
        <v>It will come out</v>
      </c>
    </row>
    <row r="2284" spans="1:2" ht="15.75" customHeight="1" x14ac:dyDescent="0.25">
      <c r="A2284" s="1" t="s">
        <v>2284</v>
      </c>
      <c r="B2284" s="1" t="str">
        <f ca="1">IFERROR(__xludf.DUMMYFUNCTION("GOOGLETRANSLATE(A2284)"),"supposed")</f>
        <v>supposed</v>
      </c>
    </row>
    <row r="2285" spans="1:2" ht="15.75" customHeight="1" x14ac:dyDescent="0.25">
      <c r="A2285" s="1" t="s">
        <v>2285</v>
      </c>
      <c r="B2285" s="1" t="str">
        <f ca="1">IFERROR(__xludf.DUMMYFUNCTION("GOOGLETRANSLATE(A2285)"),"We start")</f>
        <v>We start</v>
      </c>
    </row>
    <row r="2286" spans="1:2" ht="15.75" customHeight="1" x14ac:dyDescent="0.25">
      <c r="A2286" s="1" t="s">
        <v>2286</v>
      </c>
      <c r="B2286" s="1" t="str">
        <f ca="1">IFERROR(__xludf.DUMMYFUNCTION("GOOGLETRANSLATE(A2286)"),"mistakes")</f>
        <v>mistakes</v>
      </c>
    </row>
    <row r="2287" spans="1:2" ht="15.75" customHeight="1" x14ac:dyDescent="0.25">
      <c r="A2287" s="1" t="s">
        <v>2287</v>
      </c>
      <c r="B2287" s="1" t="str">
        <f ca="1">IFERROR(__xludf.DUMMYFUNCTION("GOOGLETRANSLATE(A2287)"),"grace")</f>
        <v>grace</v>
      </c>
    </row>
    <row r="2288" spans="1:2" ht="15.75" customHeight="1" x14ac:dyDescent="0.25">
      <c r="A2288" s="1" t="s">
        <v>2288</v>
      </c>
      <c r="B2288" s="1" t="str">
        <f ca="1">IFERROR(__xludf.DUMMYFUNCTION("GOOGLETRANSLATE(A2288)"),"century")</f>
        <v>century</v>
      </c>
    </row>
    <row r="2289" spans="1:2" ht="15.75" customHeight="1" x14ac:dyDescent="0.25">
      <c r="A2289" s="1" t="s">
        <v>2289</v>
      </c>
      <c r="B2289" s="1" t="str">
        <f ca="1">IFERROR(__xludf.DUMMYFUNCTION("GOOGLETRANSLATE(A2289)"),"annoying")</f>
        <v>annoying</v>
      </c>
    </row>
    <row r="2290" spans="1:2" ht="15.75" customHeight="1" x14ac:dyDescent="0.25">
      <c r="A2290" s="1" t="s">
        <v>2290</v>
      </c>
      <c r="B2290" s="1" t="str">
        <f ca="1">IFERROR(__xludf.DUMMYFUNCTION("GOOGLETRANSLATE(A2290)"),"we are done")</f>
        <v>we are done</v>
      </c>
    </row>
    <row r="2291" spans="1:2" ht="15.75" customHeight="1" x14ac:dyDescent="0.25">
      <c r="A2291" s="1" t="s">
        <v>2291</v>
      </c>
      <c r="B2291" s="1" t="str">
        <f ca="1">IFERROR(__xludf.DUMMYFUNCTION("GOOGLETRANSLATE(A2291)"),"You know")</f>
        <v>You know</v>
      </c>
    </row>
    <row r="2292" spans="1:2" ht="15.75" customHeight="1" x14ac:dyDescent="0.25">
      <c r="A2292" s="1" t="s">
        <v>2292</v>
      </c>
      <c r="B2292" s="1" t="str">
        <f ca="1">IFERROR(__xludf.DUMMYFUNCTION("GOOGLETRANSLATE(A2292)"),"cut")</f>
        <v>cut</v>
      </c>
    </row>
    <row r="2293" spans="1:2" ht="15.75" customHeight="1" x14ac:dyDescent="0.25">
      <c r="A2293" s="1" t="s">
        <v>2293</v>
      </c>
      <c r="B2293" s="1" t="str">
        <f ca="1">IFERROR(__xludf.DUMMYFUNCTION("GOOGLETRANSLATE(A2293)"),"he would be")</f>
        <v>he would be</v>
      </c>
    </row>
    <row r="2294" spans="1:2" ht="15.75" customHeight="1" x14ac:dyDescent="0.25">
      <c r="A2294" s="1" t="s">
        <v>2294</v>
      </c>
      <c r="B2294" s="1" t="str">
        <f ca="1">IFERROR(__xludf.DUMMYFUNCTION("GOOGLETRANSLATE(A2294)"),"move")</f>
        <v>move</v>
      </c>
    </row>
    <row r="2295" spans="1:2" ht="15.75" customHeight="1" x14ac:dyDescent="0.25">
      <c r="A2295" s="1" t="s">
        <v>2295</v>
      </c>
      <c r="B2295" s="1" t="str">
        <f ca="1">IFERROR(__xludf.DUMMYFUNCTION("GOOGLETRANSLATE(A2295)"),"fortune")</f>
        <v>fortune</v>
      </c>
    </row>
    <row r="2296" spans="1:2" ht="15.75" customHeight="1" x14ac:dyDescent="0.25">
      <c r="A2296" s="1" t="s">
        <v>2296</v>
      </c>
      <c r="B2296" s="1" t="str">
        <f ca="1">IFERROR(__xludf.DUMMYFUNCTION("GOOGLETRANSLATE(A2296)"),"of")</f>
        <v>of</v>
      </c>
    </row>
    <row r="2297" spans="1:2" ht="15.75" customHeight="1" x14ac:dyDescent="0.25">
      <c r="A2297" s="1" t="s">
        <v>2297</v>
      </c>
      <c r="B2297" s="1" t="str">
        <f ca="1">IFERROR(__xludf.DUMMYFUNCTION("GOOGLETRANSLATE(A2297)"),"imagine")</f>
        <v>imagine</v>
      </c>
    </row>
    <row r="2298" spans="1:2" ht="15.75" customHeight="1" x14ac:dyDescent="0.25">
      <c r="A2298" s="1" t="s">
        <v>2298</v>
      </c>
      <c r="B2298" s="1" t="str">
        <f ca="1">IFERROR(__xludf.DUMMYFUNCTION("GOOGLETRANSLATE(A2298)"),"files")</f>
        <v>files</v>
      </c>
    </row>
    <row r="2299" spans="1:2" ht="15.75" customHeight="1" x14ac:dyDescent="0.25">
      <c r="A2299" s="1" t="s">
        <v>2299</v>
      </c>
      <c r="B2299" s="1" t="str">
        <f ca="1">IFERROR(__xludf.DUMMYFUNCTION("GOOGLETRANSLATE(A2299)"),"presence")</f>
        <v>presence</v>
      </c>
    </row>
    <row r="2300" spans="1:2" ht="15.75" customHeight="1" x14ac:dyDescent="0.25">
      <c r="A2300" s="1" t="s">
        <v>2300</v>
      </c>
      <c r="B2300" s="1" t="str">
        <f ca="1">IFERROR(__xludf.DUMMYFUNCTION("GOOGLETRANSLATE(A2300)"),"families")</f>
        <v>families</v>
      </c>
    </row>
    <row r="2301" spans="1:2" ht="15.75" customHeight="1" x14ac:dyDescent="0.25">
      <c r="A2301" s="1" t="s">
        <v>2301</v>
      </c>
      <c r="B2301" s="1" t="str">
        <f ca="1">IFERROR(__xludf.DUMMYFUNCTION("GOOGLETRANSLATE(A2301)"),"ey")</f>
        <v>ey</v>
      </c>
    </row>
    <row r="2302" spans="1:2" ht="15.75" customHeight="1" x14ac:dyDescent="0.25">
      <c r="A2302" s="1" t="s">
        <v>2302</v>
      </c>
      <c r="B2302" s="1" t="str">
        <f ca="1">IFERROR(__xludf.DUMMYFUNCTION("GOOGLETRANSLATE(A2302)"),"falls")</f>
        <v>falls</v>
      </c>
    </row>
    <row r="2303" spans="1:2" ht="15.75" customHeight="1" x14ac:dyDescent="0.25">
      <c r="A2303" s="1" t="s">
        <v>2303</v>
      </c>
      <c r="B2303" s="1" t="str">
        <f ca="1">IFERROR(__xludf.DUMMYFUNCTION("GOOGLETRANSLATE(A2303)"),"light")</f>
        <v>light</v>
      </c>
    </row>
    <row r="2304" spans="1:2" ht="15.75" customHeight="1" x14ac:dyDescent="0.25">
      <c r="A2304" s="1" t="s">
        <v>2304</v>
      </c>
      <c r="B2304" s="1" t="str">
        <f ca="1">IFERROR(__xludf.DUMMYFUNCTION("GOOGLETRANSLATE(A2304)"),"Officers")</f>
        <v>Officers</v>
      </c>
    </row>
    <row r="2305" spans="1:2" ht="15.75" customHeight="1" x14ac:dyDescent="0.25">
      <c r="A2305" s="1" t="s">
        <v>2305</v>
      </c>
      <c r="B2305" s="1" t="str">
        <f ca="1">IFERROR(__xludf.DUMMYFUNCTION("GOOGLETRANSLATE(A2305)"),"adventure")</f>
        <v>adventure</v>
      </c>
    </row>
    <row r="2306" spans="1:2" ht="15.75" customHeight="1" x14ac:dyDescent="0.25">
      <c r="A2306" s="1" t="s">
        <v>2306</v>
      </c>
      <c r="B2306" s="1" t="str">
        <f ca="1">IFERROR(__xludf.DUMMYFUNCTION("GOOGLETRANSLATE(A2306)"),"tour")</f>
        <v>tour</v>
      </c>
    </row>
    <row r="2307" spans="1:2" ht="15.75" customHeight="1" x14ac:dyDescent="0.25">
      <c r="A2307" s="1" t="s">
        <v>2307</v>
      </c>
      <c r="B2307" s="1" t="str">
        <f ca="1">IFERROR(__xludf.DUMMYFUNCTION("GOOGLETRANSLATE(A2307)"),"social")</f>
        <v>social</v>
      </c>
    </row>
    <row r="2308" spans="1:2" ht="15.75" customHeight="1" x14ac:dyDescent="0.25">
      <c r="A2308" s="1" t="s">
        <v>2308</v>
      </c>
      <c r="B2308" s="1" t="str">
        <f ca="1">IFERROR(__xludf.DUMMYFUNCTION("GOOGLETRANSLATE(A2308)"),"community")</f>
        <v>community</v>
      </c>
    </row>
    <row r="2309" spans="1:2" ht="15.75" customHeight="1" x14ac:dyDescent="0.25">
      <c r="A2309" s="1" t="s">
        <v>2309</v>
      </c>
      <c r="B2309" s="1" t="str">
        <f ca="1">IFERROR(__xludf.DUMMYFUNCTION("GOOGLETRANSLATE(A2309)"),"annie")</f>
        <v>annie</v>
      </c>
    </row>
    <row r="2310" spans="1:2" ht="15.75" customHeight="1" x14ac:dyDescent="0.25">
      <c r="A2310" s="1" t="s">
        <v>2310</v>
      </c>
      <c r="B2310" s="1" t="str">
        <f ca="1">IFERROR(__xludf.DUMMYFUNCTION("GOOGLETRANSLATE(A2310)"),"alan")</f>
        <v>alan</v>
      </c>
    </row>
    <row r="2311" spans="1:2" ht="15.75" customHeight="1" x14ac:dyDescent="0.25">
      <c r="A2311" s="1" t="s">
        <v>2311</v>
      </c>
      <c r="B2311" s="1" t="str">
        <f ca="1">IFERROR(__xludf.DUMMYFUNCTION("GOOGLETRANSLATE(A2311)"),"zero")</f>
        <v>zero</v>
      </c>
    </row>
    <row r="2312" spans="1:2" ht="15.75" customHeight="1" x14ac:dyDescent="0.25">
      <c r="A2312" s="1" t="s">
        <v>2312</v>
      </c>
      <c r="B2312" s="1" t="str">
        <f ca="1">IFERROR(__xludf.DUMMYFUNCTION("GOOGLETRANSLATE(A2312)"),"clark")</f>
        <v>clark</v>
      </c>
    </row>
    <row r="2313" spans="1:2" ht="15.75" customHeight="1" x14ac:dyDescent="0.25">
      <c r="A2313" s="1" t="s">
        <v>2313</v>
      </c>
      <c r="B2313" s="1" t="str">
        <f ca="1">IFERROR(__xludf.DUMMYFUNCTION("GOOGLETRANSLATE(A2313)"),"We hope")</f>
        <v>We hope</v>
      </c>
    </row>
    <row r="2314" spans="1:2" ht="15.75" customHeight="1" x14ac:dyDescent="0.25">
      <c r="A2314" s="1" t="s">
        <v>2314</v>
      </c>
      <c r="B2314" s="1" t="str">
        <f ca="1">IFERROR(__xludf.DUMMYFUNCTION("GOOGLETRANSLATE(A2314)"),"busy")</f>
        <v>busy</v>
      </c>
    </row>
    <row r="2315" spans="1:2" ht="15.75" customHeight="1" x14ac:dyDescent="0.25">
      <c r="A2315" s="1" t="s">
        <v>2315</v>
      </c>
      <c r="B2315" s="1" t="str">
        <f ca="1">IFERROR(__xludf.DUMMYFUNCTION("GOOGLETRANSLATE(A2315)"),"move on")</f>
        <v>move on</v>
      </c>
    </row>
    <row r="2316" spans="1:2" ht="15.75" customHeight="1" x14ac:dyDescent="0.25">
      <c r="A2316" s="1" t="s">
        <v>2316</v>
      </c>
      <c r="B2316" s="1" t="str">
        <f ca="1">IFERROR(__xludf.DUMMYFUNCTION("GOOGLETRANSLATE(A2316)"),"converted")</f>
        <v>converted</v>
      </c>
    </row>
    <row r="2317" spans="1:2" ht="15.75" customHeight="1" x14ac:dyDescent="0.25">
      <c r="A2317" s="1" t="s">
        <v>2317</v>
      </c>
      <c r="B2317" s="1" t="str">
        <f ca="1">IFERROR(__xludf.DUMMYFUNCTION("GOOGLETRANSLATE(A2317)"),"carl")</f>
        <v>carl</v>
      </c>
    </row>
    <row r="2318" spans="1:2" ht="15.75" customHeight="1" x14ac:dyDescent="0.25">
      <c r="A2318" s="1" t="s">
        <v>2318</v>
      </c>
      <c r="B2318" s="1" t="str">
        <f ca="1">IFERROR(__xludf.DUMMYFUNCTION("GOOGLETRANSLATE(A2318)"),"part")</f>
        <v>part</v>
      </c>
    </row>
    <row r="2319" spans="1:2" ht="15.75" customHeight="1" x14ac:dyDescent="0.25">
      <c r="A2319" s="1" t="s">
        <v>2319</v>
      </c>
      <c r="B2319" s="1" t="str">
        <f ca="1">IFERROR(__xludf.DUMMYFUNCTION("GOOGLETRANSLATE(A2319)"),"stomach")</f>
        <v>stomach</v>
      </c>
    </row>
    <row r="2320" spans="1:2" ht="15.75" customHeight="1" x14ac:dyDescent="0.25">
      <c r="A2320" s="1" t="s">
        <v>2320</v>
      </c>
      <c r="B2320" s="1" t="str">
        <f ca="1">IFERROR(__xludf.DUMMYFUNCTION("GOOGLETRANSLATE(A2320)"),"Shooting")</f>
        <v>Shooting</v>
      </c>
    </row>
    <row r="2321" spans="1:2" ht="15.75" customHeight="1" x14ac:dyDescent="0.25">
      <c r="A2321" s="1" t="s">
        <v>2321</v>
      </c>
      <c r="B2321" s="1" t="str">
        <f ca="1">IFERROR(__xludf.DUMMYFUNCTION("GOOGLETRANSLATE(A2321)"),"legal")</f>
        <v>legal</v>
      </c>
    </row>
    <row r="2322" spans="1:2" ht="15.75" customHeight="1" x14ac:dyDescent="0.25">
      <c r="A2322" s="1" t="s">
        <v>2322</v>
      </c>
      <c r="B2322" s="1" t="str">
        <f ca="1">IFERROR(__xludf.DUMMYFUNCTION("GOOGLETRANSLATE(A2322)"),"I got")</f>
        <v>I got</v>
      </c>
    </row>
    <row r="2323" spans="1:2" ht="15.75" customHeight="1" x14ac:dyDescent="0.25">
      <c r="A2323" s="1" t="s">
        <v>2323</v>
      </c>
      <c r="B2323" s="1" t="str">
        <f ca="1">IFERROR(__xludf.DUMMYFUNCTION("GOOGLETRANSLATE(A2323)"),"emma")</f>
        <v>emma</v>
      </c>
    </row>
    <row r="2324" spans="1:2" ht="15.75" customHeight="1" x14ac:dyDescent="0.25">
      <c r="A2324" s="1" t="s">
        <v>2324</v>
      </c>
      <c r="B2324" s="1" t="str">
        <f ca="1">IFERROR(__xludf.DUMMYFUNCTION("GOOGLETRANSLATE(A2324)"),"carter")</f>
        <v>carter</v>
      </c>
    </row>
    <row r="2325" spans="1:2" ht="15.75" customHeight="1" x14ac:dyDescent="0.25">
      <c r="A2325" s="1" t="s">
        <v>2325</v>
      </c>
      <c r="B2325" s="1" t="str">
        <f ca="1">IFERROR(__xludf.DUMMYFUNCTION("GOOGLETRANSLATE(A2325)"),"california")</f>
        <v>california</v>
      </c>
    </row>
    <row r="2326" spans="1:2" ht="15.75" customHeight="1" x14ac:dyDescent="0.25">
      <c r="A2326" s="1" t="s">
        <v>2326</v>
      </c>
      <c r="B2326" s="1" t="str">
        <f ca="1">IFERROR(__xludf.DUMMYFUNCTION("GOOGLETRANSLATE(A2326)"),"never")</f>
        <v>never</v>
      </c>
    </row>
    <row r="2327" spans="1:2" ht="15.75" customHeight="1" x14ac:dyDescent="0.25">
      <c r="A2327" s="1" t="s">
        <v>2327</v>
      </c>
      <c r="B2327" s="1" t="str">
        <f ca="1">IFERROR(__xludf.DUMMYFUNCTION("GOOGLETRANSLATE(A2327)"),"students")</f>
        <v>students</v>
      </c>
    </row>
    <row r="2328" spans="1:2" ht="15.75" customHeight="1" x14ac:dyDescent="0.25">
      <c r="A2328" s="1" t="s">
        <v>2328</v>
      </c>
      <c r="B2328" s="1" t="str">
        <f ca="1">IFERROR(__xludf.DUMMYFUNCTION("GOOGLETRANSLATE(A2328)"),"Kingdom")</f>
        <v>Kingdom</v>
      </c>
    </row>
    <row r="2329" spans="1:2" ht="15.75" customHeight="1" x14ac:dyDescent="0.25">
      <c r="A2329" s="1" t="s">
        <v>2329</v>
      </c>
      <c r="B2329" s="1" t="str">
        <f ca="1">IFERROR(__xludf.DUMMYFUNCTION("GOOGLETRANSLATE(A2329)"),"happiness")</f>
        <v>happiness</v>
      </c>
    </row>
    <row r="2330" spans="1:2" ht="15.75" customHeight="1" x14ac:dyDescent="0.25">
      <c r="A2330" s="1" t="s">
        <v>2330</v>
      </c>
      <c r="B2330" s="1" t="str">
        <f ca="1">IFERROR(__xludf.DUMMYFUNCTION("GOOGLETRANSLATE(A2330)"),"neighborhood")</f>
        <v>neighborhood</v>
      </c>
    </row>
    <row r="2331" spans="1:2" ht="15.75" customHeight="1" x14ac:dyDescent="0.25">
      <c r="A2331" s="1" t="s">
        <v>2331</v>
      </c>
      <c r="B2331" s="1" t="str">
        <f ca="1">IFERROR(__xludf.DUMMYFUNCTION("GOOGLETRANSLATE(A2331)"),"farm")</f>
        <v>farm</v>
      </c>
    </row>
    <row r="2332" spans="1:2" ht="15.75" customHeight="1" x14ac:dyDescent="0.25">
      <c r="A2332" s="1" t="s">
        <v>2332</v>
      </c>
      <c r="B2332" s="1" t="str">
        <f ca="1">IFERROR(__xludf.DUMMYFUNCTION("GOOGLETRANSLATE(A2332)"),"you can")</f>
        <v>you can</v>
      </c>
    </row>
    <row r="2333" spans="1:2" ht="15.75" customHeight="1" x14ac:dyDescent="0.25">
      <c r="A2333" s="1" t="s">
        <v>2333</v>
      </c>
      <c r="B2333" s="1" t="str">
        <f ca="1">IFERROR(__xludf.DUMMYFUNCTION("GOOGLETRANSLATE(A2333)"),"effort")</f>
        <v>effort</v>
      </c>
    </row>
    <row r="2334" spans="1:2" ht="15.75" customHeight="1" x14ac:dyDescent="0.25">
      <c r="A2334" s="1" t="s">
        <v>2334</v>
      </c>
      <c r="B2334" s="1" t="str">
        <f ca="1">IFERROR(__xludf.DUMMYFUNCTION("GOOGLETRANSLATE(A2334)"),"I worked")</f>
        <v>I worked</v>
      </c>
    </row>
    <row r="2335" spans="1:2" ht="15.75" customHeight="1" x14ac:dyDescent="0.25">
      <c r="A2335" s="1" t="s">
        <v>2335</v>
      </c>
      <c r="B2335" s="1" t="str">
        <f ca="1">IFERROR(__xludf.DUMMYFUNCTION("GOOGLETRANSLATE(A2335)"),"claire")</f>
        <v>claire</v>
      </c>
    </row>
    <row r="2336" spans="1:2" ht="15.75" customHeight="1" x14ac:dyDescent="0.25">
      <c r="A2336" s="1" t="s">
        <v>2336</v>
      </c>
      <c r="B2336" s="1" t="str">
        <f ca="1">IFERROR(__xludf.DUMMYFUNCTION("GOOGLETRANSLATE(A2336)"),"forgive me")</f>
        <v>forgive me</v>
      </c>
    </row>
    <row r="2337" spans="1:2" ht="15.75" customHeight="1" x14ac:dyDescent="0.25">
      <c r="A2337" s="1" t="s">
        <v>2337</v>
      </c>
      <c r="B2337" s="1" t="str">
        <f ca="1">IFERROR(__xludf.DUMMYFUNCTION("GOOGLETRANSLATE(A2337)"),"treasure")</f>
        <v>treasure</v>
      </c>
    </row>
    <row r="2338" spans="1:2" ht="15.75" customHeight="1" x14ac:dyDescent="0.25">
      <c r="A2338" s="1" t="s">
        <v>2338</v>
      </c>
      <c r="B2338" s="1" t="str">
        <f ca="1">IFERROR(__xludf.DUMMYFUNCTION("GOOGLETRANSLATE(A2338)"),"employment")</f>
        <v>employment</v>
      </c>
    </row>
    <row r="2339" spans="1:2" ht="15.75" customHeight="1" x14ac:dyDescent="0.25">
      <c r="A2339" s="1" t="s">
        <v>2339</v>
      </c>
      <c r="B2339" s="1" t="str">
        <f ca="1">IFERROR(__xludf.DUMMYFUNCTION("GOOGLETRANSLATE(A2339)"),"I bought")</f>
        <v>I bought</v>
      </c>
    </row>
    <row r="2340" spans="1:2" ht="15.75" customHeight="1" x14ac:dyDescent="0.25">
      <c r="A2340" s="1" t="s">
        <v>2340</v>
      </c>
      <c r="B2340" s="1" t="str">
        <f ca="1">IFERROR(__xludf.DUMMYFUNCTION("GOOGLETRANSLATE(A2340)"),"surgery")</f>
        <v>surgery</v>
      </c>
    </row>
    <row r="2341" spans="1:2" ht="15.75" customHeight="1" x14ac:dyDescent="0.25">
      <c r="A2341" s="1" t="s">
        <v>2341</v>
      </c>
      <c r="B2341" s="1" t="str">
        <f ca="1">IFERROR(__xludf.DUMMYFUNCTION("GOOGLETRANSLATE(A2341)"),"We leave")</f>
        <v>We leave</v>
      </c>
    </row>
    <row r="2342" spans="1:2" ht="15.75" customHeight="1" x14ac:dyDescent="0.25">
      <c r="A2342" s="1" t="s">
        <v>2342</v>
      </c>
      <c r="B2342" s="1" t="str">
        <f ca="1">IFERROR(__xludf.DUMMYFUNCTION("GOOGLETRANSLATE(A2342)"),"search")</f>
        <v>search</v>
      </c>
    </row>
    <row r="2343" spans="1:2" ht="15.75" customHeight="1" x14ac:dyDescent="0.25">
      <c r="A2343" s="1" t="s">
        <v>2343</v>
      </c>
      <c r="B2343" s="1" t="str">
        <f ca="1">IFERROR(__xludf.DUMMYFUNCTION("GOOGLETRANSLATE(A2343)"),"you work")</f>
        <v>you work</v>
      </c>
    </row>
    <row r="2344" spans="1:2" ht="15.75" customHeight="1" x14ac:dyDescent="0.25">
      <c r="A2344" s="1" t="s">
        <v>2344</v>
      </c>
      <c r="B2344" s="1" t="str">
        <f ca="1">IFERROR(__xludf.DUMMYFUNCTION("GOOGLETRANSLATE(A2344)"),"clue")</f>
        <v>clue</v>
      </c>
    </row>
    <row r="2345" spans="1:2" ht="15.75" customHeight="1" x14ac:dyDescent="0.25">
      <c r="A2345" s="1" t="s">
        <v>2345</v>
      </c>
      <c r="B2345" s="1" t="str">
        <f ca="1">IFERROR(__xludf.DUMMYFUNCTION("GOOGLETRANSLATE(A2345)"),"Apparently")</f>
        <v>Apparently</v>
      </c>
    </row>
    <row r="2346" spans="1:2" ht="15.75" customHeight="1" x14ac:dyDescent="0.25">
      <c r="A2346" s="1" t="s">
        <v>2346</v>
      </c>
      <c r="B2346" s="1" t="str">
        <f ca="1">IFERROR(__xludf.DUMMYFUNCTION("GOOGLETRANSLATE(A2346)"),"bravo")</f>
        <v>bravo</v>
      </c>
    </row>
    <row r="2347" spans="1:2" ht="15.75" customHeight="1" x14ac:dyDescent="0.25">
      <c r="A2347" s="1" t="s">
        <v>2347</v>
      </c>
      <c r="B2347" s="1" t="str">
        <f ca="1">IFERROR(__xludf.DUMMYFUNCTION("GOOGLETRANSLATE(A2347)"),"ed")</f>
        <v>ed</v>
      </c>
    </row>
    <row r="2348" spans="1:2" ht="15.75" customHeight="1" x14ac:dyDescent="0.25">
      <c r="A2348" s="1" t="s">
        <v>2348</v>
      </c>
      <c r="B2348" s="1" t="str">
        <f ca="1">IFERROR(__xludf.DUMMYFUNCTION("GOOGLETRANSLATE(A2348)"),"I would like")</f>
        <v>I would like</v>
      </c>
    </row>
    <row r="2349" spans="1:2" ht="15.75" customHeight="1" x14ac:dyDescent="0.25">
      <c r="A2349" s="1" t="s">
        <v>2349</v>
      </c>
      <c r="B2349" s="1" t="str">
        <f ca="1">IFERROR(__xludf.DUMMYFUNCTION("GOOGLETRANSLATE(A2349)"),"closed")</f>
        <v>closed</v>
      </c>
    </row>
    <row r="2350" spans="1:2" ht="15.75" customHeight="1" x14ac:dyDescent="0.25">
      <c r="A2350" s="1" t="s">
        <v>2350</v>
      </c>
      <c r="B2350" s="1" t="str">
        <f ca="1">IFERROR(__xludf.DUMMYFUNCTION("GOOGLETRANSLATE(A2350)"),"new")</f>
        <v>new</v>
      </c>
    </row>
    <row r="2351" spans="1:2" ht="15.75" customHeight="1" x14ac:dyDescent="0.25">
      <c r="A2351" s="1" t="s">
        <v>2351</v>
      </c>
      <c r="B2351" s="1" t="str">
        <f ca="1">IFERROR(__xludf.DUMMYFUNCTION("GOOGLETRANSLATE(A2351)"),"chicago")</f>
        <v>chicago</v>
      </c>
    </row>
    <row r="2352" spans="1:2" ht="15.75" customHeight="1" x14ac:dyDescent="0.25">
      <c r="A2352" s="1" t="s">
        <v>2352</v>
      </c>
      <c r="B2352" s="1" t="str">
        <f ca="1">IFERROR(__xludf.DUMMYFUNCTION("GOOGLETRANSLATE(A2352)"),"check")</f>
        <v>check</v>
      </c>
    </row>
    <row r="2353" spans="1:2" ht="15.75" customHeight="1" x14ac:dyDescent="0.25">
      <c r="A2353" s="1" t="s">
        <v>2353</v>
      </c>
      <c r="B2353" s="1" t="str">
        <f ca="1">IFERROR(__xludf.DUMMYFUNCTION("GOOGLETRANSLATE(A2353)"),"I asked for")</f>
        <v>I asked for</v>
      </c>
    </row>
    <row r="2354" spans="1:2" ht="15.75" customHeight="1" x14ac:dyDescent="0.25">
      <c r="A2354" s="1" t="s">
        <v>2354</v>
      </c>
      <c r="B2354" s="1" t="str">
        <f ca="1">IFERROR(__xludf.DUMMYFUNCTION("GOOGLETRANSLATE(A2354)"),"Show")</f>
        <v>Show</v>
      </c>
    </row>
    <row r="2355" spans="1:2" ht="15.75" customHeight="1" x14ac:dyDescent="0.25">
      <c r="A2355" s="1" t="s">
        <v>2355</v>
      </c>
      <c r="B2355" s="1" t="str">
        <f ca="1">IFERROR(__xludf.DUMMYFUNCTION("GOOGLETRANSLATE(A2355)"),"pilot")</f>
        <v>pilot</v>
      </c>
    </row>
    <row r="2356" spans="1:2" ht="15.75" customHeight="1" x14ac:dyDescent="0.25">
      <c r="A2356" s="1" t="s">
        <v>2356</v>
      </c>
      <c r="B2356" s="1" t="str">
        <f ca="1">IFERROR(__xludf.DUMMYFUNCTION("GOOGLETRANSLATE(A2356)"),"few")</f>
        <v>few</v>
      </c>
    </row>
    <row r="2357" spans="1:2" ht="15.75" customHeight="1" x14ac:dyDescent="0.25">
      <c r="A2357" s="1" t="s">
        <v>2357</v>
      </c>
      <c r="B2357" s="1" t="str">
        <f ca="1">IFERROR(__xludf.DUMMYFUNCTION("GOOGLETRANSLATE(A2357)"),"They had")</f>
        <v>They had</v>
      </c>
    </row>
    <row r="2358" spans="1:2" ht="15.75" customHeight="1" x14ac:dyDescent="0.25">
      <c r="A2358" s="1" t="s">
        <v>2358</v>
      </c>
      <c r="B2358" s="1" t="str">
        <f ca="1">IFERROR(__xludf.DUMMYFUNCTION("GOOGLETRANSLATE(A2358)"),"Help him")</f>
        <v>Help him</v>
      </c>
    </row>
    <row r="2359" spans="1:2" ht="15.75" customHeight="1" x14ac:dyDescent="0.25">
      <c r="A2359" s="1" t="s">
        <v>2359</v>
      </c>
      <c r="B2359" s="1" t="str">
        <f ca="1">IFERROR(__xludf.DUMMYFUNCTION("GOOGLETRANSLATE(A2359)"),"pocket")</f>
        <v>pocket</v>
      </c>
    </row>
    <row r="2360" spans="1:2" ht="15.75" customHeight="1" x14ac:dyDescent="0.25">
      <c r="A2360" s="1" t="s">
        <v>2360</v>
      </c>
      <c r="B2360" s="1" t="str">
        <f ca="1">IFERROR(__xludf.DUMMYFUNCTION("GOOGLETRANSLATE(A2360)"),"crying")</f>
        <v>crying</v>
      </c>
    </row>
    <row r="2361" spans="1:2" ht="15.75" customHeight="1" x14ac:dyDescent="0.25">
      <c r="A2361" s="1" t="s">
        <v>2361</v>
      </c>
      <c r="B2361" s="1" t="str">
        <f ca="1">IFERROR(__xludf.DUMMYFUNCTION("GOOGLETRANSLATE(A2361)"),"kyle")</f>
        <v>kyle</v>
      </c>
    </row>
    <row r="2362" spans="1:2" ht="15.75" customHeight="1" x14ac:dyDescent="0.25">
      <c r="A2362" s="1" t="s">
        <v>2362</v>
      </c>
      <c r="B2362" s="1" t="str">
        <f ca="1">IFERROR(__xludf.DUMMYFUNCTION("GOOGLETRANSLATE(A2362)"),"sleep")</f>
        <v>sleep</v>
      </c>
    </row>
    <row r="2363" spans="1:2" ht="15.75" customHeight="1" x14ac:dyDescent="0.25">
      <c r="A2363" s="1" t="s">
        <v>2363</v>
      </c>
      <c r="B2363" s="1" t="str">
        <f ca="1">IFERROR(__xludf.DUMMYFUNCTION("GOOGLETRANSLATE(A2363)"),"Leave me")</f>
        <v>Leave me</v>
      </c>
    </row>
    <row r="2364" spans="1:2" ht="15.75" customHeight="1" x14ac:dyDescent="0.25">
      <c r="A2364" s="1" t="s">
        <v>2364</v>
      </c>
      <c r="B2364" s="1" t="str">
        <f ca="1">IFERROR(__xludf.DUMMYFUNCTION("GOOGLETRANSLATE(A2364)"),"tried")</f>
        <v>tried</v>
      </c>
    </row>
    <row r="2365" spans="1:2" ht="15.75" customHeight="1" x14ac:dyDescent="0.25">
      <c r="A2365" s="1" t="s">
        <v>2365</v>
      </c>
      <c r="B2365" s="1" t="str">
        <f ca="1">IFERROR(__xludf.DUMMYFUNCTION("GOOGLETRANSLATE(A2365)"),"breathe")</f>
        <v>breathe</v>
      </c>
    </row>
    <row r="2366" spans="1:2" ht="15.75" customHeight="1" x14ac:dyDescent="0.25">
      <c r="A2366" s="1" t="s">
        <v>2366</v>
      </c>
      <c r="B2366" s="1" t="str">
        <f ca="1">IFERROR(__xludf.DUMMYFUNCTION("GOOGLETRANSLATE(A2366)"),"pops up")</f>
        <v>pops up</v>
      </c>
    </row>
    <row r="2367" spans="1:2" ht="15.75" customHeight="1" x14ac:dyDescent="0.25">
      <c r="A2367" s="1" t="s">
        <v>2367</v>
      </c>
      <c r="B2367" s="1" t="str">
        <f ca="1">IFERROR(__xludf.DUMMYFUNCTION("GOOGLETRANSLATE(A2367)"),"campaign")</f>
        <v>campaign</v>
      </c>
    </row>
    <row r="2368" spans="1:2" ht="15.75" customHeight="1" x14ac:dyDescent="0.25">
      <c r="A2368" s="1" t="s">
        <v>2368</v>
      </c>
      <c r="B2368" s="1" t="str">
        <f ca="1">IFERROR(__xludf.DUMMYFUNCTION("GOOGLETRANSLATE(A2368)"),"friendship")</f>
        <v>friendship</v>
      </c>
    </row>
    <row r="2369" spans="1:2" ht="15.75" customHeight="1" x14ac:dyDescent="0.25">
      <c r="A2369" s="1" t="s">
        <v>2369</v>
      </c>
      <c r="B2369" s="1" t="str">
        <f ca="1">IFERROR(__xludf.DUMMYFUNCTION("GOOGLETRANSLATE(A2369)"),"current")</f>
        <v>current</v>
      </c>
    </row>
    <row r="2370" spans="1:2" ht="15.75" customHeight="1" x14ac:dyDescent="0.25">
      <c r="A2370" s="1" t="s">
        <v>2370</v>
      </c>
      <c r="B2370" s="1" t="str">
        <f ca="1">IFERROR(__xludf.DUMMYFUNCTION("GOOGLETRANSLATE(A2370)"),"they live")</f>
        <v>they live</v>
      </c>
    </row>
    <row r="2371" spans="1:2" ht="15.75" customHeight="1" x14ac:dyDescent="0.25">
      <c r="A2371" s="1" t="s">
        <v>2371</v>
      </c>
      <c r="B2371" s="1" t="str">
        <f ca="1">IFERROR(__xludf.DUMMYFUNCTION("GOOGLETRANSLATE(A2371)"),"bones")</f>
        <v>bones</v>
      </c>
    </row>
    <row r="2372" spans="1:2" ht="15.75" customHeight="1" x14ac:dyDescent="0.25">
      <c r="A2372" s="1" t="s">
        <v>2372</v>
      </c>
      <c r="B2372" s="1" t="str">
        <f ca="1">IFERROR(__xludf.DUMMYFUNCTION("GOOGLETRANSLATE(A2372)"),"guests")</f>
        <v>guests</v>
      </c>
    </row>
    <row r="2373" spans="1:2" ht="15.75" customHeight="1" x14ac:dyDescent="0.25">
      <c r="A2373" s="1" t="s">
        <v>2373</v>
      </c>
      <c r="B2373" s="1" t="str">
        <f ca="1">IFERROR(__xludf.DUMMYFUNCTION("GOOGLETRANSLATE(A2373)"),"plant")</f>
        <v>plant</v>
      </c>
    </row>
    <row r="2374" spans="1:2" ht="15.75" customHeight="1" x14ac:dyDescent="0.25">
      <c r="A2374" s="1" t="s">
        <v>2374</v>
      </c>
      <c r="B2374" s="1" t="str">
        <f ca="1">IFERROR(__xludf.DUMMYFUNCTION("GOOGLETRANSLATE(A2374)"),"rhythm")</f>
        <v>rhythm</v>
      </c>
    </row>
    <row r="2375" spans="1:2" ht="15.75" customHeight="1" x14ac:dyDescent="0.25">
      <c r="A2375" s="1" t="s">
        <v>2375</v>
      </c>
      <c r="B2375" s="1" t="str">
        <f ca="1">IFERROR(__xludf.DUMMYFUNCTION("GOOGLETRANSLATE(A2375)"),"answers")</f>
        <v>answers</v>
      </c>
    </row>
    <row r="2376" spans="1:2" ht="15.75" customHeight="1" x14ac:dyDescent="0.25">
      <c r="A2376" s="1" t="s">
        <v>2376</v>
      </c>
      <c r="B2376" s="1" t="str">
        <f ca="1">IFERROR(__xludf.DUMMYFUNCTION("GOOGLETRANSLATE(A2376)"),"socio")</f>
        <v>socio</v>
      </c>
    </row>
    <row r="2377" spans="1:2" ht="15.75" customHeight="1" x14ac:dyDescent="0.25">
      <c r="A2377" s="1" t="s">
        <v>2377</v>
      </c>
      <c r="B2377" s="1" t="str">
        <f ca="1">IFERROR(__xludf.DUMMYFUNCTION("GOOGLETRANSLATE(A2377)"),"hope")</f>
        <v>hope</v>
      </c>
    </row>
    <row r="2378" spans="1:2" ht="15.75" customHeight="1" x14ac:dyDescent="0.25">
      <c r="A2378" s="1" t="s">
        <v>2378</v>
      </c>
      <c r="B2378" s="1" t="str">
        <f ca="1">IFERROR(__xludf.DUMMYFUNCTION("GOOGLETRANSLATE(A2378)"),"fallen")</f>
        <v>fallen</v>
      </c>
    </row>
    <row r="2379" spans="1:2" ht="15.75" customHeight="1" x14ac:dyDescent="0.25">
      <c r="A2379" s="1" t="s">
        <v>2379</v>
      </c>
      <c r="B2379" s="1" t="str">
        <f ca="1">IFERROR(__xludf.DUMMYFUNCTION("GOOGLETRANSLATE(A2379)"),"motor")</f>
        <v>motor</v>
      </c>
    </row>
    <row r="2380" spans="1:2" ht="15.75" customHeight="1" x14ac:dyDescent="0.25">
      <c r="A2380" s="1" t="s">
        <v>2380</v>
      </c>
      <c r="B2380" s="1" t="str">
        <f ca="1">IFERROR(__xludf.DUMMYFUNCTION("GOOGLETRANSLATE(A2380)"),"mono")</f>
        <v>mono</v>
      </c>
    </row>
    <row r="2381" spans="1:2" ht="15.75" customHeight="1" x14ac:dyDescent="0.25">
      <c r="A2381" s="1" t="s">
        <v>2381</v>
      </c>
      <c r="B2381" s="1" t="str">
        <f ca="1">IFERROR(__xludf.DUMMYFUNCTION("GOOGLETRANSLATE(A2381)"),"They carried")</f>
        <v>They carried</v>
      </c>
    </row>
    <row r="2382" spans="1:2" ht="15.75" customHeight="1" x14ac:dyDescent="0.25">
      <c r="A2382" s="1" t="s">
        <v>2382</v>
      </c>
      <c r="B2382" s="1" t="str">
        <f ca="1">IFERROR(__xludf.DUMMYFUNCTION("GOOGLETRANSLATE(A2382)"),"page")</f>
        <v>page</v>
      </c>
    </row>
    <row r="2383" spans="1:2" ht="15.75" customHeight="1" x14ac:dyDescent="0.25">
      <c r="A2383" s="1" t="s">
        <v>2383</v>
      </c>
      <c r="B2383" s="1" t="str">
        <f ca="1">IFERROR(__xludf.DUMMYFUNCTION("GOOGLETRANSLATE(A2383)"),"a little")</f>
        <v>a little</v>
      </c>
    </row>
    <row r="2384" spans="1:2" ht="15.75" customHeight="1" x14ac:dyDescent="0.25">
      <c r="A2384" s="1" t="s">
        <v>2384</v>
      </c>
      <c r="B2384" s="1" t="str">
        <f ca="1">IFERROR(__xludf.DUMMYFUNCTION("GOOGLETRANSLATE(A2384)"),"in")</f>
        <v>in</v>
      </c>
    </row>
    <row r="2385" spans="1:2" ht="15.75" customHeight="1" x14ac:dyDescent="0.25">
      <c r="A2385" s="1" t="s">
        <v>2385</v>
      </c>
      <c r="B2385" s="1" t="str">
        <f ca="1">IFERROR(__xludf.DUMMYFUNCTION("GOOGLETRANSLATE(A2385)"),"We had")</f>
        <v>We had</v>
      </c>
    </row>
    <row r="2386" spans="1:2" ht="15.75" customHeight="1" x14ac:dyDescent="0.25">
      <c r="A2386" s="1" t="s">
        <v>2386</v>
      </c>
      <c r="B2386" s="1" t="str">
        <f ca="1">IFERROR(__xludf.DUMMYFUNCTION("GOOGLETRANSLATE(A2386)"),"We will find")</f>
        <v>We will find</v>
      </c>
    </row>
    <row r="2387" spans="1:2" ht="15.75" customHeight="1" x14ac:dyDescent="0.25">
      <c r="A2387" s="1" t="s">
        <v>2387</v>
      </c>
      <c r="B2387" s="1" t="str">
        <f ca="1">IFERROR(__xludf.DUMMYFUNCTION("GOOGLETRANSLATE(A2387)"),"I beg")</f>
        <v>I beg</v>
      </c>
    </row>
    <row r="2388" spans="1:2" ht="15.75" customHeight="1" x14ac:dyDescent="0.25">
      <c r="A2388" s="1" t="s">
        <v>2388</v>
      </c>
      <c r="B2388" s="1" t="str">
        <f ca="1">IFERROR(__xludf.DUMMYFUNCTION("GOOGLETRANSLATE(A2388)"),"leave")</f>
        <v>leave</v>
      </c>
    </row>
    <row r="2389" spans="1:2" ht="15.75" customHeight="1" x14ac:dyDescent="0.25">
      <c r="A2389" s="1" t="s">
        <v>2389</v>
      </c>
      <c r="B2389" s="1" t="str">
        <f ca="1">IFERROR(__xludf.DUMMYFUNCTION("GOOGLETRANSLATE(A2389)"),"bored")</f>
        <v>bored</v>
      </c>
    </row>
    <row r="2390" spans="1:2" ht="15.75" customHeight="1" x14ac:dyDescent="0.25">
      <c r="A2390" s="1" t="s">
        <v>2390</v>
      </c>
      <c r="B2390" s="1" t="str">
        <f ca="1">IFERROR(__xludf.DUMMYFUNCTION("GOOGLETRANSLATE(A2390)"),"package")</f>
        <v>package</v>
      </c>
    </row>
    <row r="2391" spans="1:2" ht="15.75" customHeight="1" x14ac:dyDescent="0.25">
      <c r="A2391" s="1" t="s">
        <v>2391</v>
      </c>
      <c r="B2391" s="1" t="str">
        <f ca="1">IFERROR(__xludf.DUMMYFUNCTION("GOOGLETRANSLATE(A2391)"),"married")</f>
        <v>married</v>
      </c>
    </row>
    <row r="2392" spans="1:2" ht="15.75" customHeight="1" x14ac:dyDescent="0.25">
      <c r="A2392" s="1" t="s">
        <v>2392</v>
      </c>
      <c r="B2392" s="1" t="str">
        <f ca="1">IFERROR(__xludf.DUMMYFUNCTION("GOOGLETRANSLATE(A2392)"),"Take you")</f>
        <v>Take you</v>
      </c>
    </row>
    <row r="2393" spans="1:2" ht="15.75" customHeight="1" x14ac:dyDescent="0.25">
      <c r="A2393" s="1" t="s">
        <v>2393</v>
      </c>
      <c r="B2393" s="1" t="str">
        <f ca="1">IFERROR(__xludf.DUMMYFUNCTION("GOOGLETRANSLATE(A2393)"),"ted")</f>
        <v>ted</v>
      </c>
    </row>
    <row r="2394" spans="1:2" ht="15.75" customHeight="1" x14ac:dyDescent="0.25">
      <c r="A2394" s="1" t="s">
        <v>2394</v>
      </c>
      <c r="B2394" s="1" t="str">
        <f ca="1">IFERROR(__xludf.DUMMYFUNCTION("GOOGLETRANSLATE(A2394)"),"combat")</f>
        <v>combat</v>
      </c>
    </row>
    <row r="2395" spans="1:2" ht="15.75" customHeight="1" x14ac:dyDescent="0.25">
      <c r="A2395" s="1" t="s">
        <v>2395</v>
      </c>
      <c r="B2395" s="1" t="str">
        <f ca="1">IFERROR(__xludf.DUMMYFUNCTION("GOOGLETRANSLATE(A2395)"),"useful")</f>
        <v>useful</v>
      </c>
    </row>
    <row r="2396" spans="1:2" ht="15.75" customHeight="1" x14ac:dyDescent="0.25">
      <c r="A2396" s="1" t="s">
        <v>2396</v>
      </c>
      <c r="B2396" s="1" t="str">
        <f ca="1">IFERROR(__xludf.DUMMYFUNCTION("GOOGLETRANSLATE(A2396)"),"castillo")</f>
        <v>castillo</v>
      </c>
    </row>
    <row r="2397" spans="1:2" ht="15.75" customHeight="1" x14ac:dyDescent="0.25">
      <c r="A2397" s="1" t="s">
        <v>2397</v>
      </c>
      <c r="B2397" s="1" t="str">
        <f ca="1">IFERROR(__xludf.DUMMYFUNCTION("GOOGLETRANSLATE(A2397)"),"she was")</f>
        <v>she was</v>
      </c>
    </row>
    <row r="2398" spans="1:2" ht="15.75" customHeight="1" x14ac:dyDescent="0.25">
      <c r="A2398" s="1" t="s">
        <v>2398</v>
      </c>
      <c r="B2398" s="1" t="str">
        <f ca="1">IFERROR(__xludf.DUMMYFUNCTION("GOOGLETRANSLATE(A2398)"),"songs")</f>
        <v>songs</v>
      </c>
    </row>
    <row r="2399" spans="1:2" ht="15.75" customHeight="1" x14ac:dyDescent="0.25">
      <c r="A2399" s="1" t="s">
        <v>2399</v>
      </c>
      <c r="B2399" s="1" t="str">
        <f ca="1">IFERROR(__xludf.DUMMYFUNCTION("GOOGLETRANSLATE(A2399)"),"I will kill")</f>
        <v>I will kill</v>
      </c>
    </row>
    <row r="2400" spans="1:2" ht="15.75" customHeight="1" x14ac:dyDescent="0.25">
      <c r="A2400" s="1" t="s">
        <v>2400</v>
      </c>
      <c r="B2400" s="1" t="str">
        <f ca="1">IFERROR(__xludf.DUMMYFUNCTION("GOOGLETRANSLATE(A2400)"),"very much")</f>
        <v>very much</v>
      </c>
    </row>
    <row r="2401" spans="1:2" ht="15.75" customHeight="1" x14ac:dyDescent="0.25">
      <c r="A2401" s="1" t="s">
        <v>2401</v>
      </c>
      <c r="B2401" s="1" t="str">
        <f ca="1">IFERROR(__xludf.DUMMYFUNCTION("GOOGLETRANSLATE(A2401)"),"assistant")</f>
        <v>assistant</v>
      </c>
    </row>
    <row r="2402" spans="1:2" ht="15.75" customHeight="1" x14ac:dyDescent="0.25">
      <c r="A2402" s="1" t="s">
        <v>2402</v>
      </c>
      <c r="B2402" s="1" t="str">
        <f ca="1">IFERROR(__xludf.DUMMYFUNCTION("GOOGLETRANSLATE(A2402)"),"They arrived")</f>
        <v>They arrived</v>
      </c>
    </row>
    <row r="2403" spans="1:2" ht="15.75" customHeight="1" x14ac:dyDescent="0.25">
      <c r="A2403" s="1" t="s">
        <v>2403</v>
      </c>
      <c r="B2403" s="1" t="str">
        <f ca="1">IFERROR(__xludf.DUMMYFUNCTION("GOOGLETRANSLATE(A2403)"),"correct")</f>
        <v>correct</v>
      </c>
    </row>
    <row r="2404" spans="1:2" ht="15.75" customHeight="1" x14ac:dyDescent="0.25">
      <c r="A2404" s="1" t="s">
        <v>2404</v>
      </c>
      <c r="B2404" s="1" t="str">
        <f ca="1">IFERROR(__xludf.DUMMYFUNCTION("GOOGLETRANSLATE(A2404)"),"I will put")</f>
        <v>I will put</v>
      </c>
    </row>
    <row r="2405" spans="1:2" ht="15.75" customHeight="1" x14ac:dyDescent="0.25">
      <c r="A2405" s="1" t="s">
        <v>2405</v>
      </c>
      <c r="B2405" s="1" t="str">
        <f ca="1">IFERROR(__xludf.DUMMYFUNCTION("GOOGLETRANSLATE(A2405)"),"simon")</f>
        <v>simon</v>
      </c>
    </row>
    <row r="2406" spans="1:2" ht="15.75" customHeight="1" x14ac:dyDescent="0.25">
      <c r="A2406" s="1" t="s">
        <v>2406</v>
      </c>
      <c r="B2406" s="1" t="str">
        <f ca="1">IFERROR(__xludf.DUMMYFUNCTION("GOOGLETRANSLATE(A2406)"),"Eaten")</f>
        <v>Eaten</v>
      </c>
    </row>
    <row r="2407" spans="1:2" ht="15.75" customHeight="1" x14ac:dyDescent="0.25">
      <c r="A2407" s="1" t="s">
        <v>2407</v>
      </c>
      <c r="B2407" s="1" t="str">
        <f ca="1">IFERROR(__xludf.DUMMYFUNCTION("GOOGLETRANSLATE(A2407)"),"come out")</f>
        <v>come out</v>
      </c>
    </row>
    <row r="2408" spans="1:2" ht="15.75" customHeight="1" x14ac:dyDescent="0.25">
      <c r="A2408" s="1" t="s">
        <v>2408</v>
      </c>
      <c r="B2408" s="1" t="str">
        <f ca="1">IFERROR(__xludf.DUMMYFUNCTION("GOOGLETRANSLATE(A2408)"),"I started")</f>
        <v>I started</v>
      </c>
    </row>
    <row r="2409" spans="1:2" ht="15.75" customHeight="1" x14ac:dyDescent="0.25">
      <c r="A2409" s="1" t="s">
        <v>2409</v>
      </c>
      <c r="B2409" s="1" t="str">
        <f ca="1">IFERROR(__xludf.DUMMYFUNCTION("GOOGLETRANSLATE(A2409)"),"to throw")</f>
        <v>to throw</v>
      </c>
    </row>
    <row r="2410" spans="1:2" ht="15.75" customHeight="1" x14ac:dyDescent="0.25">
      <c r="A2410" s="1" t="s">
        <v>2410</v>
      </c>
      <c r="B2410" s="1" t="str">
        <f ca="1">IFERROR(__xludf.DUMMYFUNCTION("GOOGLETRANSLATE(A2410)"),"pass")</f>
        <v>pass</v>
      </c>
    </row>
    <row r="2411" spans="1:2" ht="15.75" customHeight="1" x14ac:dyDescent="0.25">
      <c r="A2411" s="1" t="s">
        <v>2411</v>
      </c>
      <c r="B2411" s="1" t="str">
        <f ca="1">IFERROR(__xludf.DUMMYFUNCTION("GOOGLETRANSLATE(A2411)"),"true")</f>
        <v>true</v>
      </c>
    </row>
    <row r="2412" spans="1:2" ht="15.75" customHeight="1" x14ac:dyDescent="0.25">
      <c r="A2412" s="1" t="s">
        <v>2412</v>
      </c>
      <c r="B2412" s="1" t="str">
        <f ca="1">IFERROR(__xludf.DUMMYFUNCTION("GOOGLETRANSLATE(A2412)"),"honest")</f>
        <v>honest</v>
      </c>
    </row>
    <row r="2413" spans="1:2" ht="15.75" customHeight="1" x14ac:dyDescent="0.25">
      <c r="A2413" s="1" t="s">
        <v>2413</v>
      </c>
      <c r="B2413" s="1" t="str">
        <f ca="1">IFERROR(__xludf.DUMMYFUNCTION("GOOGLETRANSLATE(A2413)"),"car")</f>
        <v>car</v>
      </c>
    </row>
    <row r="2414" spans="1:2" ht="15.75" customHeight="1" x14ac:dyDescent="0.25">
      <c r="A2414" s="1" t="s">
        <v>2414</v>
      </c>
      <c r="B2414" s="1" t="str">
        <f ca="1">IFERROR(__xludf.DUMMYFUNCTION("GOOGLETRANSLATE(A2414)"),"clean")</f>
        <v>clean</v>
      </c>
    </row>
    <row r="2415" spans="1:2" ht="15.75" customHeight="1" x14ac:dyDescent="0.25">
      <c r="A2415" s="1" t="s">
        <v>2415</v>
      </c>
      <c r="B2415" s="1" t="str">
        <f ca="1">IFERROR(__xludf.DUMMYFUNCTION("GOOGLETRANSLATE(A2415)"),"I returned")</f>
        <v>I returned</v>
      </c>
    </row>
    <row r="2416" spans="1:2" ht="15.75" customHeight="1" x14ac:dyDescent="0.25">
      <c r="A2416" s="1" t="s">
        <v>2416</v>
      </c>
      <c r="B2416" s="1" t="str">
        <f ca="1">IFERROR(__xludf.DUMMYFUNCTION("GOOGLETRANSLATE(A2416)"),"I trust")</f>
        <v>I trust</v>
      </c>
    </row>
    <row r="2417" spans="1:2" ht="15.75" customHeight="1" x14ac:dyDescent="0.25">
      <c r="A2417" s="1" t="s">
        <v>2417</v>
      </c>
      <c r="B2417" s="1" t="str">
        <f ca="1">IFERROR(__xludf.DUMMYFUNCTION("GOOGLETRANSLATE(A2417)"),"sale")</f>
        <v>sale</v>
      </c>
    </row>
    <row r="2418" spans="1:2" ht="15.75" customHeight="1" x14ac:dyDescent="0.25">
      <c r="A2418" s="1" t="s">
        <v>2418</v>
      </c>
      <c r="B2418" s="1" t="str">
        <f ca="1">IFERROR(__xludf.DUMMYFUNCTION("GOOGLETRANSLATE(A2418)"),"flee")</f>
        <v>flee</v>
      </c>
    </row>
    <row r="2419" spans="1:2" ht="15.75" customHeight="1" x14ac:dyDescent="0.25">
      <c r="A2419" s="1" t="s">
        <v>2419</v>
      </c>
      <c r="B2419" s="1" t="str">
        <f ca="1">IFERROR(__xludf.DUMMYFUNCTION("GOOGLETRANSLATE(A2419)"),"appeared")</f>
        <v>appeared</v>
      </c>
    </row>
    <row r="2420" spans="1:2" ht="15.75" customHeight="1" x14ac:dyDescent="0.25">
      <c r="A2420" s="1" t="s">
        <v>2420</v>
      </c>
      <c r="B2420" s="1" t="str">
        <f ca="1">IFERROR(__xludf.DUMMYFUNCTION("GOOGLETRANSLATE(A2420)"),"go")</f>
        <v>go</v>
      </c>
    </row>
    <row r="2421" spans="1:2" ht="15.75" customHeight="1" x14ac:dyDescent="0.25">
      <c r="A2421" s="1" t="s">
        <v>2421</v>
      </c>
      <c r="B2421" s="1" t="str">
        <f ca="1">IFERROR(__xludf.DUMMYFUNCTION("GOOGLETRANSLATE(A2421)"),"commitment")</f>
        <v>commitment</v>
      </c>
    </row>
    <row r="2422" spans="1:2" ht="15.75" customHeight="1" x14ac:dyDescent="0.25">
      <c r="A2422" s="1" t="s">
        <v>2422</v>
      </c>
      <c r="B2422" s="1" t="str">
        <f ca="1">IFERROR(__xludf.DUMMYFUNCTION("GOOGLETRANSLATE(A2422)"),"Like")</f>
        <v>Like</v>
      </c>
    </row>
    <row r="2423" spans="1:2" ht="15.75" customHeight="1" x14ac:dyDescent="0.25">
      <c r="A2423" s="1" t="s">
        <v>2423</v>
      </c>
      <c r="B2423" s="1" t="str">
        <f ca="1">IFERROR(__xludf.DUMMYFUNCTION("GOOGLETRANSLATE(A2423)"),"I assure")</f>
        <v>I assure</v>
      </c>
    </row>
    <row r="2424" spans="1:2" ht="15.75" customHeight="1" x14ac:dyDescent="0.25">
      <c r="A2424" s="1" t="s">
        <v>2424</v>
      </c>
      <c r="B2424" s="1" t="str">
        <f ca="1">IFERROR(__xludf.DUMMYFUNCTION("GOOGLETRANSLATE(A2424)"),"ira")</f>
        <v>ira</v>
      </c>
    </row>
    <row r="2425" spans="1:2" ht="15.75" customHeight="1" x14ac:dyDescent="0.25">
      <c r="A2425" s="1" t="s">
        <v>2425</v>
      </c>
      <c r="B2425" s="1" t="str">
        <f ca="1">IFERROR(__xludf.DUMMYFUNCTION("GOOGLETRANSLATE(A2425)"),"promise")</f>
        <v>promise</v>
      </c>
    </row>
    <row r="2426" spans="1:2" ht="15.75" customHeight="1" x14ac:dyDescent="0.25">
      <c r="A2426" s="1" t="s">
        <v>2426</v>
      </c>
      <c r="B2426" s="1" t="str">
        <f ca="1">IFERROR(__xludf.DUMMYFUNCTION("GOOGLETRANSLATE(A2426)"),"Tell him")</f>
        <v>Tell him</v>
      </c>
    </row>
    <row r="2427" spans="1:2" ht="15.75" customHeight="1" x14ac:dyDescent="0.25">
      <c r="A2427" s="1" t="s">
        <v>2427</v>
      </c>
      <c r="B2427" s="1" t="str">
        <f ca="1">IFERROR(__xludf.DUMMYFUNCTION("GOOGLETRANSLATE(A2427)"),"which")</f>
        <v>which</v>
      </c>
    </row>
    <row r="2428" spans="1:2" ht="15.75" customHeight="1" x14ac:dyDescent="0.25">
      <c r="A2428" s="1" t="s">
        <v>2428</v>
      </c>
      <c r="B2428" s="1" t="str">
        <f ca="1">IFERROR(__xludf.DUMMYFUNCTION("GOOGLETRANSLATE(A2428)"),"shopping")</f>
        <v>shopping</v>
      </c>
    </row>
    <row r="2429" spans="1:2" ht="15.75" customHeight="1" x14ac:dyDescent="0.25">
      <c r="A2429" s="1" t="s">
        <v>2429</v>
      </c>
      <c r="B2429" s="1" t="str">
        <f ca="1">IFERROR(__xludf.DUMMYFUNCTION("GOOGLETRANSLATE(A2429)"),"importance")</f>
        <v>importance</v>
      </c>
    </row>
    <row r="2430" spans="1:2" ht="15.75" customHeight="1" x14ac:dyDescent="0.25">
      <c r="A2430" s="1" t="s">
        <v>2430</v>
      </c>
      <c r="B2430" s="1" t="str">
        <f ca="1">IFERROR(__xludf.DUMMYFUNCTION("GOOGLETRANSLATE(A2430)"),"lesson")</f>
        <v>lesson</v>
      </c>
    </row>
    <row r="2431" spans="1:2" ht="15.75" customHeight="1" x14ac:dyDescent="0.25">
      <c r="A2431" s="1" t="s">
        <v>2431</v>
      </c>
      <c r="B2431" s="1" t="str">
        <f ca="1">IFERROR(__xludf.DUMMYFUNCTION("GOOGLETRANSLATE(A2431)"),"I'll talk")</f>
        <v>I'll talk</v>
      </c>
    </row>
    <row r="2432" spans="1:2" ht="15.75" customHeight="1" x14ac:dyDescent="0.25">
      <c r="A2432" s="1" t="s">
        <v>2432</v>
      </c>
      <c r="B2432" s="1" t="str">
        <f ca="1">IFERROR(__xludf.DUMMYFUNCTION("GOOGLETRANSLATE(A2432)"),"to be made")</f>
        <v>to be made</v>
      </c>
    </row>
    <row r="2433" spans="1:2" ht="15.75" customHeight="1" x14ac:dyDescent="0.25">
      <c r="A2433" s="1" t="s">
        <v>2433</v>
      </c>
      <c r="B2433" s="1" t="str">
        <f ca="1">IFERROR(__xludf.DUMMYFUNCTION("GOOGLETRANSLATE(A2433)"),"personally")</f>
        <v>personally</v>
      </c>
    </row>
    <row r="2434" spans="1:2" ht="15.75" customHeight="1" x14ac:dyDescent="0.25">
      <c r="A2434" s="1" t="s">
        <v>2434</v>
      </c>
      <c r="B2434" s="1" t="str">
        <f ca="1">IFERROR(__xludf.DUMMYFUNCTION("GOOGLETRANSLATE(A2434)"),"roger")</f>
        <v>roger</v>
      </c>
    </row>
    <row r="2435" spans="1:2" ht="15.75" customHeight="1" x14ac:dyDescent="0.25">
      <c r="A2435" s="1" t="s">
        <v>2435</v>
      </c>
      <c r="B2435" s="1" t="str">
        <f ca="1">IFERROR(__xludf.DUMMYFUNCTION("GOOGLETRANSLATE(A2435)"),"luke")</f>
        <v>luke</v>
      </c>
    </row>
    <row r="2436" spans="1:2" ht="15.75" customHeight="1" x14ac:dyDescent="0.25">
      <c r="A2436" s="1" t="s">
        <v>2436</v>
      </c>
      <c r="B2436" s="1" t="str">
        <f ca="1">IFERROR(__xludf.DUMMYFUNCTION("GOOGLETRANSLATE(A2436)"),"pocket")</f>
        <v>pocket</v>
      </c>
    </row>
    <row r="2437" spans="1:2" ht="15.75" customHeight="1" x14ac:dyDescent="0.25">
      <c r="A2437" s="1" t="s">
        <v>2437</v>
      </c>
      <c r="B2437" s="1" t="str">
        <f ca="1">IFERROR(__xludf.DUMMYFUNCTION("GOOGLETRANSLATE(A2437)"),"angry")</f>
        <v>angry</v>
      </c>
    </row>
    <row r="2438" spans="1:2" ht="15.75" customHeight="1" x14ac:dyDescent="0.25">
      <c r="A2438" s="1" t="s">
        <v>2438</v>
      </c>
      <c r="B2438" s="1" t="str">
        <f ca="1">IFERROR(__xludf.DUMMYFUNCTION("GOOGLETRANSLATE(A2438)"),"misfortune")</f>
        <v>misfortune</v>
      </c>
    </row>
    <row r="2439" spans="1:2" ht="15.75" customHeight="1" x14ac:dyDescent="0.25">
      <c r="A2439" s="1" t="s">
        <v>2439</v>
      </c>
      <c r="B2439" s="1" t="str">
        <f ca="1">IFERROR(__xludf.DUMMYFUNCTION("GOOGLETRANSLATE(A2439)"),"article")</f>
        <v>article</v>
      </c>
    </row>
    <row r="2440" spans="1:2" ht="15.75" customHeight="1" x14ac:dyDescent="0.25">
      <c r="A2440" s="1" t="s">
        <v>2440</v>
      </c>
      <c r="B2440" s="1" t="str">
        <f ca="1">IFERROR(__xludf.DUMMYFUNCTION("GOOGLETRANSLATE(A2440)"),"lips")</f>
        <v>lips</v>
      </c>
    </row>
    <row r="2441" spans="1:2" ht="15.75" customHeight="1" x14ac:dyDescent="0.25">
      <c r="A2441" s="1" t="s">
        <v>2441</v>
      </c>
      <c r="B2441" s="1" t="str">
        <f ca="1">IFERROR(__xludf.DUMMYFUNCTION("GOOGLETRANSLATE(A2441)"),"cola")</f>
        <v>cola</v>
      </c>
    </row>
    <row r="2442" spans="1:2" ht="15.75" customHeight="1" x14ac:dyDescent="0.25">
      <c r="A2442" s="1" t="s">
        <v>2442</v>
      </c>
      <c r="B2442" s="1" t="str">
        <f ca="1">IFERROR(__xludf.DUMMYFUNCTION("GOOGLETRANSLATE(A2442)"),"let's")</f>
        <v>let's</v>
      </c>
    </row>
    <row r="2443" spans="1:2" ht="15.75" customHeight="1" x14ac:dyDescent="0.25">
      <c r="A2443" s="1" t="s">
        <v>2443</v>
      </c>
      <c r="B2443" s="1" t="str">
        <f ca="1">IFERROR(__xludf.DUMMYFUNCTION("GOOGLETRANSLATE(A2443)"),"whisky")</f>
        <v>whisky</v>
      </c>
    </row>
    <row r="2444" spans="1:2" ht="15.75" customHeight="1" x14ac:dyDescent="0.25">
      <c r="A2444" s="1" t="s">
        <v>2444</v>
      </c>
      <c r="B2444" s="1" t="str">
        <f ca="1">IFERROR(__xludf.DUMMYFUNCTION("GOOGLETRANSLATE(A2444)"),"cup")</f>
        <v>cup</v>
      </c>
    </row>
    <row r="2445" spans="1:2" ht="15.75" customHeight="1" x14ac:dyDescent="0.25">
      <c r="A2445" s="1" t="s">
        <v>2445</v>
      </c>
      <c r="B2445" s="1" t="str">
        <f ca="1">IFERROR(__xludf.DUMMYFUNCTION("GOOGLETRANSLATE(A2445)"),"after")</f>
        <v>after</v>
      </c>
    </row>
    <row r="2446" spans="1:2" ht="15.75" customHeight="1" x14ac:dyDescent="0.25">
      <c r="A2446" s="1" t="s">
        <v>2446</v>
      </c>
      <c r="B2446" s="1" t="str">
        <f ca="1">IFERROR(__xludf.DUMMYFUNCTION("GOOGLETRANSLATE(A2446)"),"gary")</f>
        <v>gary</v>
      </c>
    </row>
    <row r="2447" spans="1:2" ht="15.75" customHeight="1" x14ac:dyDescent="0.25">
      <c r="A2447" s="1" t="s">
        <v>2447</v>
      </c>
      <c r="B2447" s="1" t="str">
        <f ca="1">IFERROR(__xludf.DUMMYFUNCTION("GOOGLETRANSLATE(A2447)"),"ask you")</f>
        <v>ask you</v>
      </c>
    </row>
    <row r="2448" spans="1:2" ht="15.75" customHeight="1" x14ac:dyDescent="0.25">
      <c r="A2448" s="1" t="s">
        <v>2448</v>
      </c>
      <c r="B2448" s="1" t="str">
        <f ca="1">IFERROR(__xludf.DUMMYFUNCTION("GOOGLETRANSLATE(A2448)"),"ball")</f>
        <v>ball</v>
      </c>
    </row>
    <row r="2449" spans="1:2" ht="15.75" customHeight="1" x14ac:dyDescent="0.25">
      <c r="A2449" s="1" t="s">
        <v>2449</v>
      </c>
      <c r="B2449" s="1" t="str">
        <f ca="1">IFERROR(__xludf.DUMMYFUNCTION("GOOGLETRANSLATE(A2449)"),"walking")</f>
        <v>walking</v>
      </c>
    </row>
    <row r="2450" spans="1:2" ht="15.75" customHeight="1" x14ac:dyDescent="0.25">
      <c r="A2450" s="1" t="s">
        <v>2450</v>
      </c>
      <c r="B2450" s="1" t="str">
        <f ca="1">IFERROR(__xludf.DUMMYFUNCTION("GOOGLETRANSLATE(A2450)"),"to walk")</f>
        <v>to walk</v>
      </c>
    </row>
    <row r="2451" spans="1:2" ht="15.75" customHeight="1" x14ac:dyDescent="0.25">
      <c r="A2451" s="1" t="s">
        <v>2451</v>
      </c>
      <c r="B2451" s="1" t="str">
        <f ca="1">IFERROR(__xludf.DUMMYFUNCTION("GOOGLETRANSLATE(A2451)"),"creates")</f>
        <v>creates</v>
      </c>
    </row>
    <row r="2452" spans="1:2" ht="15.75" customHeight="1" x14ac:dyDescent="0.25">
      <c r="A2452" s="1" t="s">
        <v>2452</v>
      </c>
      <c r="B2452" s="1" t="str">
        <f ca="1">IFERROR(__xludf.DUMMYFUNCTION("GOOGLETRANSLATE(A2452)"),"jacket")</f>
        <v>jacket</v>
      </c>
    </row>
    <row r="2453" spans="1:2" ht="15.75" customHeight="1" x14ac:dyDescent="0.25">
      <c r="A2453" s="1" t="s">
        <v>2453</v>
      </c>
      <c r="B2453" s="1" t="str">
        <f ca="1">IFERROR(__xludf.DUMMYFUNCTION("GOOGLETRANSLATE(A2453)"),"mind to")</f>
        <v>mind to</v>
      </c>
    </row>
    <row r="2454" spans="1:2" ht="15.75" customHeight="1" x14ac:dyDescent="0.25">
      <c r="A2454" s="1" t="s">
        <v>2454</v>
      </c>
      <c r="B2454" s="1" t="str">
        <f ca="1">IFERROR(__xludf.DUMMYFUNCTION("GOOGLETRANSLATE(A2454)"),"the")</f>
        <v>the</v>
      </c>
    </row>
    <row r="2455" spans="1:2" ht="15.75" customHeight="1" x14ac:dyDescent="0.25">
      <c r="A2455" s="1" t="s">
        <v>2455</v>
      </c>
      <c r="B2455" s="1" t="str">
        <f ca="1">IFERROR(__xludf.DUMMYFUNCTION("GOOGLETRANSLATE(A2455)"),"reach")</f>
        <v>reach</v>
      </c>
    </row>
    <row r="2456" spans="1:2" ht="15.75" customHeight="1" x14ac:dyDescent="0.25">
      <c r="A2456" s="1" t="s">
        <v>2456</v>
      </c>
      <c r="B2456" s="1" t="str">
        <f ca="1">IFERROR(__xludf.DUMMYFUNCTION("GOOGLETRANSLATE(A2456)"),"interested")</f>
        <v>interested</v>
      </c>
    </row>
    <row r="2457" spans="1:2" ht="15.75" customHeight="1" x14ac:dyDescent="0.25">
      <c r="A2457" s="1" t="s">
        <v>2457</v>
      </c>
      <c r="B2457" s="1" t="str">
        <f ca="1">IFERROR(__xludf.DUMMYFUNCTION("GOOGLETRANSLATE(A2457)"),"caught")</f>
        <v>caught</v>
      </c>
    </row>
    <row r="2458" spans="1:2" ht="15.75" customHeight="1" x14ac:dyDescent="0.25">
      <c r="A2458" s="1" t="s">
        <v>2458</v>
      </c>
      <c r="B2458" s="1" t="str">
        <f ca="1">IFERROR(__xludf.DUMMYFUNCTION("GOOGLETRANSLATE(A2458)"),"knew")</f>
        <v>knew</v>
      </c>
    </row>
    <row r="2459" spans="1:2" ht="15.75" customHeight="1" x14ac:dyDescent="0.25">
      <c r="A2459" s="1" t="s">
        <v>2459</v>
      </c>
      <c r="B2459" s="1" t="str">
        <f ca="1">IFERROR(__xludf.DUMMYFUNCTION("GOOGLETRANSLATE(A2459)"),"kill him")</f>
        <v>kill him</v>
      </c>
    </row>
    <row r="2460" spans="1:2" ht="15.75" customHeight="1" x14ac:dyDescent="0.25">
      <c r="A2460" s="1" t="s">
        <v>2460</v>
      </c>
      <c r="B2460" s="1" t="str">
        <f ca="1">IFERROR(__xludf.DUMMYFUNCTION("GOOGLETRANSLATE(A2460)"),"trees")</f>
        <v>trees</v>
      </c>
    </row>
    <row r="2461" spans="1:2" ht="15.75" customHeight="1" x14ac:dyDescent="0.25">
      <c r="A2461" s="1" t="s">
        <v>2461</v>
      </c>
      <c r="B2461" s="1" t="str">
        <f ca="1">IFERROR(__xludf.DUMMYFUNCTION("GOOGLETRANSLATE(A2461)"),"obvious")</f>
        <v>obvious</v>
      </c>
    </row>
    <row r="2462" spans="1:2" ht="15.75" customHeight="1" x14ac:dyDescent="0.25">
      <c r="A2462" s="1" t="s">
        <v>2462</v>
      </c>
      <c r="B2462" s="1" t="str">
        <f ca="1">IFERROR(__xludf.DUMMYFUNCTION("GOOGLETRANSLATE(A2462)"),"or")</f>
        <v>or</v>
      </c>
    </row>
    <row r="2463" spans="1:2" ht="15.75" customHeight="1" x14ac:dyDescent="0.25">
      <c r="A2463" s="1" t="s">
        <v>2463</v>
      </c>
      <c r="B2463" s="1" t="str">
        <f ca="1">IFERROR(__xludf.DUMMYFUNCTION("GOOGLETRANSLATE(A2463)"),"we will talk")</f>
        <v>we will talk</v>
      </c>
    </row>
    <row r="2464" spans="1:2" ht="15.75" customHeight="1" x14ac:dyDescent="0.25">
      <c r="A2464" s="1" t="s">
        <v>2464</v>
      </c>
      <c r="B2464" s="1" t="str">
        <f ca="1">IFERROR(__xludf.DUMMYFUNCTION("GOOGLETRANSLATE(A2464)"),"training")</f>
        <v>training</v>
      </c>
    </row>
    <row r="2465" spans="1:2" ht="15.75" customHeight="1" x14ac:dyDescent="0.25">
      <c r="A2465" s="1" t="s">
        <v>2465</v>
      </c>
      <c r="B2465" s="1" t="str">
        <f ca="1">IFERROR(__xludf.DUMMYFUNCTION("GOOGLETRANSLATE(A2465)"),"fish")</f>
        <v>fish</v>
      </c>
    </row>
    <row r="2466" spans="1:2" ht="15.75" customHeight="1" x14ac:dyDescent="0.25">
      <c r="A2466" s="1" t="s">
        <v>2466</v>
      </c>
      <c r="B2466" s="1" t="str">
        <f ca="1">IFERROR(__xludf.DUMMYFUNCTION("GOOGLETRANSLATE(A2466)"),"last")</f>
        <v>last</v>
      </c>
    </row>
    <row r="2467" spans="1:2" ht="15.75" customHeight="1" x14ac:dyDescent="0.25">
      <c r="A2467" s="1" t="s">
        <v>2467</v>
      </c>
      <c r="B2467" s="1" t="str">
        <f ca="1">IFERROR(__xludf.DUMMYFUNCTION("GOOGLETRANSLATE(A2467)"),"poor")</f>
        <v>poor</v>
      </c>
    </row>
    <row r="2468" spans="1:2" ht="15.75" customHeight="1" x14ac:dyDescent="0.25">
      <c r="A2468" s="1" t="s">
        <v>2468</v>
      </c>
      <c r="B2468" s="1" t="str">
        <f ca="1">IFERROR(__xludf.DUMMYFUNCTION("GOOGLETRANSLATE(A2468)"),"gods")</f>
        <v>gods</v>
      </c>
    </row>
    <row r="2469" spans="1:2" ht="15.75" customHeight="1" x14ac:dyDescent="0.25">
      <c r="A2469" s="1" t="s">
        <v>2469</v>
      </c>
      <c r="B2469" s="1" t="str">
        <f ca="1">IFERROR(__xludf.DUMMYFUNCTION("GOOGLETRANSLATE(A2469)"),"nervous")</f>
        <v>nervous</v>
      </c>
    </row>
    <row r="2470" spans="1:2" ht="15.75" customHeight="1" x14ac:dyDescent="0.25">
      <c r="A2470" s="1" t="s">
        <v>2470</v>
      </c>
      <c r="B2470" s="1" t="str">
        <f ca="1">IFERROR(__xludf.DUMMYFUNCTION("GOOGLETRANSLATE(A2470)"),"rounds")</f>
        <v>rounds</v>
      </c>
    </row>
    <row r="2471" spans="1:2" ht="15.75" customHeight="1" x14ac:dyDescent="0.25">
      <c r="A2471" s="1" t="s">
        <v>2471</v>
      </c>
      <c r="B2471" s="1" t="str">
        <f ca="1">IFERROR(__xludf.DUMMYFUNCTION("GOOGLETRANSLATE(A2471)"),"find him")</f>
        <v>find him</v>
      </c>
    </row>
    <row r="2472" spans="1:2" ht="15.75" customHeight="1" x14ac:dyDescent="0.25">
      <c r="A2472" s="1" t="s">
        <v>2472</v>
      </c>
      <c r="B2472" s="1" t="str">
        <f ca="1">IFERROR(__xludf.DUMMYFUNCTION("GOOGLETRANSLATE(A2472)"),"record")</f>
        <v>record</v>
      </c>
    </row>
    <row r="2473" spans="1:2" ht="15.75" customHeight="1" x14ac:dyDescent="0.25">
      <c r="A2473" s="1" t="s">
        <v>2473</v>
      </c>
      <c r="B2473" s="1" t="str">
        <f ca="1">IFERROR(__xludf.DUMMYFUNCTION("GOOGLETRANSLATE(A2473)"),"alice")</f>
        <v>alice</v>
      </c>
    </row>
    <row r="2474" spans="1:2" ht="15.75" customHeight="1" x14ac:dyDescent="0.25">
      <c r="A2474" s="1" t="s">
        <v>2474</v>
      </c>
      <c r="B2474" s="1" t="str">
        <f ca="1">IFERROR(__xludf.DUMMYFUNCTION("GOOGLETRANSLATE(A2474)"),"ask him")</f>
        <v>ask him</v>
      </c>
    </row>
    <row r="2475" spans="1:2" ht="15.75" customHeight="1" x14ac:dyDescent="0.25">
      <c r="A2475" s="1" t="s">
        <v>2475</v>
      </c>
      <c r="B2475" s="1" t="str">
        <f ca="1">IFERROR(__xludf.DUMMYFUNCTION("GOOGLETRANSLATE(A2475)"),"lucy")</f>
        <v>lucy</v>
      </c>
    </row>
    <row r="2476" spans="1:2" ht="15.75" customHeight="1" x14ac:dyDescent="0.25">
      <c r="A2476" s="1" t="s">
        <v>2476</v>
      </c>
      <c r="B2476" s="1" t="str">
        <f ca="1">IFERROR(__xludf.DUMMYFUNCTION("GOOGLETRANSLATE(A2476)"),"shelter")</f>
        <v>shelter</v>
      </c>
    </row>
    <row r="2477" spans="1:2" ht="15.75" customHeight="1" x14ac:dyDescent="0.25">
      <c r="A2477" s="1" t="s">
        <v>2477</v>
      </c>
      <c r="B2477" s="1" t="str">
        <f ca="1">IFERROR(__xludf.DUMMYFUNCTION("GOOGLETRANSLATE(A2477)"),"okay")</f>
        <v>okay</v>
      </c>
    </row>
    <row r="2478" spans="1:2" ht="15.75" customHeight="1" x14ac:dyDescent="0.25">
      <c r="A2478" s="1" t="s">
        <v>2478</v>
      </c>
      <c r="B2478" s="1" t="str">
        <f ca="1">IFERROR(__xludf.DUMMYFUNCTION("GOOGLETRANSLATE(A2478)"),"study")</f>
        <v>study</v>
      </c>
    </row>
    <row r="2479" spans="1:2" ht="15.75" customHeight="1" x14ac:dyDescent="0.25">
      <c r="A2479" s="1" t="s">
        <v>2479</v>
      </c>
      <c r="B2479" s="1" t="str">
        <f ca="1">IFERROR(__xludf.DUMMYFUNCTION("GOOGLETRANSLATE(A2479)"),"b")</f>
        <v>b</v>
      </c>
    </row>
    <row r="2480" spans="1:2" ht="15.75" customHeight="1" x14ac:dyDescent="0.25">
      <c r="A2480" s="1" t="s">
        <v>2480</v>
      </c>
      <c r="B2480" s="1" t="str">
        <f ca="1">IFERROR(__xludf.DUMMYFUNCTION("GOOGLETRANSLATE(A2480)"),"smile")</f>
        <v>smile</v>
      </c>
    </row>
    <row r="2481" spans="1:2" ht="15.75" customHeight="1" x14ac:dyDescent="0.25">
      <c r="A2481" s="1" t="s">
        <v>2481</v>
      </c>
      <c r="B2481" s="1" t="str">
        <f ca="1">IFERROR(__xludf.DUMMYFUNCTION("GOOGLETRANSLATE(A2481)"),"coward")</f>
        <v>coward</v>
      </c>
    </row>
    <row r="2482" spans="1:2" ht="15.75" customHeight="1" x14ac:dyDescent="0.25">
      <c r="A2482" s="1" t="s">
        <v>2482</v>
      </c>
      <c r="B2482" s="1" t="str">
        <f ca="1">IFERROR(__xludf.DUMMYFUNCTION("GOOGLETRANSLATE(A2482)"),"Forget")</f>
        <v>Forget</v>
      </c>
    </row>
    <row r="2483" spans="1:2" ht="15.75" customHeight="1" x14ac:dyDescent="0.25">
      <c r="A2483" s="1" t="s">
        <v>2483</v>
      </c>
      <c r="B2483" s="1" t="str">
        <f ca="1">IFERROR(__xludf.DUMMYFUNCTION("GOOGLETRANSLATE(A2483)"),"secondary")</f>
        <v>secondary</v>
      </c>
    </row>
    <row r="2484" spans="1:2" ht="15.75" customHeight="1" x14ac:dyDescent="0.25">
      <c r="A2484" s="1" t="s">
        <v>2484</v>
      </c>
      <c r="B2484" s="1" t="str">
        <f ca="1">IFERROR(__xludf.DUMMYFUNCTION("GOOGLETRANSLATE(A2484)"),"discovered")</f>
        <v>discovered</v>
      </c>
    </row>
    <row r="2485" spans="1:2" ht="15.75" customHeight="1" x14ac:dyDescent="0.25">
      <c r="A2485" s="1" t="s">
        <v>2485</v>
      </c>
      <c r="B2485" s="1" t="str">
        <f ca="1">IFERROR(__xludf.DUMMYFUNCTION("GOOGLETRANSLATE(A2485)"),"converted")</f>
        <v>converted</v>
      </c>
    </row>
    <row r="2486" spans="1:2" ht="15.75" customHeight="1" x14ac:dyDescent="0.25">
      <c r="A2486" s="1" t="s">
        <v>2486</v>
      </c>
      <c r="B2486" s="1" t="str">
        <f ca="1">IFERROR(__xludf.DUMMYFUNCTION("GOOGLETRANSLATE(A2486)"),"cars")</f>
        <v>cars</v>
      </c>
    </row>
    <row r="2487" spans="1:2" ht="15.75" customHeight="1" x14ac:dyDescent="0.25">
      <c r="A2487" s="1" t="s">
        <v>2487</v>
      </c>
      <c r="B2487" s="1" t="str">
        <f ca="1">IFERROR(__xludf.DUMMYFUNCTION("GOOGLETRANSLATE(A2487)"),"came")</f>
        <v>came</v>
      </c>
    </row>
    <row r="2488" spans="1:2" ht="15.75" customHeight="1" x14ac:dyDescent="0.25">
      <c r="A2488" s="1" t="s">
        <v>2488</v>
      </c>
      <c r="B2488" s="1" t="str">
        <f ca="1">IFERROR(__xludf.DUMMYFUNCTION("GOOGLETRANSLATE(A2488)"),"josh")</f>
        <v>josh</v>
      </c>
    </row>
    <row r="2489" spans="1:2" ht="15.75" customHeight="1" x14ac:dyDescent="0.25">
      <c r="A2489" s="1" t="s">
        <v>2489</v>
      </c>
      <c r="B2489" s="1" t="str">
        <f ca="1">IFERROR(__xludf.DUMMYFUNCTION("GOOGLETRANSLATE(A2489)"),"chalk")</f>
        <v>chalk</v>
      </c>
    </row>
    <row r="2490" spans="1:2" ht="15.75" customHeight="1" x14ac:dyDescent="0.25">
      <c r="A2490" s="1" t="s">
        <v>2490</v>
      </c>
      <c r="B2490" s="1" t="str">
        <f ca="1">IFERROR(__xludf.DUMMYFUNCTION("GOOGLETRANSLATE(A2490)"),"do you live")</f>
        <v>do you live</v>
      </c>
    </row>
    <row r="2491" spans="1:2" ht="15.75" customHeight="1" x14ac:dyDescent="0.25">
      <c r="A2491" s="1" t="s">
        <v>2491</v>
      </c>
      <c r="B2491" s="1" t="str">
        <f ca="1">IFERROR(__xludf.DUMMYFUNCTION("GOOGLETRANSLATE(A2491)"),"witch")</f>
        <v>witch</v>
      </c>
    </row>
    <row r="2492" spans="1:2" ht="15.75" customHeight="1" x14ac:dyDescent="0.25">
      <c r="A2492" s="1" t="s">
        <v>2492</v>
      </c>
      <c r="B2492" s="1" t="str">
        <f ca="1">IFERROR(__xludf.DUMMYFUNCTION("GOOGLETRANSLATE(A2492)"),"c")</f>
        <v>c</v>
      </c>
    </row>
    <row r="2493" spans="1:2" ht="15.75" customHeight="1" x14ac:dyDescent="0.25">
      <c r="A2493" s="1" t="s">
        <v>2493</v>
      </c>
      <c r="B2493" s="1" t="str">
        <f ca="1">IFERROR(__xludf.DUMMYFUNCTION("GOOGLETRANSLATE(A2493)"),"cell phone")</f>
        <v>cell phone</v>
      </c>
    </row>
    <row r="2494" spans="1:2" ht="15.75" customHeight="1" x14ac:dyDescent="0.25">
      <c r="A2494" s="1" t="s">
        <v>2494</v>
      </c>
      <c r="B2494" s="1" t="str">
        <f ca="1">IFERROR(__xludf.DUMMYFUNCTION("GOOGLETRANSLATE(A2494)"),"rose")</f>
        <v>rose</v>
      </c>
    </row>
    <row r="2495" spans="1:2" ht="15.75" customHeight="1" x14ac:dyDescent="0.25">
      <c r="A2495" s="1" t="s">
        <v>2495</v>
      </c>
      <c r="B2495" s="1" t="str">
        <f ca="1">IFERROR(__xludf.DUMMYFUNCTION("GOOGLETRANSLATE(A2495)"),"broke")</f>
        <v>broke</v>
      </c>
    </row>
    <row r="2496" spans="1:2" ht="15.75" customHeight="1" x14ac:dyDescent="0.25">
      <c r="A2496" s="1" t="s">
        <v>2496</v>
      </c>
      <c r="B2496" s="1" t="str">
        <f ca="1">IFERROR(__xludf.DUMMYFUNCTION("GOOGLETRANSLATE(A2496)"),"going")</f>
        <v>going</v>
      </c>
    </row>
    <row r="2497" spans="1:2" ht="15.75" customHeight="1" x14ac:dyDescent="0.25">
      <c r="A2497" s="1" t="s">
        <v>2497</v>
      </c>
      <c r="B2497" s="1" t="str">
        <f ca="1">IFERROR(__xludf.DUMMYFUNCTION("GOOGLETRANSLATE(A2497)"),"See")</f>
        <v>See</v>
      </c>
    </row>
    <row r="2498" spans="1:2" ht="15.75" customHeight="1" x14ac:dyDescent="0.25">
      <c r="A2498" s="1" t="s">
        <v>2498</v>
      </c>
      <c r="B2498" s="1" t="str">
        <f ca="1">IFERROR(__xludf.DUMMYFUNCTION("GOOGLETRANSLATE(A2498)"),"You got")</f>
        <v>You got</v>
      </c>
    </row>
    <row r="2499" spans="1:2" ht="15.75" customHeight="1" x14ac:dyDescent="0.25">
      <c r="A2499" s="1" t="s">
        <v>2499</v>
      </c>
      <c r="B2499" s="1" t="str">
        <f ca="1">IFERROR(__xludf.DUMMYFUNCTION("GOOGLETRANSLATE(A2499)"),"susan")</f>
        <v>susan</v>
      </c>
    </row>
    <row r="2500" spans="1:2" ht="15.75" customHeight="1" x14ac:dyDescent="0.25">
      <c r="A2500" s="1" t="s">
        <v>2500</v>
      </c>
      <c r="B2500" s="1" t="str">
        <f ca="1">IFERROR(__xludf.DUMMYFUNCTION("GOOGLETRANSLATE(A2500)"),"twenty")</f>
        <v>twenty</v>
      </c>
    </row>
    <row r="2501" spans="1:2" ht="15.75" customHeight="1" x14ac:dyDescent="0.25">
      <c r="A2501" s="1" t="s">
        <v>2501</v>
      </c>
      <c r="B2501" s="1" t="str">
        <f ca="1">IFERROR(__xludf.DUMMYFUNCTION("GOOGLETRANSLATE(A2501)"),"charter")</f>
        <v>charter</v>
      </c>
    </row>
    <row r="2502" spans="1:2" ht="15.75" customHeight="1" x14ac:dyDescent="0.25">
      <c r="A2502" s="1" t="s">
        <v>2502</v>
      </c>
      <c r="B2502" s="1" t="str">
        <f ca="1">IFERROR(__xludf.DUMMYFUNCTION("GOOGLETRANSLATE(A2502)"),"kill you")</f>
        <v>kill you</v>
      </c>
    </row>
    <row r="2503" spans="1:2" ht="15.75" customHeight="1" x14ac:dyDescent="0.25">
      <c r="A2503" s="1" t="s">
        <v>2503</v>
      </c>
      <c r="B2503" s="1" t="str">
        <f ca="1">IFERROR(__xludf.DUMMYFUNCTION("GOOGLETRANSLATE(A2503)"),"palace")</f>
        <v>palace</v>
      </c>
    </row>
    <row r="2504" spans="1:2" ht="15.75" customHeight="1" x14ac:dyDescent="0.25">
      <c r="A2504" s="1" t="s">
        <v>2504</v>
      </c>
      <c r="B2504" s="1" t="str">
        <f ca="1">IFERROR(__xludf.DUMMYFUNCTION("GOOGLETRANSLATE(A2504)"),"converts")</f>
        <v>converts</v>
      </c>
    </row>
    <row r="2505" spans="1:2" ht="15.75" customHeight="1" x14ac:dyDescent="0.25">
      <c r="A2505" s="1" t="s">
        <v>2505</v>
      </c>
      <c r="B2505" s="1" t="str">
        <f ca="1">IFERROR(__xludf.DUMMYFUNCTION("GOOGLETRANSLATE(A2505)"),"and")</f>
        <v>and</v>
      </c>
    </row>
    <row r="2506" spans="1:2" ht="15.75" customHeight="1" x14ac:dyDescent="0.25">
      <c r="A2506" s="1" t="s">
        <v>2506</v>
      </c>
      <c r="B2506" s="1" t="str">
        <f ca="1">IFERROR(__xludf.DUMMYFUNCTION("GOOGLETRANSLATE(A2506)"),"vivic")</f>
        <v>vivic</v>
      </c>
    </row>
    <row r="2507" spans="1:2" ht="15.75" customHeight="1" x14ac:dyDescent="0.25">
      <c r="A2507" s="1" t="s">
        <v>2507</v>
      </c>
      <c r="B2507" s="1" t="str">
        <f ca="1">IFERROR(__xludf.DUMMYFUNCTION("GOOGLETRANSLATE(A2507)"),"we passed")</f>
        <v>we passed</v>
      </c>
    </row>
    <row r="2508" spans="1:2" ht="15.75" customHeight="1" x14ac:dyDescent="0.25">
      <c r="A2508" s="1" t="s">
        <v>2508</v>
      </c>
      <c r="B2508" s="1" t="str">
        <f ca="1">IFERROR(__xludf.DUMMYFUNCTION("GOOGLETRANSLATE(A2508)"),"firm")</f>
        <v>firm</v>
      </c>
    </row>
    <row r="2509" spans="1:2" ht="15.75" customHeight="1" x14ac:dyDescent="0.25">
      <c r="A2509" s="1" t="s">
        <v>2509</v>
      </c>
      <c r="B2509" s="1" t="str">
        <f ca="1">IFERROR(__xludf.DUMMYFUNCTION("GOOGLETRANSLATE(A2509)"),"would give")</f>
        <v>would give</v>
      </c>
    </row>
    <row r="2510" spans="1:2" ht="15.75" customHeight="1" x14ac:dyDescent="0.25">
      <c r="A2510" s="1" t="s">
        <v>2510</v>
      </c>
      <c r="B2510" s="1" t="str">
        <f ca="1">IFERROR(__xludf.DUMMYFUNCTION("GOOGLETRANSLATE(A2510)"),"Think")</f>
        <v>Think</v>
      </c>
    </row>
    <row r="2511" spans="1:2" ht="15.75" customHeight="1" x14ac:dyDescent="0.25">
      <c r="A2511" s="1" t="s">
        <v>2511</v>
      </c>
      <c r="B2511" s="1" t="str">
        <f ca="1">IFERROR(__xludf.DUMMYFUNCTION("GOOGLETRANSLATE(A2511)"),"I hear")</f>
        <v>I hear</v>
      </c>
    </row>
    <row r="2512" spans="1:2" ht="15.75" customHeight="1" x14ac:dyDescent="0.25">
      <c r="A2512" s="1" t="s">
        <v>2512</v>
      </c>
      <c r="B2512" s="1" t="str">
        <f ca="1">IFERROR(__xludf.DUMMYFUNCTION("GOOGLETRANSLATE(A2512)"),"phil")</f>
        <v>phil</v>
      </c>
    </row>
    <row r="2513" spans="1:2" ht="15.75" customHeight="1" x14ac:dyDescent="0.25">
      <c r="A2513" s="1" t="s">
        <v>2513</v>
      </c>
      <c r="B2513" s="1" t="str">
        <f ca="1">IFERROR(__xludf.DUMMYFUNCTION("GOOGLETRANSLATE(A2513)"),"surprise")</f>
        <v>surprise</v>
      </c>
    </row>
    <row r="2514" spans="1:2" ht="15.75" customHeight="1" x14ac:dyDescent="0.25">
      <c r="A2514" s="1" t="s">
        <v>2514</v>
      </c>
      <c r="B2514" s="1" t="str">
        <f ca="1">IFERROR(__xludf.DUMMYFUNCTION("GOOGLETRANSLATE(A2514)"),"Germans")</f>
        <v>Germans</v>
      </c>
    </row>
    <row r="2515" spans="1:2" ht="15.75" customHeight="1" x14ac:dyDescent="0.25">
      <c r="A2515" s="1" t="s">
        <v>2515</v>
      </c>
      <c r="B2515" s="1" t="str">
        <f ca="1">IFERROR(__xludf.DUMMYFUNCTION("GOOGLETRANSLATE(A2515)"),"miracle")</f>
        <v>miracle</v>
      </c>
    </row>
    <row r="2516" spans="1:2" ht="15.75" customHeight="1" x14ac:dyDescent="0.25">
      <c r="A2516" s="1" t="s">
        <v>2516</v>
      </c>
      <c r="B2516" s="1" t="str">
        <f ca="1">IFERROR(__xludf.DUMMYFUNCTION("GOOGLETRANSLATE(A2516)"),"uplift")</f>
        <v>uplift</v>
      </c>
    </row>
    <row r="2517" spans="1:2" ht="15.75" customHeight="1" x14ac:dyDescent="0.25">
      <c r="A2517" s="1" t="s">
        <v>2517</v>
      </c>
      <c r="B2517" s="1" t="str">
        <f ca="1">IFERROR(__xludf.DUMMYFUNCTION("GOOGLETRANSLATE(A2517)"),"They left")</f>
        <v>They left</v>
      </c>
    </row>
    <row r="2518" spans="1:2" ht="15.75" customHeight="1" x14ac:dyDescent="0.25">
      <c r="A2518" s="1" t="s">
        <v>2518</v>
      </c>
      <c r="B2518" s="1" t="str">
        <f ca="1">IFERROR(__xludf.DUMMYFUNCTION("GOOGLETRANSLATE(A2518)"),"smith")</f>
        <v>smith</v>
      </c>
    </row>
    <row r="2519" spans="1:2" ht="15.75" customHeight="1" x14ac:dyDescent="0.25">
      <c r="A2519" s="1" t="s">
        <v>2519</v>
      </c>
      <c r="B2519" s="1" t="str">
        <f ca="1">IFERROR(__xludf.DUMMYFUNCTION("GOOGLETRANSLATE(A2519)"),"excuse me")</f>
        <v>excuse me</v>
      </c>
    </row>
    <row r="2520" spans="1:2" ht="15.75" customHeight="1" x14ac:dyDescent="0.25">
      <c r="A2520" s="1" t="s">
        <v>2520</v>
      </c>
      <c r="B2520" s="1" t="str">
        <f ca="1">IFERROR(__xludf.DUMMYFUNCTION("GOOGLETRANSLATE(A2520)"),"fashion")</f>
        <v>fashion</v>
      </c>
    </row>
    <row r="2521" spans="1:2" ht="15.75" customHeight="1" x14ac:dyDescent="0.25">
      <c r="A2521" s="1" t="s">
        <v>2521</v>
      </c>
      <c r="B2521" s="1" t="str">
        <f ca="1">IFERROR(__xludf.DUMMYFUNCTION("GOOGLETRANSLATE(A2521)"),"dispatch")</f>
        <v>dispatch</v>
      </c>
    </row>
    <row r="2522" spans="1:2" ht="15.75" customHeight="1" x14ac:dyDescent="0.25">
      <c r="A2522" s="1" t="s">
        <v>2522</v>
      </c>
      <c r="B2522" s="1" t="str">
        <f ca="1">IFERROR(__xludf.DUMMYFUNCTION("GOOGLETRANSLATE(A2522)"),"neighbors")</f>
        <v>neighbors</v>
      </c>
    </row>
    <row r="2523" spans="1:2" ht="15.75" customHeight="1" x14ac:dyDescent="0.25">
      <c r="A2523" s="1" t="s">
        <v>2523</v>
      </c>
      <c r="B2523" s="1" t="str">
        <f ca="1">IFERROR(__xludf.DUMMYFUNCTION("GOOGLETRANSLATE(A2523)"),"vase")</f>
        <v>vase</v>
      </c>
    </row>
    <row r="2524" spans="1:2" ht="15.75" customHeight="1" x14ac:dyDescent="0.25">
      <c r="A2524" s="1" t="s">
        <v>2524</v>
      </c>
      <c r="B2524" s="1" t="str">
        <f ca="1">IFERROR(__xludf.DUMMYFUNCTION("GOOGLETRANSLATE(A2524)"),"leave you")</f>
        <v>leave you</v>
      </c>
    </row>
    <row r="2525" spans="1:2" ht="15.75" customHeight="1" x14ac:dyDescent="0.25">
      <c r="A2525" s="1" t="s">
        <v>2525</v>
      </c>
      <c r="B2525" s="1" t="str">
        <f ca="1">IFERROR(__xludf.DUMMYFUNCTION("GOOGLETRANSLATE(A2525)"),"burst")</f>
        <v>burst</v>
      </c>
    </row>
    <row r="2526" spans="1:2" ht="15.75" customHeight="1" x14ac:dyDescent="0.25">
      <c r="A2526" s="1" t="s">
        <v>2526</v>
      </c>
      <c r="B2526" s="1" t="str">
        <f ca="1">IFERROR(__xludf.DUMMYFUNCTION("GOOGLETRANSLATE(A2526)"),"powers")</f>
        <v>powers</v>
      </c>
    </row>
    <row r="2527" spans="1:2" ht="15.75" customHeight="1" x14ac:dyDescent="0.25">
      <c r="A2527" s="1" t="s">
        <v>2527</v>
      </c>
      <c r="B2527" s="1" t="str">
        <f ca="1">IFERROR(__xludf.DUMMYFUNCTION("GOOGLETRANSLATE(A2527)"),"ruler")</f>
        <v>ruler</v>
      </c>
    </row>
    <row r="2528" spans="1:2" ht="15.75" customHeight="1" x14ac:dyDescent="0.25">
      <c r="A2528" s="1" t="s">
        <v>2528</v>
      </c>
      <c r="B2528" s="1" t="str">
        <f ca="1">IFERROR(__xludf.DUMMYFUNCTION("GOOGLETRANSLATE(A2528)"),"east")</f>
        <v>east</v>
      </c>
    </row>
    <row r="2529" spans="1:2" ht="15.75" customHeight="1" x14ac:dyDescent="0.25">
      <c r="A2529" s="1" t="s">
        <v>2529</v>
      </c>
      <c r="B2529" s="1" t="str">
        <f ca="1">IFERROR(__xludf.DUMMYFUNCTION("GOOGLETRANSLATE(A2529)"),"copy")</f>
        <v>copy</v>
      </c>
    </row>
    <row r="2530" spans="1:2" ht="15.75" customHeight="1" x14ac:dyDescent="0.25">
      <c r="A2530" s="1" t="s">
        <v>2530</v>
      </c>
      <c r="B2530" s="1" t="str">
        <f ca="1">IFERROR(__xludf.DUMMYFUNCTION("GOOGLETRANSLATE(A2530)"),"Following")</f>
        <v>Following</v>
      </c>
    </row>
    <row r="2531" spans="1:2" ht="15.75" customHeight="1" x14ac:dyDescent="0.25">
      <c r="A2531" s="1" t="s">
        <v>2531</v>
      </c>
      <c r="B2531" s="1" t="str">
        <f ca="1">IFERROR(__xludf.DUMMYFUNCTION("GOOGLETRANSLATE(A2531)"),"travel")</f>
        <v>travel</v>
      </c>
    </row>
    <row r="2532" spans="1:2" ht="15.75" customHeight="1" x14ac:dyDescent="0.25">
      <c r="A2532" s="1" t="s">
        <v>2532</v>
      </c>
      <c r="B2532" s="1" t="str">
        <f ca="1">IFERROR(__xludf.DUMMYFUNCTION("GOOGLETRANSLATE(A2532)"),"chain")</f>
        <v>chain</v>
      </c>
    </row>
    <row r="2533" spans="1:2" ht="15.75" customHeight="1" x14ac:dyDescent="0.25">
      <c r="A2533" s="1" t="s">
        <v>2533</v>
      </c>
      <c r="B2533" s="1" t="str">
        <f ca="1">IFERROR(__xludf.DUMMYFUNCTION("GOOGLETRANSLATE(A2533)"),"factory")</f>
        <v>factory</v>
      </c>
    </row>
    <row r="2534" spans="1:2" ht="15.75" customHeight="1" x14ac:dyDescent="0.25">
      <c r="A2534" s="1" t="s">
        <v>2534</v>
      </c>
      <c r="B2534" s="1" t="str">
        <f ca="1">IFERROR(__xludf.DUMMYFUNCTION("GOOGLETRANSLATE(A2534)"),"maintains")</f>
        <v>maintains</v>
      </c>
    </row>
    <row r="2535" spans="1:2" ht="15.75" customHeight="1" x14ac:dyDescent="0.25">
      <c r="A2535" s="1" t="s">
        <v>2535</v>
      </c>
      <c r="B2535" s="1" t="str">
        <f ca="1">IFERROR(__xludf.DUMMYFUNCTION("GOOGLETRANSLATE(A2535)"),"meter")</f>
        <v>meter</v>
      </c>
    </row>
    <row r="2536" spans="1:2" ht="15.75" customHeight="1" x14ac:dyDescent="0.25">
      <c r="A2536" s="1" t="s">
        <v>2536</v>
      </c>
      <c r="B2536" s="1" t="str">
        <f ca="1">IFERROR(__xludf.DUMMYFUNCTION("GOOGLETRANSLATE(A2536)"),"happy")</f>
        <v>happy</v>
      </c>
    </row>
    <row r="2537" spans="1:2" ht="15.75" customHeight="1" x14ac:dyDescent="0.25">
      <c r="A2537" s="1" t="s">
        <v>2537</v>
      </c>
      <c r="B2537" s="1" t="str">
        <f ca="1">IFERROR(__xludf.DUMMYFUNCTION("GOOGLETRANSLATE(A2537)"),"eating")</f>
        <v>eating</v>
      </c>
    </row>
    <row r="2538" spans="1:2" ht="15.75" customHeight="1" x14ac:dyDescent="0.25">
      <c r="A2538" s="1" t="s">
        <v>2538</v>
      </c>
      <c r="B2538" s="1" t="str">
        <f ca="1">IFERROR(__xludf.DUMMYFUNCTION("GOOGLETRANSLATE(A2538)"),"education")</f>
        <v>education</v>
      </c>
    </row>
    <row r="2539" spans="1:2" ht="15.75" customHeight="1" x14ac:dyDescent="0.25">
      <c r="A2539" s="1" t="s">
        <v>2539</v>
      </c>
      <c r="B2539" s="1" t="str">
        <f ca="1">IFERROR(__xludf.DUMMYFUNCTION("GOOGLETRANSLATE(A2539)"),"ways")</f>
        <v>ways</v>
      </c>
    </row>
    <row r="2540" spans="1:2" ht="15.75" customHeight="1" x14ac:dyDescent="0.25">
      <c r="A2540" s="1" t="s">
        <v>2540</v>
      </c>
      <c r="B2540" s="1" t="str">
        <f ca="1">IFERROR(__xludf.DUMMYFUNCTION("GOOGLETRANSLATE(A2540)"),"smoke")</f>
        <v>smoke</v>
      </c>
    </row>
    <row r="2541" spans="1:2" ht="15.75" customHeight="1" x14ac:dyDescent="0.25">
      <c r="A2541" s="1" t="s">
        <v>2541</v>
      </c>
      <c r="B2541" s="1" t="str">
        <f ca="1">IFERROR(__xludf.DUMMYFUNCTION("GOOGLETRANSLATE(A2541)"),"charming")</f>
        <v>charming</v>
      </c>
    </row>
    <row r="2542" spans="1:2" ht="15.75" customHeight="1" x14ac:dyDescent="0.25">
      <c r="A2542" s="1" t="s">
        <v>2542</v>
      </c>
      <c r="B2542" s="1" t="str">
        <f ca="1">IFERROR(__xludf.DUMMYFUNCTION("GOOGLETRANSLATE(A2542)"),"how many")</f>
        <v>how many</v>
      </c>
    </row>
    <row r="2543" spans="1:2" ht="15.75" customHeight="1" x14ac:dyDescent="0.25">
      <c r="A2543" s="1" t="s">
        <v>2543</v>
      </c>
      <c r="B2543" s="1" t="str">
        <f ca="1">IFERROR(__xludf.DUMMYFUNCTION("GOOGLETRANSLATE(A2543)"),"homicide")</f>
        <v>homicide</v>
      </c>
    </row>
    <row r="2544" spans="1:2" ht="15.75" customHeight="1" x14ac:dyDescent="0.25">
      <c r="A2544" s="1" t="s">
        <v>2544</v>
      </c>
      <c r="B2544" s="1" t="str">
        <f ca="1">IFERROR(__xludf.DUMMYFUNCTION("GOOGLETRANSLATE(A2544)"),"wood")</f>
        <v>wood</v>
      </c>
    </row>
    <row r="2545" spans="1:2" ht="15.75" customHeight="1" x14ac:dyDescent="0.25">
      <c r="A2545" s="1" t="s">
        <v>2545</v>
      </c>
      <c r="B2545" s="1" t="str">
        <f ca="1">IFERROR(__xludf.DUMMYFUNCTION("GOOGLETRANSLATE(A2545)"),"greater")</f>
        <v>greater</v>
      </c>
    </row>
    <row r="2546" spans="1:2" ht="15.75" customHeight="1" x14ac:dyDescent="0.25">
      <c r="A2546" s="1" t="s">
        <v>2546</v>
      </c>
      <c r="B2546" s="1" t="str">
        <f ca="1">IFERROR(__xludf.DUMMYFUNCTION("GOOGLETRANSLATE(A2546)"),"grade")</f>
        <v>grade</v>
      </c>
    </row>
    <row r="2547" spans="1:2" ht="15.75" customHeight="1" x14ac:dyDescent="0.25">
      <c r="A2547" s="1" t="s">
        <v>2547</v>
      </c>
      <c r="B2547" s="1" t="str">
        <f ca="1">IFERROR(__xludf.DUMMYFUNCTION("GOOGLETRANSLATE(A2547)"),"treatment")</f>
        <v>treatment</v>
      </c>
    </row>
    <row r="2548" spans="1:2" ht="15.75" customHeight="1" x14ac:dyDescent="0.25">
      <c r="A2548" s="1" t="s">
        <v>2548</v>
      </c>
      <c r="B2548" s="1" t="str">
        <f ca="1">IFERROR(__xludf.DUMMYFUNCTION("GOOGLETRANSLATE(A2548)"),"White")</f>
        <v>White</v>
      </c>
    </row>
    <row r="2549" spans="1:2" ht="15.75" customHeight="1" x14ac:dyDescent="0.25">
      <c r="A2549" s="1" t="s">
        <v>2549</v>
      </c>
      <c r="B2549" s="1" t="str">
        <f ca="1">IFERROR(__xludf.DUMMYFUNCTION("GOOGLETRANSLATE(A2549)"),"lord")</f>
        <v>lord</v>
      </c>
    </row>
    <row r="2550" spans="1:2" ht="15.75" customHeight="1" x14ac:dyDescent="0.25">
      <c r="A2550" s="1" t="s">
        <v>2550</v>
      </c>
      <c r="B2550" s="1" t="str">
        <f ca="1">IFERROR(__xludf.DUMMYFUNCTION("GOOGLETRANSLATE(A2550)"),"anterior")</f>
        <v>anterior</v>
      </c>
    </row>
    <row r="2551" spans="1:2" ht="15.75" customHeight="1" x14ac:dyDescent="0.25">
      <c r="A2551" s="1" t="s">
        <v>2551</v>
      </c>
      <c r="B2551" s="1" t="str">
        <f ca="1">IFERROR(__xludf.DUMMYFUNCTION("GOOGLETRANSLATE(A2551)"),"commissar")</f>
        <v>commissar</v>
      </c>
    </row>
    <row r="2552" spans="1:2" ht="15.75" customHeight="1" x14ac:dyDescent="0.25">
      <c r="A2552" s="1" t="s">
        <v>2552</v>
      </c>
      <c r="B2552" s="1" t="str">
        <f ca="1">IFERROR(__xludf.DUMMYFUNCTION("GOOGLETRANSLATE(A2552)"),"pizza")</f>
        <v>pizza</v>
      </c>
    </row>
    <row r="2553" spans="1:2" ht="15.75" customHeight="1" x14ac:dyDescent="0.25">
      <c r="A2553" s="1" t="s">
        <v>2553</v>
      </c>
      <c r="B2553" s="1" t="str">
        <f ca="1">IFERROR(__xludf.DUMMYFUNCTION("GOOGLETRANSLATE(A2553)"),"miles")</f>
        <v>miles</v>
      </c>
    </row>
    <row r="2554" spans="1:2" ht="15.75" customHeight="1" x14ac:dyDescent="0.25">
      <c r="A2554" s="1" t="s">
        <v>2554</v>
      </c>
      <c r="B2554" s="1" t="str">
        <f ca="1">IFERROR(__xludf.DUMMYFUNCTION("GOOGLETRANSLATE(A2554)"),"strip")</f>
        <v>strip</v>
      </c>
    </row>
    <row r="2555" spans="1:2" ht="15.75" customHeight="1" x14ac:dyDescent="0.25">
      <c r="A2555" s="1" t="s">
        <v>2555</v>
      </c>
      <c r="B2555" s="1" t="str">
        <f ca="1">IFERROR(__xludf.DUMMYFUNCTION("GOOGLETRANSLATE(A2555)"),"They were")</f>
        <v>They were</v>
      </c>
    </row>
    <row r="2556" spans="1:2" ht="15.75" customHeight="1" x14ac:dyDescent="0.25">
      <c r="A2556" s="1" t="s">
        <v>2556</v>
      </c>
      <c r="B2556" s="1" t="str">
        <f ca="1">IFERROR(__xludf.DUMMYFUNCTION("GOOGLETRANSLATE(A2556)"),"achieve")</f>
        <v>achieve</v>
      </c>
    </row>
    <row r="2557" spans="1:2" ht="15.75" customHeight="1" x14ac:dyDescent="0.25">
      <c r="A2557" s="1" t="s">
        <v>2557</v>
      </c>
      <c r="B2557" s="1" t="str">
        <f ca="1">IFERROR(__xludf.DUMMYFUNCTION("GOOGLETRANSLATE(A2557)"),"the payment")</f>
        <v>the payment</v>
      </c>
    </row>
    <row r="2558" spans="1:2" ht="15.75" customHeight="1" x14ac:dyDescent="0.25">
      <c r="A2558" s="1" t="s">
        <v>2558</v>
      </c>
      <c r="B2558" s="1" t="str">
        <f ca="1">IFERROR(__xludf.DUMMYFUNCTION("GOOGLETRANSLATE(A2558)"),"will remain")</f>
        <v>will remain</v>
      </c>
    </row>
    <row r="2559" spans="1:2" ht="15.75" customHeight="1" x14ac:dyDescent="0.25">
      <c r="A2559" s="1" t="s">
        <v>2559</v>
      </c>
      <c r="B2559" s="1" t="str">
        <f ca="1">IFERROR(__xludf.DUMMYFUNCTION("GOOGLETRANSLATE(A2559)"),"I will stay")</f>
        <v>I will stay</v>
      </c>
    </row>
    <row r="2560" spans="1:2" ht="15.75" customHeight="1" x14ac:dyDescent="0.25">
      <c r="A2560" s="1" t="s">
        <v>2560</v>
      </c>
      <c r="B2560" s="1" t="str">
        <f ca="1">IFERROR(__xludf.DUMMYFUNCTION("GOOGLETRANSLATE(A2560)"),"get away")</f>
        <v>get away</v>
      </c>
    </row>
    <row r="2561" spans="1:2" ht="15.75" customHeight="1" x14ac:dyDescent="0.25">
      <c r="A2561" s="1" t="s">
        <v>2561</v>
      </c>
      <c r="B2561" s="1" t="str">
        <f ca="1">IFERROR(__xludf.DUMMYFUNCTION("GOOGLETRANSLATE(A2561)"),"decide")</f>
        <v>decide</v>
      </c>
    </row>
    <row r="2562" spans="1:2" ht="15.75" customHeight="1" x14ac:dyDescent="0.25">
      <c r="A2562" s="1" t="s">
        <v>2562</v>
      </c>
      <c r="B2562" s="1" t="str">
        <f ca="1">IFERROR(__xludf.DUMMYFUNCTION("GOOGLETRANSLATE(A2562)"),"mess")</f>
        <v>mess</v>
      </c>
    </row>
    <row r="2563" spans="1:2" ht="15.75" customHeight="1" x14ac:dyDescent="0.25">
      <c r="A2563" s="1" t="s">
        <v>2563</v>
      </c>
      <c r="B2563" s="1" t="str">
        <f ca="1">IFERROR(__xludf.DUMMYFUNCTION("GOOGLETRANSLATE(A2563)"),"asked")</f>
        <v>asked</v>
      </c>
    </row>
    <row r="2564" spans="1:2" ht="15.75" customHeight="1" x14ac:dyDescent="0.25">
      <c r="A2564" s="1" t="s">
        <v>2564</v>
      </c>
      <c r="B2564" s="1" t="str">
        <f ca="1">IFERROR(__xludf.DUMMYFUNCTION("GOOGLETRANSLATE(A2564)"),"agency")</f>
        <v>agency</v>
      </c>
    </row>
    <row r="2565" spans="1:2" ht="15.75" customHeight="1" x14ac:dyDescent="0.25">
      <c r="A2565" s="1" t="s">
        <v>2565</v>
      </c>
      <c r="B2565" s="1" t="str">
        <f ca="1">IFERROR(__xludf.DUMMYFUNCTION("GOOGLETRANSLATE(A2565)"),"humanity")</f>
        <v>humanity</v>
      </c>
    </row>
    <row r="2566" spans="1:2" ht="15.75" customHeight="1" x14ac:dyDescent="0.25">
      <c r="A2566" s="1" t="s">
        <v>2566</v>
      </c>
      <c r="B2566" s="1" t="str">
        <f ca="1">IFERROR(__xludf.DUMMYFUNCTION("GOOGLETRANSLATE(A2566)"),"used")</f>
        <v>used</v>
      </c>
    </row>
    <row r="2567" spans="1:2" ht="15.75" customHeight="1" x14ac:dyDescent="0.25">
      <c r="A2567" s="1" t="s">
        <v>2567</v>
      </c>
      <c r="B2567" s="1" t="str">
        <f ca="1">IFERROR(__xludf.DUMMYFUNCTION("GOOGLETRANSLATE(A2567)"),"guards")</f>
        <v>guards</v>
      </c>
    </row>
    <row r="2568" spans="1:2" ht="15.75" customHeight="1" x14ac:dyDescent="0.25">
      <c r="A2568" s="1" t="s">
        <v>2568</v>
      </c>
      <c r="B2568" s="1" t="str">
        <f ca="1">IFERROR(__xludf.DUMMYFUNCTION("GOOGLETRANSLATE(A2568)"),"stop")</f>
        <v>stop</v>
      </c>
    </row>
    <row r="2569" spans="1:2" ht="15.75" customHeight="1" x14ac:dyDescent="0.25">
      <c r="A2569" s="1" t="s">
        <v>2569</v>
      </c>
      <c r="B2569" s="1" t="str">
        <f ca="1">IFERROR(__xludf.DUMMYFUNCTION("GOOGLETRANSLATE(A2569)"),"Laws")</f>
        <v>Laws</v>
      </c>
    </row>
    <row r="2570" spans="1:2" ht="15.75" customHeight="1" x14ac:dyDescent="0.25">
      <c r="A2570" s="1" t="s">
        <v>2570</v>
      </c>
      <c r="B2570" s="1" t="str">
        <f ca="1">IFERROR(__xludf.DUMMYFUNCTION("GOOGLETRANSLATE(A2570)"),"it worked")</f>
        <v>it worked</v>
      </c>
    </row>
    <row r="2571" spans="1:2" ht="15.75" customHeight="1" x14ac:dyDescent="0.25">
      <c r="A2571" s="1" t="s">
        <v>2571</v>
      </c>
      <c r="B2571" s="1" t="str">
        <f ca="1">IFERROR(__xludf.DUMMYFUNCTION("GOOGLETRANSLATE(A2571)"),"odia")</f>
        <v>odia</v>
      </c>
    </row>
    <row r="2572" spans="1:2" ht="15.75" customHeight="1" x14ac:dyDescent="0.25">
      <c r="A2572" s="1" t="s">
        <v>2572</v>
      </c>
      <c r="B2572" s="1" t="str">
        <f ca="1">IFERROR(__xludf.DUMMYFUNCTION("GOOGLETRANSLATE(A2572)"),"lifting")</f>
        <v>lifting</v>
      </c>
    </row>
    <row r="2573" spans="1:2" ht="15.75" customHeight="1" x14ac:dyDescent="0.25">
      <c r="A2573" s="1" t="s">
        <v>2573</v>
      </c>
      <c r="B2573" s="1" t="str">
        <f ca="1">IFERROR(__xludf.DUMMYFUNCTION("GOOGLETRANSLATE(A2573)"),"Look")</f>
        <v>Look</v>
      </c>
    </row>
    <row r="2574" spans="1:2" ht="15.75" customHeight="1" x14ac:dyDescent="0.25">
      <c r="A2574" s="1" t="s">
        <v>2574</v>
      </c>
      <c r="B2574" s="1" t="str">
        <f ca="1">IFERROR(__xludf.DUMMYFUNCTION("GOOGLETRANSLATE(A2574)"),"Breathe")</f>
        <v>Breathe</v>
      </c>
    </row>
    <row r="2575" spans="1:2" ht="15.75" customHeight="1" x14ac:dyDescent="0.25">
      <c r="A2575" s="1" t="s">
        <v>2575</v>
      </c>
      <c r="B2575" s="1" t="str">
        <f ca="1">IFERROR(__xludf.DUMMYFUNCTION("GOOGLETRANSLATE(A2575)"),"stairs")</f>
        <v>stairs</v>
      </c>
    </row>
    <row r="2576" spans="1:2" ht="15.75" customHeight="1" x14ac:dyDescent="0.25">
      <c r="A2576" s="1" t="s">
        <v>2576</v>
      </c>
      <c r="B2576" s="1" t="str">
        <f ca="1">IFERROR(__xludf.DUMMYFUNCTION("GOOGLETRANSLATE(A2576)"),"decisions")</f>
        <v>decisions</v>
      </c>
    </row>
    <row r="2577" spans="1:2" ht="15.75" customHeight="1" x14ac:dyDescent="0.25">
      <c r="A2577" s="1" t="s">
        <v>2577</v>
      </c>
      <c r="B2577" s="1" t="str">
        <f ca="1">IFERROR(__xludf.DUMMYFUNCTION("GOOGLETRANSLATE(A2577)"),"You want")</f>
        <v>You want</v>
      </c>
    </row>
    <row r="2578" spans="1:2" ht="15.75" customHeight="1" x14ac:dyDescent="0.25">
      <c r="A2578" s="1" t="s">
        <v>2578</v>
      </c>
      <c r="B2578" s="1" t="str">
        <f ca="1">IFERROR(__xludf.DUMMYFUNCTION("GOOGLETRANSLATE(A2578)"),"wild")</f>
        <v>wild</v>
      </c>
    </row>
    <row r="2579" spans="1:2" ht="15.75" customHeight="1" x14ac:dyDescent="0.25">
      <c r="A2579" s="1" t="s">
        <v>2579</v>
      </c>
      <c r="B2579" s="1" t="str">
        <f ca="1">IFERROR(__xludf.DUMMYFUNCTION("GOOGLETRANSLATE(A2579)"),"asking")</f>
        <v>asking</v>
      </c>
    </row>
    <row r="2580" spans="1:2" ht="15.75" customHeight="1" x14ac:dyDescent="0.25">
      <c r="A2580" s="1" t="s">
        <v>2580</v>
      </c>
      <c r="B2580" s="1" t="str">
        <f ca="1">IFERROR(__xludf.DUMMYFUNCTION("GOOGLETRANSLATE(A2580)"),"Steps")</f>
        <v>Steps</v>
      </c>
    </row>
    <row r="2581" spans="1:2" ht="15.75" customHeight="1" x14ac:dyDescent="0.25">
      <c r="A2581" s="1" t="s">
        <v>2581</v>
      </c>
      <c r="B2581" s="1" t="str">
        <f ca="1">IFERROR(__xludf.DUMMYFUNCTION("GOOGLETRANSLATE(A2581)"),"ambulance")</f>
        <v>ambulance</v>
      </c>
    </row>
    <row r="2582" spans="1:2" ht="15.75" customHeight="1" x14ac:dyDescent="0.25">
      <c r="A2582" s="1" t="s">
        <v>2582</v>
      </c>
      <c r="B2582" s="1" t="str">
        <f ca="1">IFERROR(__xludf.DUMMYFUNCTION("GOOGLETRANSLATE(A2582)"),"translation")</f>
        <v>translation</v>
      </c>
    </row>
    <row r="2583" spans="1:2" ht="15.75" customHeight="1" x14ac:dyDescent="0.25">
      <c r="A2583" s="1" t="s">
        <v>2583</v>
      </c>
      <c r="B2583" s="1" t="str">
        <f ca="1">IFERROR(__xludf.DUMMYFUNCTION("GOOGLETRANSLATE(A2583)"),"worked up")</f>
        <v>worked up</v>
      </c>
    </row>
    <row r="2584" spans="1:2" ht="15.75" customHeight="1" x14ac:dyDescent="0.25">
      <c r="A2584" s="1" t="s">
        <v>2584</v>
      </c>
      <c r="B2584" s="1" t="str">
        <f ca="1">IFERROR(__xludf.DUMMYFUNCTION("GOOGLETRANSLATE(A2584)"),"basically")</f>
        <v>basically</v>
      </c>
    </row>
    <row r="2585" spans="1:2" ht="15.75" customHeight="1" x14ac:dyDescent="0.25">
      <c r="A2585" s="1" t="s">
        <v>2585</v>
      </c>
      <c r="B2585" s="1" t="str">
        <f ca="1">IFERROR(__xludf.DUMMYFUNCTION("GOOGLETRANSLATE(A2585)"),"treated")</f>
        <v>treated</v>
      </c>
    </row>
    <row r="2586" spans="1:2" ht="15.75" customHeight="1" x14ac:dyDescent="0.25">
      <c r="A2586" s="1" t="s">
        <v>2586</v>
      </c>
      <c r="B2586" s="1" t="str">
        <f ca="1">IFERROR(__xludf.DUMMYFUNCTION("GOOGLETRANSLATE(A2586)"),"stopped")</f>
        <v>stopped</v>
      </c>
    </row>
    <row r="2587" spans="1:2" ht="15.75" customHeight="1" x14ac:dyDescent="0.25">
      <c r="A2587" s="1" t="s">
        <v>2587</v>
      </c>
      <c r="B2587" s="1" t="str">
        <f ca="1">IFERROR(__xludf.DUMMYFUNCTION("GOOGLETRANSLATE(A2587)"),"special")</f>
        <v>special</v>
      </c>
    </row>
    <row r="2588" spans="1:2" ht="15.75" customHeight="1" x14ac:dyDescent="0.25">
      <c r="A2588" s="1" t="s">
        <v>2588</v>
      </c>
      <c r="B2588" s="1" t="str">
        <f ca="1">IFERROR(__xludf.DUMMYFUNCTION("GOOGLETRANSLATE(A2588)"),"liar")</f>
        <v>liar</v>
      </c>
    </row>
    <row r="2589" spans="1:2" ht="15.75" customHeight="1" x14ac:dyDescent="0.25">
      <c r="A2589" s="1" t="s">
        <v>2589</v>
      </c>
      <c r="B2589" s="1" t="str">
        <f ca="1">IFERROR(__xludf.DUMMYFUNCTION("GOOGLETRANSLATE(A2589)"),"free")</f>
        <v>free</v>
      </c>
    </row>
    <row r="2590" spans="1:2" ht="15.75" customHeight="1" x14ac:dyDescent="0.25">
      <c r="A2590" s="1" t="s">
        <v>2590</v>
      </c>
      <c r="B2590" s="1" t="str">
        <f ca="1">IFERROR(__xludf.DUMMYFUNCTION("GOOGLETRANSLATE(A2590)"),"services")</f>
        <v>services</v>
      </c>
    </row>
    <row r="2591" spans="1:2" ht="15.75" customHeight="1" x14ac:dyDescent="0.25">
      <c r="A2591" s="1" t="s">
        <v>2591</v>
      </c>
      <c r="B2591" s="1" t="str">
        <f ca="1">IFERROR(__xludf.DUMMYFUNCTION("GOOGLETRANSLATE(A2591)"),"Ask for him")</f>
        <v>Ask for him</v>
      </c>
    </row>
    <row r="2592" spans="1:2" ht="15.75" customHeight="1" x14ac:dyDescent="0.25">
      <c r="A2592" s="1" t="s">
        <v>2592</v>
      </c>
      <c r="B2592" s="1" t="str">
        <f ca="1">IFERROR(__xludf.DUMMYFUNCTION("GOOGLETRANSLATE(A2592)"),"she lived")</f>
        <v>she lived</v>
      </c>
    </row>
    <row r="2593" spans="1:2" ht="15.75" customHeight="1" x14ac:dyDescent="0.25">
      <c r="A2593" s="1" t="s">
        <v>2593</v>
      </c>
      <c r="B2593" s="1" t="str">
        <f ca="1">IFERROR(__xludf.DUMMYFUNCTION("GOOGLETRANSLATE(A2593)"),"media")</f>
        <v>media</v>
      </c>
    </row>
    <row r="2594" spans="1:2" ht="15.75" customHeight="1" x14ac:dyDescent="0.25">
      <c r="A2594" s="1" t="s">
        <v>2594</v>
      </c>
      <c r="B2594" s="1" t="str">
        <f ca="1">IFERROR(__xludf.DUMMYFUNCTION("GOOGLETRANSLATE(A2594)"),"purchase")</f>
        <v>purchase</v>
      </c>
    </row>
    <row r="2595" spans="1:2" ht="15.75" customHeight="1" x14ac:dyDescent="0.25">
      <c r="A2595" s="1" t="s">
        <v>2595</v>
      </c>
      <c r="B2595" s="1" t="str">
        <f ca="1">IFERROR(__xludf.DUMMYFUNCTION("GOOGLETRANSLATE(A2595)"),"knowledge")</f>
        <v>knowledge</v>
      </c>
    </row>
    <row r="2596" spans="1:2" ht="15.75" customHeight="1" x14ac:dyDescent="0.25">
      <c r="A2596" s="1" t="s">
        <v>2596</v>
      </c>
      <c r="B2596" s="1" t="str">
        <f ca="1">IFERROR(__xludf.DUMMYFUNCTION("GOOGLETRANSLATE(A2596)"),"cupboard")</f>
        <v>cupboard</v>
      </c>
    </row>
    <row r="2597" spans="1:2" ht="15.75" customHeight="1" x14ac:dyDescent="0.25">
      <c r="A2597" s="1" t="s">
        <v>2597</v>
      </c>
      <c r="B2597" s="1" t="str">
        <f ca="1">IFERROR(__xludf.DUMMYFUNCTION("GOOGLETRANSLATE(A2597)"),"lobo")</f>
        <v>lobo</v>
      </c>
    </row>
    <row r="2598" spans="1:2" ht="15.75" customHeight="1" x14ac:dyDescent="0.25">
      <c r="A2598" s="1" t="s">
        <v>2598</v>
      </c>
      <c r="B2598" s="1" t="str">
        <f ca="1">IFERROR(__xludf.DUMMYFUNCTION("GOOGLETRANSLATE(A2598)"),"we stay")</f>
        <v>we stay</v>
      </c>
    </row>
    <row r="2599" spans="1:2" ht="15.75" customHeight="1" x14ac:dyDescent="0.25">
      <c r="A2599" s="1" t="s">
        <v>2599</v>
      </c>
      <c r="B2599" s="1" t="str">
        <f ca="1">IFERROR(__xludf.DUMMYFUNCTION("GOOGLETRANSLATE(A2599)"),"certainly")</f>
        <v>certainly</v>
      </c>
    </row>
    <row r="2600" spans="1:2" ht="15.75" customHeight="1" x14ac:dyDescent="0.25">
      <c r="A2600" s="1" t="s">
        <v>2600</v>
      </c>
      <c r="B2600" s="1" t="str">
        <f ca="1">IFERROR(__xludf.DUMMYFUNCTION("GOOGLETRANSLATE(A2600)"),"to allow")</f>
        <v>to allow</v>
      </c>
    </row>
    <row r="2601" spans="1:2" ht="15.75" customHeight="1" x14ac:dyDescent="0.25">
      <c r="A2601" s="1" t="s">
        <v>2601</v>
      </c>
      <c r="B2601" s="1" t="str">
        <f ca="1">IFERROR(__xludf.DUMMYFUNCTION("GOOGLETRANSLATE(A2601)"),"traffic")</f>
        <v>traffic</v>
      </c>
    </row>
    <row r="2602" spans="1:2" ht="15.75" customHeight="1" x14ac:dyDescent="0.25">
      <c r="A2602" s="1" t="s">
        <v>2602</v>
      </c>
      <c r="B2602" s="1" t="str">
        <f ca="1">IFERROR(__xludf.DUMMYFUNCTION("GOOGLETRANSLATE(A2602)"),"uniform")</f>
        <v>uniform</v>
      </c>
    </row>
    <row r="2603" spans="1:2" ht="15.75" customHeight="1" x14ac:dyDescent="0.25">
      <c r="A2603" s="1" t="s">
        <v>2603</v>
      </c>
      <c r="B2603" s="1" t="str">
        <f ca="1">IFERROR(__xludf.DUMMYFUNCTION("GOOGLETRANSLATE(A2603)"),"We were")</f>
        <v>We were</v>
      </c>
    </row>
    <row r="2604" spans="1:2" ht="15.75" customHeight="1" x14ac:dyDescent="0.25">
      <c r="A2604" s="1" t="s">
        <v>2604</v>
      </c>
      <c r="B2604" s="1" t="str">
        <f ca="1">IFERROR(__xludf.DUMMYFUNCTION("GOOGLETRANSLATE(A2604)"),"Germany")</f>
        <v>Germany</v>
      </c>
    </row>
    <row r="2605" spans="1:2" ht="15.75" customHeight="1" x14ac:dyDescent="0.25">
      <c r="A2605" s="1" t="s">
        <v>2605</v>
      </c>
      <c r="B2605" s="1" t="str">
        <f ca="1">IFERROR(__xludf.DUMMYFUNCTION("GOOGLETRANSLATE(A2605)"),"suave")</f>
        <v>suave</v>
      </c>
    </row>
    <row r="2606" spans="1:2" ht="15.75" customHeight="1" x14ac:dyDescent="0.25">
      <c r="A2606" s="1" t="s">
        <v>2606</v>
      </c>
      <c r="B2606" s="1" t="str">
        <f ca="1">IFERROR(__xludf.DUMMYFUNCTION("GOOGLETRANSLATE(A2606)"),"own")</f>
        <v>own</v>
      </c>
    </row>
    <row r="2607" spans="1:2" ht="15.75" customHeight="1" x14ac:dyDescent="0.25">
      <c r="A2607" s="1" t="s">
        <v>2607</v>
      </c>
      <c r="B2607" s="1" t="str">
        <f ca="1">IFERROR(__xludf.DUMMYFUNCTION("GOOGLETRANSLATE(A2607)"),"please")</f>
        <v>please</v>
      </c>
    </row>
    <row r="2608" spans="1:2" ht="15.75" customHeight="1" x14ac:dyDescent="0.25">
      <c r="A2608" s="1" t="s">
        <v>2608</v>
      </c>
      <c r="B2608" s="1" t="str">
        <f ca="1">IFERROR(__xludf.DUMMYFUNCTION("GOOGLETRANSLATE(A2608)"),"disgusting")</f>
        <v>disgusting</v>
      </c>
    </row>
    <row r="2609" spans="1:2" ht="15.75" customHeight="1" x14ac:dyDescent="0.25">
      <c r="A2609" s="1" t="s">
        <v>2609</v>
      </c>
      <c r="B2609" s="1" t="str">
        <f ca="1">IFERROR(__xludf.DUMMYFUNCTION("GOOGLETRANSLATE(A2609)"),"hundred")</f>
        <v>hundred</v>
      </c>
    </row>
    <row r="2610" spans="1:2" ht="15.75" customHeight="1" x14ac:dyDescent="0.25">
      <c r="A2610" s="1" t="s">
        <v>2610</v>
      </c>
      <c r="B2610" s="1" t="str">
        <f ca="1">IFERROR(__xludf.DUMMYFUNCTION("GOOGLETRANSLATE(A2610)"),"winter")</f>
        <v>winter</v>
      </c>
    </row>
    <row r="2611" spans="1:2" ht="15.75" customHeight="1" x14ac:dyDescent="0.25">
      <c r="A2611" s="1" t="s">
        <v>2611</v>
      </c>
      <c r="B2611" s="1" t="str">
        <f ca="1">IFERROR(__xludf.DUMMYFUNCTION("GOOGLETRANSLATE(A2611)"),"with you")</f>
        <v>with you</v>
      </c>
    </row>
    <row r="2612" spans="1:2" ht="15.75" customHeight="1" x14ac:dyDescent="0.25">
      <c r="A2612" s="1" t="s">
        <v>2612</v>
      </c>
      <c r="B2612" s="1" t="str">
        <f ca="1">IFERROR(__xludf.DUMMYFUNCTION("GOOGLETRANSLATE(A2612)"),"Find")</f>
        <v>Find</v>
      </c>
    </row>
    <row r="2613" spans="1:2" ht="15.75" customHeight="1" x14ac:dyDescent="0.25">
      <c r="A2613" s="1" t="s">
        <v>2613</v>
      </c>
      <c r="B2613" s="1" t="str">
        <f ca="1">IFERROR(__xludf.DUMMYFUNCTION("GOOGLETRANSLATE(A2613)"),"jenny")</f>
        <v>jenny</v>
      </c>
    </row>
    <row r="2614" spans="1:2" ht="15.75" customHeight="1" x14ac:dyDescent="0.25">
      <c r="A2614" s="1" t="s">
        <v>2614</v>
      </c>
      <c r="B2614" s="1" t="str">
        <f ca="1">IFERROR(__xludf.DUMMYFUNCTION("GOOGLETRANSLATE(A2614)"),"conductor")</f>
        <v>conductor</v>
      </c>
    </row>
    <row r="2615" spans="1:2" ht="15.75" customHeight="1" x14ac:dyDescent="0.25">
      <c r="A2615" s="1" t="s">
        <v>2615</v>
      </c>
      <c r="B2615" s="1" t="str">
        <f ca="1">IFERROR(__xludf.DUMMYFUNCTION("GOOGLETRANSLATE(A2615)"),"equipment")</f>
        <v>equipment</v>
      </c>
    </row>
    <row r="2616" spans="1:2" ht="15.75" customHeight="1" x14ac:dyDescent="0.25">
      <c r="A2616" s="1" t="s">
        <v>2616</v>
      </c>
      <c r="B2616" s="1" t="str">
        <f ca="1">IFERROR(__xludf.DUMMYFUNCTION("GOOGLETRANSLATE(A2616)"),"arena")</f>
        <v>arena</v>
      </c>
    </row>
    <row r="2617" spans="1:2" ht="15.75" customHeight="1" x14ac:dyDescent="0.25">
      <c r="A2617" s="1" t="s">
        <v>2617</v>
      </c>
      <c r="B2617" s="1" t="str">
        <f ca="1">IFERROR(__xludf.DUMMYFUNCTION("GOOGLETRANSLATE(A2617)"),"park")</f>
        <v>park</v>
      </c>
    </row>
    <row r="2618" spans="1:2" ht="15.75" customHeight="1" x14ac:dyDescent="0.25">
      <c r="A2618" s="1" t="s">
        <v>2618</v>
      </c>
      <c r="B2618" s="1" t="str">
        <f ca="1">IFERROR(__xludf.DUMMYFUNCTION("GOOGLETRANSLATE(A2618)"),"license")</f>
        <v>license</v>
      </c>
    </row>
    <row r="2619" spans="1:2" ht="15.75" customHeight="1" x14ac:dyDescent="0.25">
      <c r="A2619" s="1" t="s">
        <v>2619</v>
      </c>
      <c r="B2619" s="1" t="str">
        <f ca="1">IFERROR(__xludf.DUMMYFUNCTION("GOOGLETRANSLATE(A2619)"),"uncles")</f>
        <v>uncles</v>
      </c>
    </row>
    <row r="2620" spans="1:2" ht="15.75" customHeight="1" x14ac:dyDescent="0.25">
      <c r="A2620" s="1" t="s">
        <v>2620</v>
      </c>
      <c r="B2620" s="1" t="str">
        <f ca="1">IFERROR(__xludf.DUMMYFUNCTION("GOOGLETRANSLATE(A2620)"),"jackson")</f>
        <v>jackson</v>
      </c>
    </row>
    <row r="2621" spans="1:2" ht="15.75" customHeight="1" x14ac:dyDescent="0.25">
      <c r="A2621" s="1" t="s">
        <v>2621</v>
      </c>
      <c r="B2621" s="1" t="str">
        <f ca="1">IFERROR(__xludf.DUMMYFUNCTION("GOOGLETRANSLATE(A2621)"),"said")</f>
        <v>said</v>
      </c>
    </row>
    <row r="2622" spans="1:2" ht="15.75" customHeight="1" x14ac:dyDescent="0.25">
      <c r="A2622" s="1" t="s">
        <v>2622</v>
      </c>
      <c r="B2622" s="1" t="str">
        <f ca="1">IFERROR(__xludf.DUMMYFUNCTION("GOOGLETRANSLATE(A2622)"),"mirror")</f>
        <v>mirror</v>
      </c>
    </row>
    <row r="2623" spans="1:2" ht="15.75" customHeight="1" x14ac:dyDescent="0.25">
      <c r="A2623" s="1" t="s">
        <v>2623</v>
      </c>
      <c r="B2623" s="1" t="str">
        <f ca="1">IFERROR(__xludf.DUMMYFUNCTION("GOOGLETRANSLATE(A2623)"),"marina")</f>
        <v>marina</v>
      </c>
    </row>
    <row r="2624" spans="1:2" ht="15.75" customHeight="1" x14ac:dyDescent="0.25">
      <c r="A2624" s="1" t="s">
        <v>2624</v>
      </c>
      <c r="B2624" s="1" t="str">
        <f ca="1">IFERROR(__xludf.DUMMYFUNCTION("GOOGLETRANSLATE(A2624)"),"killing")</f>
        <v>killing</v>
      </c>
    </row>
    <row r="2625" spans="1:2" ht="15.75" customHeight="1" x14ac:dyDescent="0.25">
      <c r="A2625" s="1" t="s">
        <v>2625</v>
      </c>
      <c r="B2625" s="1" t="str">
        <f ca="1">IFERROR(__xludf.DUMMYFUNCTION("GOOGLETRANSLATE(A2625)"),"beings")</f>
        <v>beings</v>
      </c>
    </row>
    <row r="2626" spans="1:2" ht="15.75" customHeight="1" x14ac:dyDescent="0.25">
      <c r="A2626" s="1" t="s">
        <v>2626</v>
      </c>
      <c r="B2626" s="1" t="str">
        <f ca="1">IFERROR(__xludf.DUMMYFUNCTION("GOOGLETRANSLATE(A2626)"),"parties")</f>
        <v>parties</v>
      </c>
    </row>
    <row r="2627" spans="1:2" ht="15.75" customHeight="1" x14ac:dyDescent="0.25">
      <c r="A2627" s="1" t="s">
        <v>2627</v>
      </c>
      <c r="B2627" s="1" t="str">
        <f ca="1">IFERROR(__xludf.DUMMYFUNCTION("GOOGLETRANSLATE(A2627)"),"mover")</f>
        <v>mover</v>
      </c>
    </row>
    <row r="2628" spans="1:2" ht="15.75" customHeight="1" x14ac:dyDescent="0.25">
      <c r="A2628" s="1" t="s">
        <v>2628</v>
      </c>
      <c r="B2628" s="1" t="str">
        <f ca="1">IFERROR(__xludf.DUMMYFUNCTION("GOOGLETRANSLATE(A2628)"),"coincidence")</f>
        <v>coincidence</v>
      </c>
    </row>
    <row r="2629" spans="1:2" ht="15.75" customHeight="1" x14ac:dyDescent="0.25">
      <c r="A2629" s="1" t="s">
        <v>2629</v>
      </c>
      <c r="B2629" s="1" t="str">
        <f ca="1">IFERROR(__xludf.DUMMYFUNCTION("GOOGLETRANSLATE(A2629)"),"analysis")</f>
        <v>analysis</v>
      </c>
    </row>
    <row r="2630" spans="1:2" ht="15.75" customHeight="1" x14ac:dyDescent="0.25">
      <c r="A2630" s="1" t="s">
        <v>2630</v>
      </c>
      <c r="B2630" s="1" t="str">
        <f ca="1">IFERROR(__xludf.DUMMYFUNCTION("GOOGLETRANSLATE(A2630)"),"arriving")</f>
        <v>arriving</v>
      </c>
    </row>
    <row r="2631" spans="1:2" ht="15.75" customHeight="1" x14ac:dyDescent="0.25">
      <c r="A2631" s="1" t="s">
        <v>2631</v>
      </c>
      <c r="B2631" s="1" t="str">
        <f ca="1">IFERROR(__xludf.DUMMYFUNCTION("GOOGLETRANSLATE(A2631)"),"sugar")</f>
        <v>sugar</v>
      </c>
    </row>
    <row r="2632" spans="1:2" ht="15.75" customHeight="1" x14ac:dyDescent="0.25">
      <c r="A2632" s="1" t="s">
        <v>2632</v>
      </c>
      <c r="B2632" s="1" t="str">
        <f ca="1">IFERROR(__xludf.DUMMYFUNCTION("GOOGLETRANSLATE(A2632)"),"tim")</f>
        <v>tim</v>
      </c>
    </row>
    <row r="2633" spans="1:2" ht="15.75" customHeight="1" x14ac:dyDescent="0.25">
      <c r="A2633" s="1" t="s">
        <v>2633</v>
      </c>
      <c r="B2633" s="1" t="str">
        <f ca="1">IFERROR(__xludf.DUMMYFUNCTION("GOOGLETRANSLATE(A2633)"),"to marry")</f>
        <v>to marry</v>
      </c>
    </row>
    <row r="2634" spans="1:2" ht="15.75" customHeight="1" x14ac:dyDescent="0.25">
      <c r="A2634" s="1" t="s">
        <v>2634</v>
      </c>
      <c r="B2634" s="1" t="str">
        <f ca="1">IFERROR(__xludf.DUMMYFUNCTION("GOOGLETRANSLATE(A2634)"),"basement")</f>
        <v>basement</v>
      </c>
    </row>
    <row r="2635" spans="1:2" ht="15.75" customHeight="1" x14ac:dyDescent="0.25">
      <c r="A2635" s="1" t="s">
        <v>2635</v>
      </c>
      <c r="B2635" s="1" t="str">
        <f ca="1">IFERROR(__xludf.DUMMYFUNCTION("GOOGLETRANSLATE(A2635)"),"let's go back")</f>
        <v>let's go back</v>
      </c>
    </row>
    <row r="2636" spans="1:2" ht="15.75" customHeight="1" x14ac:dyDescent="0.25">
      <c r="A2636" s="1" t="s">
        <v>2636</v>
      </c>
      <c r="B2636" s="1" t="str">
        <f ca="1">IFERROR(__xludf.DUMMYFUNCTION("GOOGLETRANSLATE(A2636)"),"will know")</f>
        <v>will know</v>
      </c>
    </row>
    <row r="2637" spans="1:2" ht="15.75" customHeight="1" x14ac:dyDescent="0.25">
      <c r="A2637" s="1" t="s">
        <v>2637</v>
      </c>
      <c r="B2637" s="1" t="str">
        <f ca="1">IFERROR(__xludf.DUMMYFUNCTION("GOOGLETRANSLATE(A2637)"),"taylor")</f>
        <v>taylor</v>
      </c>
    </row>
    <row r="2638" spans="1:2" ht="15.75" customHeight="1" x14ac:dyDescent="0.25">
      <c r="A2638" s="1" t="s">
        <v>2638</v>
      </c>
      <c r="B2638" s="1" t="str">
        <f ca="1">IFERROR(__xludf.DUMMYFUNCTION("GOOGLETRANSLATE(A2638)"),"chance")</f>
        <v>chance</v>
      </c>
    </row>
    <row r="2639" spans="1:2" ht="15.75" customHeight="1" x14ac:dyDescent="0.25">
      <c r="A2639" s="1" t="s">
        <v>2639</v>
      </c>
      <c r="B2639" s="1" t="str">
        <f ca="1">IFERROR(__xludf.DUMMYFUNCTION("GOOGLETRANSLATE(A2639)"),"cheque")</f>
        <v>cheque</v>
      </c>
    </row>
    <row r="2640" spans="1:2" ht="15.75" customHeight="1" x14ac:dyDescent="0.25">
      <c r="A2640" s="1" t="s">
        <v>2640</v>
      </c>
      <c r="B2640" s="1" t="str">
        <f ca="1">IFERROR(__xludf.DUMMYFUNCTION("GOOGLETRANSLATE(A2640)"),"review")</f>
        <v>review</v>
      </c>
    </row>
    <row r="2641" spans="1:2" ht="15.75" customHeight="1" x14ac:dyDescent="0.25">
      <c r="A2641" s="1" t="s">
        <v>2641</v>
      </c>
      <c r="B2641" s="1" t="str">
        <f ca="1">IFERROR(__xludf.DUMMYFUNCTION("GOOGLETRANSLATE(A2641)"),"put myself")</f>
        <v>put myself</v>
      </c>
    </row>
    <row r="2642" spans="1:2" ht="15.75" customHeight="1" x14ac:dyDescent="0.25">
      <c r="A2642" s="1" t="s">
        <v>2642</v>
      </c>
      <c r="B2642" s="1" t="str">
        <f ca="1">IFERROR(__xludf.DUMMYFUNCTION("GOOGLETRANSLATE(A2642)"),"happen")</f>
        <v>happen</v>
      </c>
    </row>
    <row r="2643" spans="1:2" ht="15.75" customHeight="1" x14ac:dyDescent="0.25">
      <c r="A2643" s="1" t="s">
        <v>2643</v>
      </c>
      <c r="B2643" s="1" t="str">
        <f ca="1">IFERROR(__xludf.DUMMYFUNCTION("GOOGLETRANSLATE(A2643)"),"accused")</f>
        <v>accused</v>
      </c>
    </row>
    <row r="2644" spans="1:2" ht="15.75" customHeight="1" x14ac:dyDescent="0.25">
      <c r="A2644" s="1" t="s">
        <v>2644</v>
      </c>
      <c r="B2644" s="1" t="str">
        <f ca="1">IFERROR(__xludf.DUMMYFUNCTION("GOOGLETRANSLATE(A2644)"),"tell me")</f>
        <v>tell me</v>
      </c>
    </row>
    <row r="2645" spans="1:2" ht="15.75" customHeight="1" x14ac:dyDescent="0.25">
      <c r="A2645" s="1" t="s">
        <v>2645</v>
      </c>
      <c r="B2645" s="1" t="str">
        <f ca="1">IFERROR(__xludf.DUMMYFUNCTION("GOOGLETRANSLATE(A2645)"),"I stayed")</f>
        <v>I stayed</v>
      </c>
    </row>
    <row r="2646" spans="1:2" ht="15.75" customHeight="1" x14ac:dyDescent="0.25">
      <c r="A2646" s="1" t="s">
        <v>2646</v>
      </c>
      <c r="B2646" s="1" t="str">
        <f ca="1">IFERROR(__xludf.DUMMYFUNCTION("GOOGLETRANSLATE(A2646)"),"awareness")</f>
        <v>awareness</v>
      </c>
    </row>
    <row r="2647" spans="1:2" ht="15.75" customHeight="1" x14ac:dyDescent="0.25">
      <c r="A2647" s="1" t="s">
        <v>2647</v>
      </c>
      <c r="B2647" s="1" t="str">
        <f ca="1">IFERROR(__xludf.DUMMYFUNCTION("GOOGLETRANSLATE(A2647)"),"doc")</f>
        <v>doc</v>
      </c>
    </row>
    <row r="2648" spans="1:2" ht="15.75" customHeight="1" x14ac:dyDescent="0.25">
      <c r="A2648" s="1" t="s">
        <v>2648</v>
      </c>
      <c r="B2648" s="1" t="str">
        <f ca="1">IFERROR(__xludf.DUMMYFUNCTION("GOOGLETRANSLATE(A2648)"),"nightmare")</f>
        <v>nightmare</v>
      </c>
    </row>
    <row r="2649" spans="1:2" ht="15.75" customHeight="1" x14ac:dyDescent="0.25">
      <c r="A2649" s="1" t="s">
        <v>2649</v>
      </c>
      <c r="B2649" s="1" t="str">
        <f ca="1">IFERROR(__xludf.DUMMYFUNCTION("GOOGLETRANSLATE(A2649)"),"soup")</f>
        <v>soup</v>
      </c>
    </row>
    <row r="2650" spans="1:2" ht="15.75" customHeight="1" x14ac:dyDescent="0.25">
      <c r="A2650" s="1" t="s">
        <v>2650</v>
      </c>
      <c r="B2650" s="1" t="str">
        <f ca="1">IFERROR(__xludf.DUMMYFUNCTION("GOOGLETRANSLATE(A2650)"),"hop")</f>
        <v>hop</v>
      </c>
    </row>
    <row r="2651" spans="1:2" ht="15.75" customHeight="1" x14ac:dyDescent="0.25">
      <c r="A2651" s="1" t="s">
        <v>2651</v>
      </c>
      <c r="B2651" s="1" t="str">
        <f ca="1">IFERROR(__xludf.DUMMYFUNCTION("GOOGLETRANSLATE(A2651)"),"wounds")</f>
        <v>wounds</v>
      </c>
    </row>
    <row r="2652" spans="1:2" ht="15.75" customHeight="1" x14ac:dyDescent="0.25">
      <c r="A2652" s="1" t="s">
        <v>2652</v>
      </c>
      <c r="B2652" s="1" t="str">
        <f ca="1">IFERROR(__xludf.DUMMYFUNCTION("GOOGLETRANSLATE(A2652)"),"think")</f>
        <v>think</v>
      </c>
    </row>
    <row r="2653" spans="1:2" ht="15.75" customHeight="1" x14ac:dyDescent="0.25">
      <c r="A2653" s="1" t="s">
        <v>2653</v>
      </c>
      <c r="B2653" s="1" t="str">
        <f ca="1">IFERROR(__xludf.DUMMYFUNCTION("GOOGLETRANSLATE(A2653)"),"suicide")</f>
        <v>suicide</v>
      </c>
    </row>
    <row r="2654" spans="1:2" ht="15.75" customHeight="1" x14ac:dyDescent="0.25">
      <c r="A2654" s="1" t="s">
        <v>2654</v>
      </c>
      <c r="B2654" s="1" t="str">
        <f ca="1">IFERROR(__xludf.DUMMYFUNCTION("GOOGLETRANSLATE(A2654)"),"Call me")</f>
        <v>Call me</v>
      </c>
    </row>
    <row r="2655" spans="1:2" ht="15.75" customHeight="1" x14ac:dyDescent="0.25">
      <c r="A2655" s="1" t="s">
        <v>2655</v>
      </c>
      <c r="B2655" s="1" t="str">
        <f ca="1">IFERROR(__xludf.DUMMYFUNCTION("GOOGLETRANSLATE(A2655)"),"posibilities")</f>
        <v>posibilities</v>
      </c>
    </row>
    <row r="2656" spans="1:2" ht="15.75" customHeight="1" x14ac:dyDescent="0.25">
      <c r="A2656" s="1" t="s">
        <v>2656</v>
      </c>
      <c r="B2656" s="1" t="str">
        <f ca="1">IFERROR(__xludf.DUMMYFUNCTION("GOOGLETRANSLATE(A2656)"),"chosen one")</f>
        <v>chosen one</v>
      </c>
    </row>
    <row r="2657" spans="1:2" ht="15.75" customHeight="1" x14ac:dyDescent="0.25">
      <c r="A2657" s="1" t="s">
        <v>2657</v>
      </c>
      <c r="B2657" s="1" t="str">
        <f ca="1">IFERROR(__xludf.DUMMYFUNCTION("GOOGLETRANSLATE(A2657)"),"divorce")</f>
        <v>divorce</v>
      </c>
    </row>
    <row r="2658" spans="1:2" ht="15.75" customHeight="1" x14ac:dyDescent="0.25">
      <c r="A2658" s="1" t="s">
        <v>2658</v>
      </c>
      <c r="B2658" s="1" t="str">
        <f ca="1">IFERROR(__xludf.DUMMYFUNCTION("GOOGLETRANSLATE(A2658)"),"records")</f>
        <v>records</v>
      </c>
    </row>
    <row r="2659" spans="1:2" ht="15.75" customHeight="1" x14ac:dyDescent="0.25">
      <c r="A2659" s="1" t="s">
        <v>2659</v>
      </c>
      <c r="B2659" s="1" t="str">
        <f ca="1">IFERROR(__xludf.DUMMYFUNCTION("GOOGLETRANSLATE(A2659)"),"I received")</f>
        <v>I received</v>
      </c>
    </row>
    <row r="2660" spans="1:2" ht="15.75" customHeight="1" x14ac:dyDescent="0.25">
      <c r="A2660" s="1" t="s">
        <v>2660</v>
      </c>
      <c r="B2660" s="1" t="str">
        <f ca="1">IFERROR(__xludf.DUMMYFUNCTION("GOOGLETRANSLATE(A2660)"),"joey")</f>
        <v>joey</v>
      </c>
    </row>
    <row r="2661" spans="1:2" ht="15.75" customHeight="1" x14ac:dyDescent="0.25">
      <c r="A2661" s="1" t="s">
        <v>2661</v>
      </c>
      <c r="B2661" s="1" t="str">
        <f ca="1">IFERROR(__xludf.DUMMYFUNCTION("GOOGLETRANSLATE(A2661)"),"You listen")</f>
        <v>You listen</v>
      </c>
    </row>
    <row r="2662" spans="1:2" ht="15.75" customHeight="1" x14ac:dyDescent="0.25">
      <c r="A2662" s="1" t="s">
        <v>2662</v>
      </c>
      <c r="B2662" s="1" t="str">
        <f ca="1">IFERROR(__xludf.DUMMYFUNCTION("GOOGLETRANSLATE(A2662)"),"Behold")</f>
        <v>Behold</v>
      </c>
    </row>
    <row r="2663" spans="1:2" ht="15.75" customHeight="1" x14ac:dyDescent="0.25">
      <c r="A2663" s="1" t="s">
        <v>2663</v>
      </c>
      <c r="B2663" s="1" t="str">
        <f ca="1">IFERROR(__xludf.DUMMYFUNCTION("GOOGLETRANSLATE(A2663)"),"lose")</f>
        <v>lose</v>
      </c>
    </row>
    <row r="2664" spans="1:2" ht="15.75" customHeight="1" x14ac:dyDescent="0.25">
      <c r="A2664" s="1" t="s">
        <v>2664</v>
      </c>
      <c r="B2664" s="1" t="str">
        <f ca="1">IFERROR(__xludf.DUMMYFUNCTION("GOOGLETRANSLATE(A2664)"),"Lawyers")</f>
        <v>Lawyers</v>
      </c>
    </row>
    <row r="2665" spans="1:2" ht="15.75" customHeight="1" x14ac:dyDescent="0.25">
      <c r="A2665" s="1" t="s">
        <v>2665</v>
      </c>
      <c r="B2665" s="1" t="str">
        <f ca="1">IFERROR(__xludf.DUMMYFUNCTION("GOOGLETRANSLATE(A2665)"),"It was")</f>
        <v>It was</v>
      </c>
    </row>
    <row r="2666" spans="1:2" ht="15.75" customHeight="1" x14ac:dyDescent="0.25">
      <c r="A2666" s="1" t="s">
        <v>2666</v>
      </c>
      <c r="B2666" s="1" t="str">
        <f ca="1">IFERROR(__xludf.DUMMYFUNCTION("GOOGLETRANSLATE(A2666)"),"Americans")</f>
        <v>Americans</v>
      </c>
    </row>
    <row r="2667" spans="1:2" ht="15.75" customHeight="1" x14ac:dyDescent="0.25">
      <c r="A2667" s="1" t="s">
        <v>2667</v>
      </c>
      <c r="B2667" s="1" t="str">
        <f ca="1">IFERROR(__xludf.DUMMYFUNCTION("GOOGLETRANSLATE(A2667)"),"wearing")</f>
        <v>wearing</v>
      </c>
    </row>
    <row r="2668" spans="1:2" ht="15.75" customHeight="1" x14ac:dyDescent="0.25">
      <c r="A2668" s="1" t="s">
        <v>2668</v>
      </c>
      <c r="B2668" s="1" t="str">
        <f ca="1">IFERROR(__xludf.DUMMYFUNCTION("GOOGLETRANSLATE(A2668)"),"Honey")</f>
        <v>Honey</v>
      </c>
    </row>
    <row r="2669" spans="1:2" ht="15.75" customHeight="1" x14ac:dyDescent="0.25">
      <c r="A2669" s="1" t="s">
        <v>2669</v>
      </c>
      <c r="B2669" s="1" t="str">
        <f ca="1">IFERROR(__xludf.DUMMYFUNCTION("GOOGLETRANSLATE(A2669)"),"I am back")</f>
        <v>I am back</v>
      </c>
    </row>
    <row r="2670" spans="1:2" ht="15.75" customHeight="1" x14ac:dyDescent="0.25">
      <c r="A2670" s="1" t="s">
        <v>2670</v>
      </c>
      <c r="B2670" s="1" t="str">
        <f ca="1">IFERROR(__xludf.DUMMYFUNCTION("GOOGLETRANSLATE(A2670)"),"things")</f>
        <v>things</v>
      </c>
    </row>
    <row r="2671" spans="1:2" ht="15.75" customHeight="1" x14ac:dyDescent="0.25">
      <c r="A2671" s="1" t="s">
        <v>2671</v>
      </c>
      <c r="B2671" s="1" t="str">
        <f ca="1">IFERROR(__xludf.DUMMYFUNCTION("GOOGLETRANSLATE(A2671)"),"sisters")</f>
        <v>sisters</v>
      </c>
    </row>
    <row r="2672" spans="1:2" ht="15.75" customHeight="1" x14ac:dyDescent="0.25">
      <c r="A2672" s="1" t="s">
        <v>2672</v>
      </c>
      <c r="B2672" s="1" t="str">
        <f ca="1">IFERROR(__xludf.DUMMYFUNCTION("GOOGLETRANSLATE(A2672)"),"German")</f>
        <v>German</v>
      </c>
    </row>
    <row r="2673" spans="1:2" ht="15.75" customHeight="1" x14ac:dyDescent="0.25">
      <c r="A2673" s="1" t="s">
        <v>2673</v>
      </c>
      <c r="B2673" s="1" t="str">
        <f ca="1">IFERROR(__xludf.DUMMYFUNCTION("GOOGLETRANSLATE(A2673)"),"would go")</f>
        <v>would go</v>
      </c>
    </row>
    <row r="2674" spans="1:2" ht="15.75" customHeight="1" x14ac:dyDescent="0.25">
      <c r="A2674" s="1" t="s">
        <v>2674</v>
      </c>
      <c r="B2674" s="1" t="str">
        <f ca="1">IFERROR(__xludf.DUMMYFUNCTION("GOOGLETRANSLATE(A2674)"),"lady")</f>
        <v>lady</v>
      </c>
    </row>
    <row r="2675" spans="1:2" ht="15.75" customHeight="1" x14ac:dyDescent="0.25">
      <c r="A2675" s="1" t="s">
        <v>2675</v>
      </c>
      <c r="B2675" s="1" t="str">
        <f ca="1">IFERROR(__xludf.DUMMYFUNCTION("GOOGLETRANSLATE(A2675)"),"I left")</f>
        <v>I left</v>
      </c>
    </row>
    <row r="2676" spans="1:2" ht="15.75" customHeight="1" x14ac:dyDescent="0.25">
      <c r="A2676" s="1" t="s">
        <v>2676</v>
      </c>
      <c r="B2676" s="1" t="str">
        <f ca="1">IFERROR(__xludf.DUMMYFUNCTION("GOOGLETRANSLATE(A2676)"),"particular")</f>
        <v>particular</v>
      </c>
    </row>
    <row r="2677" spans="1:2" ht="15.75" customHeight="1" x14ac:dyDescent="0.25">
      <c r="A2677" s="1" t="s">
        <v>2677</v>
      </c>
      <c r="B2677" s="1" t="str">
        <f ca="1">IFERROR(__xludf.DUMMYFUNCTION("GOOGLETRANSLATE(A2677)"),"heritage")</f>
        <v>heritage</v>
      </c>
    </row>
    <row r="2678" spans="1:2" ht="15.75" customHeight="1" x14ac:dyDescent="0.25">
      <c r="A2678" s="1" t="s">
        <v>2678</v>
      </c>
      <c r="B2678" s="1" t="str">
        <f ca="1">IFERROR(__xludf.DUMMYFUNCTION("GOOGLETRANSLATE(A2678)"),"border")</f>
        <v>border</v>
      </c>
    </row>
    <row r="2679" spans="1:2" ht="15.75" customHeight="1" x14ac:dyDescent="0.25">
      <c r="A2679" s="1" t="s">
        <v>2679</v>
      </c>
      <c r="B2679" s="1" t="str">
        <f ca="1">IFERROR(__xludf.DUMMYFUNCTION("GOOGLETRANSLATE(A2679)"),"advantage")</f>
        <v>advantage</v>
      </c>
    </row>
    <row r="2680" spans="1:2" ht="15.75" customHeight="1" x14ac:dyDescent="0.25">
      <c r="A2680" s="1" t="s">
        <v>2680</v>
      </c>
      <c r="B2680" s="1" t="str">
        <f ca="1">IFERROR(__xludf.DUMMYFUNCTION("GOOGLETRANSLATE(A2680)"),"alert")</f>
        <v>alert</v>
      </c>
    </row>
    <row r="2681" spans="1:2" ht="15.75" customHeight="1" x14ac:dyDescent="0.25">
      <c r="A2681" s="1" t="s">
        <v>2681</v>
      </c>
      <c r="B2681" s="1" t="str">
        <f ca="1">IFERROR(__xludf.DUMMYFUNCTION("GOOGLETRANSLATE(A2681)"),"pool")</f>
        <v>pool</v>
      </c>
    </row>
    <row r="2682" spans="1:2" ht="15.75" customHeight="1" x14ac:dyDescent="0.25">
      <c r="A2682" s="1" t="s">
        <v>2682</v>
      </c>
      <c r="B2682" s="1" t="str">
        <f ca="1">IFERROR(__xludf.DUMMYFUNCTION("GOOGLETRANSLATE(A2682)"),"gifts")</f>
        <v>gifts</v>
      </c>
    </row>
    <row r="2683" spans="1:2" ht="15.75" customHeight="1" x14ac:dyDescent="0.25">
      <c r="A2683" s="1" t="s">
        <v>2683</v>
      </c>
      <c r="B2683" s="1" t="str">
        <f ca="1">IFERROR(__xludf.DUMMYFUNCTION("GOOGLETRANSLATE(A2683)"),"behavior")</f>
        <v>behavior</v>
      </c>
    </row>
    <row r="2684" spans="1:2" ht="15.75" customHeight="1" x14ac:dyDescent="0.25">
      <c r="A2684" s="1" t="s">
        <v>2684</v>
      </c>
      <c r="B2684" s="1" t="str">
        <f ca="1">IFERROR(__xludf.DUMMYFUNCTION("GOOGLETRANSLATE(A2684)"),"julia")</f>
        <v>julia</v>
      </c>
    </row>
    <row r="2685" spans="1:2" ht="15.75" customHeight="1" x14ac:dyDescent="0.25">
      <c r="A2685" s="1" t="s">
        <v>2685</v>
      </c>
      <c r="B2685" s="1" t="str">
        <f ca="1">IFERROR(__xludf.DUMMYFUNCTION("GOOGLETRANSLATE(A2685)"),"signals")</f>
        <v>signals</v>
      </c>
    </row>
    <row r="2686" spans="1:2" ht="15.75" customHeight="1" x14ac:dyDescent="0.25">
      <c r="A2686" s="1" t="s">
        <v>2686</v>
      </c>
      <c r="B2686" s="1" t="str">
        <f ca="1">IFERROR(__xludf.DUMMYFUNCTION("GOOGLETRANSLATE(A2686)"),"we went out")</f>
        <v>we went out</v>
      </c>
    </row>
    <row r="2687" spans="1:2" ht="15.75" customHeight="1" x14ac:dyDescent="0.25">
      <c r="A2687" s="1" t="s">
        <v>2687</v>
      </c>
      <c r="B2687" s="1" t="str">
        <f ca="1">IFERROR(__xludf.DUMMYFUNCTION("GOOGLETRANSLATE(A2687)"),"magazine")</f>
        <v>magazine</v>
      </c>
    </row>
    <row r="2688" spans="1:2" ht="15.75" customHeight="1" x14ac:dyDescent="0.25">
      <c r="A2688" s="1" t="s">
        <v>2688</v>
      </c>
      <c r="B2688" s="1" t="str">
        <f ca="1">IFERROR(__xludf.DUMMYFUNCTION("GOOGLETRANSLATE(A2688)"),"made")</f>
        <v>made</v>
      </c>
    </row>
    <row r="2689" spans="1:2" ht="15.75" customHeight="1" x14ac:dyDescent="0.25">
      <c r="A2689" s="1" t="s">
        <v>2689</v>
      </c>
      <c r="B2689" s="1" t="str">
        <f ca="1">IFERROR(__xludf.DUMMYFUNCTION("GOOGLETRANSLATE(A2689)"),"images")</f>
        <v>images</v>
      </c>
    </row>
    <row r="2690" spans="1:2" ht="15.75" customHeight="1" x14ac:dyDescent="0.25">
      <c r="A2690" s="1" t="s">
        <v>2690</v>
      </c>
      <c r="B2690" s="1" t="str">
        <f ca="1">IFERROR(__xludf.DUMMYFUNCTION("GOOGLETRANSLATE(A2690)"),"you arrive")</f>
        <v>you arrive</v>
      </c>
    </row>
    <row r="2691" spans="1:2" ht="15.75" customHeight="1" x14ac:dyDescent="0.25">
      <c r="A2691" s="1" t="s">
        <v>2691</v>
      </c>
      <c r="B2691" s="1" t="str">
        <f ca="1">IFERROR(__xludf.DUMMYFUNCTION("GOOGLETRANSLATE(A2691)"),"rapid")</f>
        <v>rapid</v>
      </c>
    </row>
    <row r="2692" spans="1:2" ht="15.75" customHeight="1" x14ac:dyDescent="0.25">
      <c r="A2692" s="1" t="s">
        <v>2692</v>
      </c>
      <c r="B2692" s="1" t="str">
        <f ca="1">IFERROR(__xludf.DUMMYFUNCTION("GOOGLETRANSLATE(A2692)"),"canal")</f>
        <v>canal</v>
      </c>
    </row>
    <row r="2693" spans="1:2" ht="15.75" customHeight="1" x14ac:dyDescent="0.25">
      <c r="A2693" s="1" t="s">
        <v>2693</v>
      </c>
      <c r="B2693" s="1" t="str">
        <f ca="1">IFERROR(__xludf.DUMMYFUNCTION("GOOGLETRANSLATE(A2693)"),"patience")</f>
        <v>patience</v>
      </c>
    </row>
    <row r="2694" spans="1:2" ht="15.75" customHeight="1" x14ac:dyDescent="0.25">
      <c r="A2694" s="1" t="s">
        <v>2694</v>
      </c>
      <c r="B2694" s="1" t="str">
        <f ca="1">IFERROR(__xludf.DUMMYFUNCTION("GOOGLETRANSLATE(A2694)"),"taken out")</f>
        <v>taken out</v>
      </c>
    </row>
    <row r="2695" spans="1:2" ht="15.75" customHeight="1" x14ac:dyDescent="0.25">
      <c r="A2695" s="1" t="s">
        <v>2695</v>
      </c>
      <c r="B2695" s="1" t="str">
        <f ca="1">IFERROR(__xludf.DUMMYFUNCTION("GOOGLETRANSLATE(A2695)"),"echo")</f>
        <v>echo</v>
      </c>
    </row>
    <row r="2696" spans="1:2" ht="15.75" customHeight="1" x14ac:dyDescent="0.25">
      <c r="A2696" s="1" t="s">
        <v>2696</v>
      </c>
      <c r="B2696" s="1" t="str">
        <f ca="1">IFERROR(__xludf.DUMMYFUNCTION("GOOGLETRANSLATE(A2696)"),"crisis")</f>
        <v>crisis</v>
      </c>
    </row>
    <row r="2697" spans="1:2" ht="15.75" customHeight="1" x14ac:dyDescent="0.25">
      <c r="A2697" s="1" t="s">
        <v>2697</v>
      </c>
      <c r="B2697" s="1" t="str">
        <f ca="1">IFERROR(__xludf.DUMMYFUNCTION("GOOGLETRANSLATE(A2697)"),"murderers")</f>
        <v>murderers</v>
      </c>
    </row>
    <row r="2698" spans="1:2" ht="15.75" customHeight="1" x14ac:dyDescent="0.25">
      <c r="A2698" s="1" t="s">
        <v>2698</v>
      </c>
      <c r="B2698" s="1" t="str">
        <f ca="1">IFERROR(__xludf.DUMMYFUNCTION("GOOGLETRANSLATE(A2698)"),"did you hear")</f>
        <v>did you hear</v>
      </c>
    </row>
    <row r="2699" spans="1:2" ht="15.75" customHeight="1" x14ac:dyDescent="0.25">
      <c r="A2699" s="1" t="s">
        <v>2699</v>
      </c>
      <c r="B2699" s="1" t="str">
        <f ca="1">IFERROR(__xludf.DUMMYFUNCTION("GOOGLETRANSLATE(A2699)"),"Leaving")</f>
        <v>Leaving</v>
      </c>
    </row>
    <row r="2700" spans="1:2" ht="15.75" customHeight="1" x14ac:dyDescent="0.25">
      <c r="A2700" s="1" t="s">
        <v>2700</v>
      </c>
      <c r="B2700" s="1" t="str">
        <f ca="1">IFERROR(__xludf.DUMMYFUNCTION("GOOGLETRANSLATE(A2700)"),"You would be")</f>
        <v>You would be</v>
      </c>
    </row>
    <row r="2701" spans="1:2" ht="15.75" customHeight="1" x14ac:dyDescent="0.25">
      <c r="A2701" s="1" t="s">
        <v>2701</v>
      </c>
      <c r="B2701" s="1" t="str">
        <f ca="1">IFERROR(__xludf.DUMMYFUNCTION("GOOGLETRANSLATE(A2701)"),"previously")</f>
        <v>previously</v>
      </c>
    </row>
    <row r="2702" spans="1:2" ht="15.75" customHeight="1" x14ac:dyDescent="0.25">
      <c r="A2702" s="1" t="s">
        <v>2702</v>
      </c>
      <c r="B2702" s="1" t="str">
        <f ca="1">IFERROR(__xludf.DUMMYFUNCTION("GOOGLETRANSLATE(A2702)"),"surveillance")</f>
        <v>surveillance</v>
      </c>
    </row>
    <row r="2703" spans="1:2" ht="15.75" customHeight="1" x14ac:dyDescent="0.25">
      <c r="A2703" s="1" t="s">
        <v>2703</v>
      </c>
      <c r="B2703" s="1" t="str">
        <f ca="1">IFERROR(__xludf.DUMMYFUNCTION("GOOGLETRANSLATE(A2703)"),"desert")</f>
        <v>desert</v>
      </c>
    </row>
    <row r="2704" spans="1:2" ht="15.75" customHeight="1" x14ac:dyDescent="0.25">
      <c r="A2704" s="1" t="s">
        <v>2704</v>
      </c>
      <c r="B2704" s="1" t="str">
        <f ca="1">IFERROR(__xludf.DUMMYFUNCTION("GOOGLETRANSLATE(A2704)"),"scared")</f>
        <v>scared</v>
      </c>
    </row>
    <row r="2705" spans="1:2" ht="15.75" customHeight="1" x14ac:dyDescent="0.25">
      <c r="A2705" s="1" t="s">
        <v>2705</v>
      </c>
      <c r="B2705" s="1" t="str">
        <f ca="1">IFERROR(__xludf.DUMMYFUNCTION("GOOGLETRANSLATE(A2705)"),"rope")</f>
        <v>rope</v>
      </c>
    </row>
    <row r="2706" spans="1:2" ht="15.75" customHeight="1" x14ac:dyDescent="0.25">
      <c r="A2706" s="1" t="s">
        <v>2706</v>
      </c>
      <c r="B2706" s="1" t="str">
        <f ca="1">IFERROR(__xludf.DUMMYFUNCTION("GOOGLETRANSLATE(A2706)"),"mine")</f>
        <v>mine</v>
      </c>
    </row>
    <row r="2707" spans="1:2" ht="15.75" customHeight="1" x14ac:dyDescent="0.25">
      <c r="A2707" s="1" t="s">
        <v>2707</v>
      </c>
      <c r="B2707" s="1" t="str">
        <f ca="1">IFERROR(__xludf.DUMMYFUNCTION("GOOGLETRANSLATE(A2707)"),"chuck")</f>
        <v>chuck</v>
      </c>
    </row>
    <row r="2708" spans="1:2" ht="15.75" customHeight="1" x14ac:dyDescent="0.25">
      <c r="A2708" s="1" t="s">
        <v>2708</v>
      </c>
      <c r="B2708" s="1" t="str">
        <f ca="1">IFERROR(__xludf.DUMMYFUNCTION("GOOGLETRANSLATE(A2708)"),"followed")</f>
        <v>followed</v>
      </c>
    </row>
    <row r="2709" spans="1:2" ht="15.75" customHeight="1" x14ac:dyDescent="0.25">
      <c r="A2709" s="1" t="s">
        <v>2709</v>
      </c>
      <c r="B2709" s="1" t="str">
        <f ca="1">IFERROR(__xludf.DUMMYFUNCTION("GOOGLETRANSLATE(A2709)"),"we will be")</f>
        <v>we will be</v>
      </c>
    </row>
    <row r="2710" spans="1:2" ht="15.75" customHeight="1" x14ac:dyDescent="0.25">
      <c r="A2710" s="1" t="s">
        <v>2710</v>
      </c>
      <c r="B2710" s="1" t="str">
        <f ca="1">IFERROR(__xludf.DUMMYFUNCTION("GOOGLETRANSLATE(A2710)"),"morgan")</f>
        <v>morgan</v>
      </c>
    </row>
    <row r="2711" spans="1:2" ht="15.75" customHeight="1" x14ac:dyDescent="0.25">
      <c r="A2711" s="1" t="s">
        <v>2711</v>
      </c>
      <c r="B2711" s="1" t="str">
        <f ca="1">IFERROR(__xludf.DUMMYFUNCTION("GOOGLETRANSLATE(A2711)"),"penny")</f>
        <v>penny</v>
      </c>
    </row>
    <row r="2712" spans="1:2" ht="15.75" customHeight="1" x14ac:dyDescent="0.25">
      <c r="A2712" s="1" t="s">
        <v>2712</v>
      </c>
      <c r="B2712" s="1" t="str">
        <f ca="1">IFERROR(__xludf.DUMMYFUNCTION("GOOGLETRANSLATE(A2712)"),"awake")</f>
        <v>awake</v>
      </c>
    </row>
    <row r="2713" spans="1:2" ht="15.75" customHeight="1" x14ac:dyDescent="0.25">
      <c r="A2713" s="1" t="s">
        <v>2713</v>
      </c>
      <c r="B2713" s="1" t="str">
        <f ca="1">IFERROR(__xludf.DUMMYFUNCTION("GOOGLETRANSLATE(A2713)"),"governor")</f>
        <v>governor</v>
      </c>
    </row>
    <row r="2714" spans="1:2" ht="15.75" customHeight="1" x14ac:dyDescent="0.25">
      <c r="A2714" s="1" t="s">
        <v>2714</v>
      </c>
      <c r="B2714" s="1" t="str">
        <f ca="1">IFERROR(__xludf.DUMMYFUNCTION("GOOGLETRANSLATE(A2714)"),"section")</f>
        <v>section</v>
      </c>
    </row>
    <row r="2715" spans="1:2" ht="15.75" customHeight="1" x14ac:dyDescent="0.25">
      <c r="A2715" s="1" t="s">
        <v>2715</v>
      </c>
      <c r="B2715" s="1" t="str">
        <f ca="1">IFERROR(__xludf.DUMMYFUNCTION("GOOGLETRANSLATE(A2715)"),"get married")</f>
        <v>get married</v>
      </c>
    </row>
    <row r="2716" spans="1:2" ht="15.75" customHeight="1" x14ac:dyDescent="0.25">
      <c r="A2716" s="1" t="s">
        <v>2716</v>
      </c>
      <c r="B2716" s="1" t="str">
        <f ca="1">IFERROR(__xludf.DUMMYFUNCTION("GOOGLETRANSLATE(A2716)"),"jobs")</f>
        <v>jobs</v>
      </c>
    </row>
    <row r="2717" spans="1:2" ht="15.75" customHeight="1" x14ac:dyDescent="0.25">
      <c r="A2717" s="1" t="s">
        <v>2717</v>
      </c>
      <c r="B2717" s="1" t="str">
        <f ca="1">IFERROR(__xludf.DUMMYFUNCTION("GOOGLETRANSLATE(A2717)"),"karen")</f>
        <v>karen</v>
      </c>
    </row>
    <row r="2718" spans="1:2" ht="15.75" customHeight="1" x14ac:dyDescent="0.25">
      <c r="A2718" s="1" t="s">
        <v>2718</v>
      </c>
      <c r="B2718" s="1" t="str">
        <f ca="1">IFERROR(__xludf.DUMMYFUNCTION("GOOGLETRANSLATE(A2718)"),"prepared")</f>
        <v>prepared</v>
      </c>
    </row>
    <row r="2719" spans="1:2" ht="15.75" customHeight="1" x14ac:dyDescent="0.25">
      <c r="A2719" s="1" t="s">
        <v>2719</v>
      </c>
      <c r="B2719" s="1" t="str">
        <f ca="1">IFERROR(__xludf.DUMMYFUNCTION("GOOGLETRANSLATE(A2719)"),"They died")</f>
        <v>They died</v>
      </c>
    </row>
    <row r="2720" spans="1:2" ht="15.75" customHeight="1" x14ac:dyDescent="0.25">
      <c r="A2720" s="1" t="s">
        <v>2720</v>
      </c>
      <c r="B2720" s="1" t="str">
        <f ca="1">IFERROR(__xludf.DUMMYFUNCTION("GOOGLETRANSLATE(A2720)"),"comprehensive")</f>
        <v>comprehensive</v>
      </c>
    </row>
    <row r="2721" spans="1:2" ht="15.75" customHeight="1" x14ac:dyDescent="0.25">
      <c r="A2721" s="1" t="s">
        <v>2721</v>
      </c>
      <c r="B2721" s="1" t="str">
        <f ca="1">IFERROR(__xludf.DUMMYFUNCTION("GOOGLETRANSLATE(A2721)"),"curiosity")</f>
        <v>curiosity</v>
      </c>
    </row>
    <row r="2722" spans="1:2" ht="15.75" customHeight="1" x14ac:dyDescent="0.25">
      <c r="A2722" s="1" t="s">
        <v>2722</v>
      </c>
      <c r="B2722" s="1" t="str">
        <f ca="1">IFERROR(__xludf.DUMMYFUNCTION("GOOGLETRANSLATE(A2722)"),"CEO.")</f>
        <v>CEO.</v>
      </c>
    </row>
    <row r="2723" spans="1:2" ht="15.75" customHeight="1" x14ac:dyDescent="0.25">
      <c r="A2723" s="1" t="s">
        <v>2723</v>
      </c>
      <c r="B2723" s="1" t="str">
        <f ca="1">IFERROR(__xludf.DUMMYFUNCTION("GOOGLETRANSLATE(A2723)"),"hank")</f>
        <v>hank</v>
      </c>
    </row>
    <row r="2724" spans="1:2" ht="15.75" customHeight="1" x14ac:dyDescent="0.25">
      <c r="A2724" s="1" t="s">
        <v>2724</v>
      </c>
      <c r="B2724" s="1" t="str">
        <f ca="1">IFERROR(__xludf.DUMMYFUNCTION("GOOGLETRANSLATE(A2724)"),"impression")</f>
        <v>impression</v>
      </c>
    </row>
    <row r="2725" spans="1:2" ht="15.75" customHeight="1" x14ac:dyDescent="0.25">
      <c r="A2725" s="1" t="s">
        <v>2725</v>
      </c>
      <c r="B2725" s="1" t="str">
        <f ca="1">IFERROR(__xludf.DUMMYFUNCTION("GOOGLETRANSLATE(A2725)"),"pez")</f>
        <v>pez</v>
      </c>
    </row>
    <row r="2726" spans="1:2" ht="15.75" customHeight="1" x14ac:dyDescent="0.25">
      <c r="A2726" s="1" t="s">
        <v>2726</v>
      </c>
      <c r="B2726" s="1" t="str">
        <f ca="1">IFERROR(__xludf.DUMMYFUNCTION("GOOGLETRANSLATE(A2726)"),"passed")</f>
        <v>passed</v>
      </c>
    </row>
    <row r="2727" spans="1:2" ht="15.75" customHeight="1" x14ac:dyDescent="0.25">
      <c r="A2727" s="1" t="s">
        <v>2727</v>
      </c>
      <c r="B2727" s="1" t="str">
        <f ca="1">IFERROR(__xludf.DUMMYFUNCTION("GOOGLETRANSLATE(A2727)"),"you listened")</f>
        <v>you listened</v>
      </c>
    </row>
    <row r="2728" spans="1:2" ht="15.75" customHeight="1" x14ac:dyDescent="0.25">
      <c r="A2728" s="1" t="s">
        <v>2728</v>
      </c>
      <c r="B2728" s="1" t="str">
        <f ca="1">IFERROR(__xludf.DUMMYFUNCTION("GOOGLETRANSLATE(A2728)"),"tower")</f>
        <v>tower</v>
      </c>
    </row>
    <row r="2729" spans="1:2" ht="15.75" customHeight="1" x14ac:dyDescent="0.25">
      <c r="A2729" s="1" t="s">
        <v>2729</v>
      </c>
      <c r="B2729" s="1" t="str">
        <f ca="1">IFERROR(__xludf.DUMMYFUNCTION("GOOGLETRANSLATE(A2729)"),"You feel")</f>
        <v>You feel</v>
      </c>
    </row>
    <row r="2730" spans="1:2" ht="15.75" customHeight="1" x14ac:dyDescent="0.25">
      <c r="A2730" s="1" t="s">
        <v>2730</v>
      </c>
      <c r="B2730" s="1" t="str">
        <f ca="1">IFERROR(__xludf.DUMMYFUNCTION("GOOGLETRANSLATE(A2730)"),"to lie")</f>
        <v>to lie</v>
      </c>
    </row>
    <row r="2731" spans="1:2" ht="15.75" customHeight="1" x14ac:dyDescent="0.25">
      <c r="A2731" s="1" t="s">
        <v>2731</v>
      </c>
      <c r="B2731" s="1" t="str">
        <f ca="1">IFERROR(__xludf.DUMMYFUNCTION("GOOGLETRANSLATE(A2731)"),"aisle")</f>
        <v>aisle</v>
      </c>
    </row>
    <row r="2732" spans="1:2" ht="15.75" customHeight="1" x14ac:dyDescent="0.25">
      <c r="A2732" s="1" t="s">
        <v>2732</v>
      </c>
      <c r="B2732" s="1" t="str">
        <f ca="1">IFERROR(__xludf.DUMMYFUNCTION("GOOGLETRANSLATE(A2732)"),"play")</f>
        <v>play</v>
      </c>
    </row>
    <row r="2733" spans="1:2" ht="15.75" customHeight="1" x14ac:dyDescent="0.25">
      <c r="A2733" s="1" t="s">
        <v>2733</v>
      </c>
      <c r="B2733" s="1" t="str">
        <f ca="1">IFERROR(__xludf.DUMMYFUNCTION("GOOGLETRANSLATE(A2733)"),"suéltame")</f>
        <v>suéltame</v>
      </c>
    </row>
    <row r="2734" spans="1:2" ht="15.75" customHeight="1" x14ac:dyDescent="0.25">
      <c r="A2734" s="1" t="s">
        <v>2734</v>
      </c>
      <c r="B2734" s="1" t="str">
        <f ca="1">IFERROR(__xludf.DUMMYFUNCTION("GOOGLETRANSLATE(A2734)"),"arrest")</f>
        <v>arrest</v>
      </c>
    </row>
    <row r="2735" spans="1:2" ht="15.75" customHeight="1" x14ac:dyDescent="0.25">
      <c r="A2735" s="1" t="s">
        <v>2735</v>
      </c>
      <c r="B2735" s="1" t="str">
        <f ca="1">IFERROR(__xludf.DUMMYFUNCTION("GOOGLETRANSLATE(A2735)"),"rich")</f>
        <v>rich</v>
      </c>
    </row>
    <row r="2736" spans="1:2" ht="15.75" customHeight="1" x14ac:dyDescent="0.25">
      <c r="A2736" s="1" t="s">
        <v>2736</v>
      </c>
      <c r="B2736" s="1" t="str">
        <f ca="1">IFERROR(__xludf.DUMMYFUNCTION("GOOGLETRANSLATE(A2736)"),"simple")</f>
        <v>simple</v>
      </c>
    </row>
    <row r="2737" spans="1:2" ht="15.75" customHeight="1" x14ac:dyDescent="0.25">
      <c r="A2737" s="1" t="s">
        <v>2737</v>
      </c>
      <c r="B2737" s="1" t="str">
        <f ca="1">IFERROR(__xludf.DUMMYFUNCTION("GOOGLETRANSLATE(A2737)"),"route")</f>
        <v>route</v>
      </c>
    </row>
    <row r="2738" spans="1:2" ht="15.75" customHeight="1" x14ac:dyDescent="0.25">
      <c r="A2738" s="1" t="s">
        <v>2738</v>
      </c>
      <c r="B2738" s="1" t="str">
        <f ca="1">IFERROR(__xludf.DUMMYFUNCTION("GOOGLETRANSLATE(A2738)"),"document")</f>
        <v>document</v>
      </c>
    </row>
    <row r="2739" spans="1:2" ht="15.75" customHeight="1" x14ac:dyDescent="0.25">
      <c r="A2739" s="1" t="s">
        <v>2739</v>
      </c>
      <c r="B2739" s="1" t="str">
        <f ca="1">IFERROR(__xludf.DUMMYFUNCTION("GOOGLETRANSLATE(A2739)"),"in love")</f>
        <v>in love</v>
      </c>
    </row>
    <row r="2740" spans="1:2" ht="15.75" customHeight="1" x14ac:dyDescent="0.25">
      <c r="A2740" s="1" t="s">
        <v>2740</v>
      </c>
      <c r="B2740" s="1" t="str">
        <f ca="1">IFERROR(__xludf.DUMMYFUNCTION("GOOGLETRANSLATE(A2740)"),"bet")</f>
        <v>bet</v>
      </c>
    </row>
    <row r="2741" spans="1:2" ht="15.75" customHeight="1" x14ac:dyDescent="0.25">
      <c r="A2741" s="1" t="s">
        <v>2741</v>
      </c>
      <c r="B2741" s="1" t="str">
        <f ca="1">IFERROR(__xludf.DUMMYFUNCTION("GOOGLETRANSLATE(A2741)"),"lost")</f>
        <v>lost</v>
      </c>
    </row>
    <row r="2742" spans="1:2" ht="15.75" customHeight="1" x14ac:dyDescent="0.25">
      <c r="A2742" s="1" t="s">
        <v>2742</v>
      </c>
      <c r="B2742" s="1" t="str">
        <f ca="1">IFERROR(__xludf.DUMMYFUNCTION("GOOGLETRANSLATE(A2742)"),"They came")</f>
        <v>They came</v>
      </c>
    </row>
    <row r="2743" spans="1:2" ht="15.75" customHeight="1" x14ac:dyDescent="0.25">
      <c r="A2743" s="1" t="s">
        <v>2743</v>
      </c>
      <c r="B2743" s="1" t="str">
        <f ca="1">IFERROR(__xludf.DUMMYFUNCTION("GOOGLETRANSLATE(A2743)"),"Help us")</f>
        <v>Help us</v>
      </c>
    </row>
    <row r="2744" spans="1:2" ht="15.75" customHeight="1" x14ac:dyDescent="0.25">
      <c r="A2744" s="1" t="s">
        <v>2744</v>
      </c>
      <c r="B2744" s="1" t="str">
        <f ca="1">IFERROR(__xludf.DUMMYFUNCTION("GOOGLETRANSLATE(A2744)"),"I present")</f>
        <v>I present</v>
      </c>
    </row>
    <row r="2745" spans="1:2" ht="15.75" customHeight="1" x14ac:dyDescent="0.25">
      <c r="A2745" s="1" t="s">
        <v>2745</v>
      </c>
      <c r="B2745" s="1" t="str">
        <f ca="1">IFERROR(__xludf.DUMMYFUNCTION("GOOGLETRANSLATE(A2745)"),"Make me")</f>
        <v>Make me</v>
      </c>
    </row>
    <row r="2746" spans="1:2" ht="15.75" customHeight="1" x14ac:dyDescent="0.25">
      <c r="A2746" s="1" t="s">
        <v>2746</v>
      </c>
      <c r="B2746" s="1" t="str">
        <f ca="1">IFERROR(__xludf.DUMMYFUNCTION("GOOGLETRANSLATE(A2746)"),"read")</f>
        <v>read</v>
      </c>
    </row>
    <row r="2747" spans="1:2" ht="15.75" customHeight="1" x14ac:dyDescent="0.25">
      <c r="A2747" s="1" t="s">
        <v>2747</v>
      </c>
      <c r="B2747" s="1" t="str">
        <f ca="1">IFERROR(__xludf.DUMMYFUNCTION("GOOGLETRANSLATE(A2747)"),"arthur")</f>
        <v>arthur</v>
      </c>
    </row>
    <row r="2748" spans="1:2" ht="15.75" customHeight="1" x14ac:dyDescent="0.25">
      <c r="A2748" s="1" t="s">
        <v>2748</v>
      </c>
      <c r="B2748" s="1" t="str">
        <f ca="1">IFERROR(__xludf.DUMMYFUNCTION("GOOGLETRANSLATE(A2748)"),"virus")</f>
        <v>virus</v>
      </c>
    </row>
    <row r="2749" spans="1:2" ht="15.75" customHeight="1" x14ac:dyDescent="0.25">
      <c r="A2749" s="1" t="s">
        <v>2749</v>
      </c>
      <c r="B2749" s="1" t="str">
        <f ca="1">IFERROR(__xludf.DUMMYFUNCTION("GOOGLETRANSLATE(A2749)"),"Lárgate")</f>
        <v>Lárgate</v>
      </c>
    </row>
    <row r="2750" spans="1:2" ht="15.75" customHeight="1" x14ac:dyDescent="0.25">
      <c r="A2750" s="1" t="s">
        <v>2750</v>
      </c>
      <c r="B2750" s="1" t="str">
        <f ca="1">IFERROR(__xludf.DUMMYFUNCTION("GOOGLETRANSLATE(A2750)"),"Follow")</f>
        <v>Follow</v>
      </c>
    </row>
    <row r="2751" spans="1:2" ht="15.75" customHeight="1" x14ac:dyDescent="0.25">
      <c r="A2751" s="1" t="s">
        <v>2751</v>
      </c>
      <c r="B2751" s="1" t="str">
        <f ca="1">IFERROR(__xludf.DUMMYFUNCTION("GOOGLETRANSLATE(A2751)"),"bought")</f>
        <v>bought</v>
      </c>
    </row>
    <row r="2752" spans="1:2" ht="15.75" customHeight="1" x14ac:dyDescent="0.25">
      <c r="A2752" s="1" t="s">
        <v>2752</v>
      </c>
      <c r="B2752" s="1" t="str">
        <f ca="1">IFERROR(__xludf.DUMMYFUNCTION("GOOGLETRANSLATE(A2752)"),"serve")</f>
        <v>serve</v>
      </c>
    </row>
    <row r="2753" spans="1:2" ht="15.75" customHeight="1" x14ac:dyDescent="0.25">
      <c r="A2753" s="1" t="s">
        <v>2753</v>
      </c>
      <c r="B2753" s="1" t="str">
        <f ca="1">IFERROR(__xludf.DUMMYFUNCTION("GOOGLETRANSLATE(A2753)"),"Put")</f>
        <v>Put</v>
      </c>
    </row>
    <row r="2754" spans="1:2" ht="15.75" customHeight="1" x14ac:dyDescent="0.25">
      <c r="A2754" s="1" t="s">
        <v>2754</v>
      </c>
      <c r="B2754" s="1" t="str">
        <f ca="1">IFERROR(__xludf.DUMMYFUNCTION("GOOGLETRANSLATE(A2754)"),"alarm")</f>
        <v>alarm</v>
      </c>
    </row>
    <row r="2755" spans="1:2" ht="15.75" customHeight="1" x14ac:dyDescent="0.25">
      <c r="A2755" s="1" t="s">
        <v>2755</v>
      </c>
      <c r="B2755" s="1" t="str">
        <f ca="1">IFERROR(__xludf.DUMMYFUNCTION("GOOGLETRANSLATE(A2755)"),"identity")</f>
        <v>identity</v>
      </c>
    </row>
    <row r="2756" spans="1:2" ht="15.75" customHeight="1" x14ac:dyDescent="0.25">
      <c r="A2756" s="1" t="s">
        <v>2756</v>
      </c>
      <c r="B2756" s="1" t="str">
        <f ca="1">IFERROR(__xludf.DUMMYFUNCTION("GOOGLETRANSLATE(A2756)"),"equal")</f>
        <v>equal</v>
      </c>
    </row>
    <row r="2757" spans="1:2" ht="15.75" customHeight="1" x14ac:dyDescent="0.25">
      <c r="A2757" s="1" t="s">
        <v>2757</v>
      </c>
      <c r="B2757" s="1" t="str">
        <f ca="1">IFERROR(__xludf.DUMMYFUNCTION("GOOGLETRANSLATE(A2757)"),"Notice")</f>
        <v>Notice</v>
      </c>
    </row>
    <row r="2758" spans="1:2" ht="15.75" customHeight="1" x14ac:dyDescent="0.25">
      <c r="A2758" s="1" t="s">
        <v>2758</v>
      </c>
      <c r="B2758" s="1" t="str">
        <f ca="1">IFERROR(__xludf.DUMMYFUNCTION("GOOGLETRANSLATE(A2758)"),"learned")</f>
        <v>learned</v>
      </c>
    </row>
    <row r="2759" spans="1:2" ht="15.75" customHeight="1" x14ac:dyDescent="0.25">
      <c r="A2759" s="1" t="s">
        <v>2759</v>
      </c>
      <c r="B2759" s="1" t="str">
        <f ca="1">IFERROR(__xludf.DUMMYFUNCTION("GOOGLETRANSLATE(A2759)"),"caza")</f>
        <v>caza</v>
      </c>
    </row>
    <row r="2760" spans="1:2" ht="15.75" customHeight="1" x14ac:dyDescent="0.25">
      <c r="A2760" s="1" t="s">
        <v>2760</v>
      </c>
      <c r="B2760" s="1" t="str">
        <f ca="1">IFERROR(__xludf.DUMMYFUNCTION("GOOGLETRANSLATE(A2760)"),"follow")</f>
        <v>follow</v>
      </c>
    </row>
    <row r="2761" spans="1:2" ht="15.75" customHeight="1" x14ac:dyDescent="0.25">
      <c r="A2761" s="1" t="s">
        <v>2761</v>
      </c>
      <c r="B2761" s="1" t="str">
        <f ca="1">IFERROR(__xludf.DUMMYFUNCTION("GOOGLETRANSLATE(A2761)"),"girl")</f>
        <v>girl</v>
      </c>
    </row>
    <row r="2762" spans="1:2" ht="15.75" customHeight="1" x14ac:dyDescent="0.25">
      <c r="A2762" s="1" t="s">
        <v>2762</v>
      </c>
      <c r="B2762" s="1" t="str">
        <f ca="1">IFERROR(__xludf.DUMMYFUNCTION("GOOGLETRANSLATE(A2762)"),"stay")</f>
        <v>stay</v>
      </c>
    </row>
    <row r="2763" spans="1:2" ht="15.75" customHeight="1" x14ac:dyDescent="0.25">
      <c r="A2763" s="1" t="s">
        <v>2763</v>
      </c>
      <c r="B2763" s="1" t="str">
        <f ca="1">IFERROR(__xludf.DUMMYFUNCTION("GOOGLETRANSLATE(A2763)"),"you drink")</f>
        <v>you drink</v>
      </c>
    </row>
    <row r="2764" spans="1:2" ht="15.75" customHeight="1" x14ac:dyDescent="0.25">
      <c r="A2764" s="1" t="s">
        <v>2764</v>
      </c>
      <c r="B2764" s="1" t="str">
        <f ca="1">IFERROR(__xludf.DUMMYFUNCTION("GOOGLETRANSLATE(A2764)"),"options")</f>
        <v>options</v>
      </c>
    </row>
    <row r="2765" spans="1:2" ht="15.75" customHeight="1" x14ac:dyDescent="0.25">
      <c r="A2765" s="1" t="s">
        <v>2765</v>
      </c>
      <c r="B2765" s="1" t="str">
        <f ca="1">IFERROR(__xludf.DUMMYFUNCTION("GOOGLETRANSLATE(A2765)"),"responds")</f>
        <v>responds</v>
      </c>
    </row>
    <row r="2766" spans="1:2" ht="15.75" customHeight="1" x14ac:dyDescent="0.25">
      <c r="A2766" s="1" t="s">
        <v>2766</v>
      </c>
      <c r="B2766" s="1" t="str">
        <f ca="1">IFERROR(__xludf.DUMMYFUNCTION("GOOGLETRANSLATE(A2766)"),"see us")</f>
        <v>see us</v>
      </c>
    </row>
    <row r="2767" spans="1:2" ht="15.75" customHeight="1" x14ac:dyDescent="0.25">
      <c r="A2767" s="1" t="s">
        <v>2767</v>
      </c>
      <c r="B2767" s="1" t="str">
        <f ca="1">IFERROR(__xludf.DUMMYFUNCTION("GOOGLETRANSLATE(A2767)"),"julie")</f>
        <v>julie</v>
      </c>
    </row>
    <row r="2768" spans="1:2" ht="15.75" customHeight="1" x14ac:dyDescent="0.25">
      <c r="A2768" s="1" t="s">
        <v>2768</v>
      </c>
      <c r="B2768" s="1" t="str">
        <f ca="1">IFERROR(__xludf.DUMMYFUNCTION("GOOGLETRANSLATE(A2768)"),"called")</f>
        <v>called</v>
      </c>
    </row>
    <row r="2769" spans="1:2" ht="15.75" customHeight="1" x14ac:dyDescent="0.25">
      <c r="A2769" s="1" t="s">
        <v>2769</v>
      </c>
      <c r="B2769" s="1" t="str">
        <f ca="1">IFERROR(__xludf.DUMMYFUNCTION("GOOGLETRANSLATE(A2769)"),"to put on")</f>
        <v>to put on</v>
      </c>
    </row>
    <row r="2770" spans="1:2" ht="15.75" customHeight="1" x14ac:dyDescent="0.25">
      <c r="A2770" s="1" t="s">
        <v>2770</v>
      </c>
      <c r="B2770" s="1" t="str">
        <f ca="1">IFERROR(__xludf.DUMMYFUNCTION("GOOGLETRANSLATE(A2770)"),"coat")</f>
        <v>coat</v>
      </c>
    </row>
    <row r="2771" spans="1:2" ht="15.75" customHeight="1" x14ac:dyDescent="0.25">
      <c r="A2771" s="1" t="s">
        <v>2771</v>
      </c>
      <c r="B2771" s="1" t="str">
        <f ca="1">IFERROR(__xludf.DUMMYFUNCTION("GOOGLETRANSLATE(A2771)"),"pride")</f>
        <v>pride</v>
      </c>
    </row>
    <row r="2772" spans="1:2" ht="15.75" customHeight="1" x14ac:dyDescent="0.25">
      <c r="A2772" s="1" t="s">
        <v>2772</v>
      </c>
      <c r="B2772" s="1" t="str">
        <f ca="1">IFERROR(__xludf.DUMMYFUNCTION("GOOGLETRANSLATE(A2772)"),"Real")</f>
        <v>Real</v>
      </c>
    </row>
    <row r="2773" spans="1:2" ht="15.75" customHeight="1" x14ac:dyDescent="0.25">
      <c r="A2773" s="1" t="s">
        <v>2773</v>
      </c>
      <c r="B2773" s="1" t="str">
        <f ca="1">IFERROR(__xludf.DUMMYFUNCTION("GOOGLETRANSLATE(A2773)"),"are waiting")</f>
        <v>are waiting</v>
      </c>
    </row>
    <row r="2774" spans="1:2" ht="15.75" customHeight="1" x14ac:dyDescent="0.25">
      <c r="A2774" s="1" t="s">
        <v>2774</v>
      </c>
      <c r="B2774" s="1" t="str">
        <f ca="1">IFERROR(__xludf.DUMMYFUNCTION("GOOGLETRANSLATE(A2774)"),"You come back")</f>
        <v>You come back</v>
      </c>
    </row>
    <row r="2775" spans="1:2" ht="15.75" customHeight="1" x14ac:dyDescent="0.25">
      <c r="A2775" s="1" t="s">
        <v>2775</v>
      </c>
      <c r="B2775" s="1" t="str">
        <f ca="1">IFERROR(__xludf.DUMMYFUNCTION("GOOGLETRANSLATE(A2775)"),"Maggie")</f>
        <v>Maggie</v>
      </c>
    </row>
    <row r="2776" spans="1:2" ht="15.75" customHeight="1" x14ac:dyDescent="0.25">
      <c r="A2776" s="1" t="s">
        <v>2776</v>
      </c>
      <c r="B2776" s="1" t="str">
        <f ca="1">IFERROR(__xludf.DUMMYFUNCTION("GOOGLETRANSLATE(A2776)"),"be")</f>
        <v>be</v>
      </c>
    </row>
    <row r="2777" spans="1:2" ht="15.75" customHeight="1" x14ac:dyDescent="0.25">
      <c r="A2777" s="1" t="s">
        <v>2777</v>
      </c>
      <c r="B2777" s="1" t="str">
        <f ca="1">IFERROR(__xludf.DUMMYFUNCTION("GOOGLETRANSLATE(A2777)"),"how many")</f>
        <v>how many</v>
      </c>
    </row>
    <row r="2778" spans="1:2" ht="15.75" customHeight="1" x14ac:dyDescent="0.25">
      <c r="A2778" s="1" t="s">
        <v>2778</v>
      </c>
      <c r="B2778" s="1" t="str">
        <f ca="1">IFERROR(__xludf.DUMMYFUNCTION("GOOGLETRANSLATE(A2778)"),"angry")</f>
        <v>angry</v>
      </c>
    </row>
    <row r="2779" spans="1:2" ht="15.75" customHeight="1" x14ac:dyDescent="0.25">
      <c r="A2779" s="1" t="s">
        <v>2779</v>
      </c>
      <c r="B2779" s="1" t="str">
        <f ca="1">IFERROR(__xludf.DUMMYFUNCTION("GOOGLETRANSLATE(A2779)"),"They put")</f>
        <v>They put</v>
      </c>
    </row>
    <row r="2780" spans="1:2" ht="15.75" customHeight="1" x14ac:dyDescent="0.25">
      <c r="A2780" s="1" t="s">
        <v>2780</v>
      </c>
      <c r="B2780" s="1" t="str">
        <f ca="1">IFERROR(__xludf.DUMMYFUNCTION("GOOGLETRANSLATE(A2780)"),"height")</f>
        <v>height</v>
      </c>
    </row>
    <row r="2781" spans="1:2" ht="15.75" customHeight="1" x14ac:dyDescent="0.25">
      <c r="A2781" s="1" t="s">
        <v>2781</v>
      </c>
      <c r="B2781" s="1" t="str">
        <f ca="1">IFERROR(__xludf.DUMMYFUNCTION("GOOGLETRANSLATE(A2781)"),"jones")</f>
        <v>jones</v>
      </c>
    </row>
    <row r="2782" spans="1:2" ht="15.75" customHeight="1" x14ac:dyDescent="0.25">
      <c r="A2782" s="1" t="s">
        <v>2782</v>
      </c>
      <c r="B2782" s="1" t="str">
        <f ca="1">IFERROR(__xludf.DUMMYFUNCTION("GOOGLETRANSLATE(A2782)"),"archive")</f>
        <v>archive</v>
      </c>
    </row>
    <row r="2783" spans="1:2" ht="15.75" customHeight="1" x14ac:dyDescent="0.25">
      <c r="A2783" s="1" t="s">
        <v>2783</v>
      </c>
      <c r="B2783" s="1" t="str">
        <f ca="1">IFERROR(__xludf.DUMMYFUNCTION("GOOGLETRANSLATE(A2783)"),"fred")</f>
        <v>fred</v>
      </c>
    </row>
    <row r="2784" spans="1:2" ht="15.75" customHeight="1" x14ac:dyDescent="0.25">
      <c r="A2784" s="1" t="s">
        <v>2784</v>
      </c>
      <c r="B2784" s="1" t="str">
        <f ca="1">IFERROR(__xludf.DUMMYFUNCTION("GOOGLETRANSLATE(A2784)"),"help to")</f>
        <v>help to</v>
      </c>
    </row>
    <row r="2785" spans="1:2" ht="15.75" customHeight="1" x14ac:dyDescent="0.25">
      <c r="A2785" s="1" t="s">
        <v>2785</v>
      </c>
      <c r="B2785" s="1" t="str">
        <f ca="1">IFERROR(__xludf.DUMMYFUNCTION("GOOGLETRANSLATE(A2785)"),"easily")</f>
        <v>easily</v>
      </c>
    </row>
    <row r="2786" spans="1:2" ht="15.75" customHeight="1" x14ac:dyDescent="0.25">
      <c r="A2786" s="1" t="s">
        <v>2786</v>
      </c>
      <c r="B2786" s="1" t="str">
        <f ca="1">IFERROR(__xludf.DUMMYFUNCTION("GOOGLETRANSLATE(A2786)"),"creature")</f>
        <v>creature</v>
      </c>
    </row>
    <row r="2787" spans="1:2" ht="15.75" customHeight="1" x14ac:dyDescent="0.25">
      <c r="A2787" s="1" t="s">
        <v>2787</v>
      </c>
      <c r="B2787" s="1" t="str">
        <f ca="1">IFERROR(__xludf.DUMMYFUNCTION("GOOGLETRANSLATE(A2787)"),"bag")</f>
        <v>bag</v>
      </c>
    </row>
    <row r="2788" spans="1:2" ht="15.75" customHeight="1" x14ac:dyDescent="0.25">
      <c r="A2788" s="1" t="s">
        <v>2788</v>
      </c>
      <c r="B2788" s="1" t="str">
        <f ca="1">IFERROR(__xludf.DUMMYFUNCTION("GOOGLETRANSLATE(A2788)"),"precisely")</f>
        <v>precisely</v>
      </c>
    </row>
    <row r="2789" spans="1:2" ht="15.75" customHeight="1" x14ac:dyDescent="0.25">
      <c r="A2789" s="1" t="s">
        <v>2789</v>
      </c>
      <c r="B2789" s="1" t="str">
        <f ca="1">IFERROR(__xludf.DUMMYFUNCTION("GOOGLETRANSLATE(A2789)"),"maximum")</f>
        <v>maximum</v>
      </c>
    </row>
    <row r="2790" spans="1:2" ht="15.75" customHeight="1" x14ac:dyDescent="0.25">
      <c r="A2790" s="1" t="s">
        <v>2790</v>
      </c>
      <c r="B2790" s="1" t="str">
        <f ca="1">IFERROR(__xludf.DUMMYFUNCTION("GOOGLETRANSLATE(A2790)"),"coming")</f>
        <v>coming</v>
      </c>
    </row>
    <row r="2791" spans="1:2" ht="15.75" customHeight="1" x14ac:dyDescent="0.25">
      <c r="A2791" s="1" t="s">
        <v>2791</v>
      </c>
      <c r="B2791" s="1" t="str">
        <f ca="1">IFERROR(__xludf.DUMMYFUNCTION("GOOGLETRANSLATE(A2791)"),"It would come")</f>
        <v>It would come</v>
      </c>
    </row>
    <row r="2792" spans="1:2" ht="15.75" customHeight="1" x14ac:dyDescent="0.25">
      <c r="A2792" s="1" t="s">
        <v>2792</v>
      </c>
      <c r="B2792" s="1" t="str">
        <f ca="1">IFERROR(__xludf.DUMMYFUNCTION("GOOGLETRANSLATE(A2792)"),"louis")</f>
        <v>louis</v>
      </c>
    </row>
    <row r="2793" spans="1:2" ht="15.75" customHeight="1" x14ac:dyDescent="0.25">
      <c r="A2793" s="1" t="s">
        <v>2793</v>
      </c>
      <c r="B2793" s="1" t="str">
        <f ca="1">IFERROR(__xludf.DUMMYFUNCTION("GOOGLETRANSLATE(A2793)"),"illegal")</f>
        <v>illegal</v>
      </c>
    </row>
    <row r="2794" spans="1:2" ht="15.75" customHeight="1" x14ac:dyDescent="0.25">
      <c r="A2794" s="1" t="s">
        <v>2794</v>
      </c>
      <c r="B2794" s="1" t="str">
        <f ca="1">IFERROR(__xludf.DUMMYFUNCTION("GOOGLETRANSLATE(A2794)"),"refers")</f>
        <v>refers</v>
      </c>
    </row>
    <row r="2795" spans="1:2" ht="15.75" customHeight="1" x14ac:dyDescent="0.25">
      <c r="A2795" s="1" t="s">
        <v>2795</v>
      </c>
      <c r="B2795" s="1" t="str">
        <f ca="1">IFERROR(__xludf.DUMMYFUNCTION("GOOGLETRANSLATE(A2795)"),"We call")</f>
        <v>We call</v>
      </c>
    </row>
    <row r="2796" spans="1:2" ht="15.75" customHeight="1" x14ac:dyDescent="0.25">
      <c r="A2796" s="1" t="s">
        <v>2796</v>
      </c>
      <c r="B2796" s="1" t="str">
        <f ca="1">IFERROR(__xludf.DUMMYFUNCTION("GOOGLETRANSLATE(A2796)"),"version")</f>
        <v>version</v>
      </c>
    </row>
    <row r="2797" spans="1:2" ht="15.75" customHeight="1" x14ac:dyDescent="0.25">
      <c r="A2797" s="1" t="s">
        <v>2797</v>
      </c>
      <c r="B2797" s="1" t="str">
        <f ca="1">IFERROR(__xludf.DUMMYFUNCTION("GOOGLETRANSLATE(A2797)"),"fire")</f>
        <v>fire</v>
      </c>
    </row>
    <row r="2798" spans="1:2" ht="15.75" customHeight="1" x14ac:dyDescent="0.25">
      <c r="A2798" s="1" t="s">
        <v>2798</v>
      </c>
      <c r="B2798" s="1" t="str">
        <f ca="1">IFERROR(__xludf.DUMMYFUNCTION("GOOGLETRANSLATE(A2798)"),"I'd prefer")</f>
        <v>I'd prefer</v>
      </c>
    </row>
    <row r="2799" spans="1:2" ht="15.75" customHeight="1" x14ac:dyDescent="0.25">
      <c r="A2799" s="1" t="s">
        <v>2799</v>
      </c>
      <c r="B2799" s="1" t="str">
        <f ca="1">IFERROR(__xludf.DUMMYFUNCTION("GOOGLETRANSLATE(A2799)"),"shout out")</f>
        <v>shout out</v>
      </c>
    </row>
    <row r="2800" spans="1:2" ht="15.75" customHeight="1" x14ac:dyDescent="0.25">
      <c r="A2800" s="1" t="s">
        <v>2800</v>
      </c>
      <c r="B2800" s="1" t="str">
        <f ca="1">IFERROR(__xludf.DUMMYFUNCTION("GOOGLETRANSLATE(A2800)"),"received")</f>
        <v>received</v>
      </c>
    </row>
    <row r="2801" spans="1:2" ht="15.75" customHeight="1" x14ac:dyDescent="0.25">
      <c r="A2801" s="1" t="s">
        <v>2801</v>
      </c>
      <c r="B2801" s="1" t="str">
        <f ca="1">IFERROR(__xludf.DUMMYFUNCTION("GOOGLETRANSLATE(A2801)"),"concert")</f>
        <v>concert</v>
      </c>
    </row>
    <row r="2802" spans="1:2" ht="15.75" customHeight="1" x14ac:dyDescent="0.25">
      <c r="A2802" s="1" t="s">
        <v>2802</v>
      </c>
      <c r="B2802" s="1" t="str">
        <f ca="1">IFERROR(__xludf.DUMMYFUNCTION("GOOGLETRANSLATE(A2802)"),"chance")</f>
        <v>chance</v>
      </c>
    </row>
    <row r="2803" spans="1:2" ht="15.75" customHeight="1" x14ac:dyDescent="0.25">
      <c r="A2803" s="1" t="s">
        <v>2803</v>
      </c>
      <c r="B2803" s="1" t="str">
        <f ca="1">IFERROR(__xludf.DUMMYFUNCTION("GOOGLETRANSLATE(A2803)"),"excuse")</f>
        <v>excuse</v>
      </c>
    </row>
    <row r="2804" spans="1:2" ht="15.75" customHeight="1" x14ac:dyDescent="0.25">
      <c r="A2804" s="1" t="s">
        <v>2804</v>
      </c>
      <c r="B2804" s="1" t="str">
        <f ca="1">IFERROR(__xludf.DUMMYFUNCTION("GOOGLETRANSLATE(A2804)"),"knees")</f>
        <v>knees</v>
      </c>
    </row>
    <row r="2805" spans="1:2" ht="15.75" customHeight="1" x14ac:dyDescent="0.25">
      <c r="A2805" s="1" t="s">
        <v>2805</v>
      </c>
      <c r="B2805" s="1" t="str">
        <f ca="1">IFERROR(__xludf.DUMMYFUNCTION("GOOGLETRANSLATE(A2805)"),"cruz")</f>
        <v>cruz</v>
      </c>
    </row>
    <row r="2806" spans="1:2" ht="15.75" customHeight="1" x14ac:dyDescent="0.25">
      <c r="A2806" s="1" t="s">
        <v>2806</v>
      </c>
      <c r="B2806" s="1" t="str">
        <f ca="1">IFERROR(__xludf.DUMMYFUNCTION("GOOGLETRANSLATE(A2806)"),"sweets")</f>
        <v>sweets</v>
      </c>
    </row>
    <row r="2807" spans="1:2" ht="15.75" customHeight="1" x14ac:dyDescent="0.25">
      <c r="A2807" s="1" t="s">
        <v>2807</v>
      </c>
      <c r="B2807" s="1" t="str">
        <f ca="1">IFERROR(__xludf.DUMMYFUNCTION("GOOGLETRANSLATE(A2807)"),"debt")</f>
        <v>debt</v>
      </c>
    </row>
    <row r="2808" spans="1:2" ht="15.75" customHeight="1" x14ac:dyDescent="0.25">
      <c r="A2808" s="1" t="s">
        <v>2808</v>
      </c>
      <c r="B2808" s="1" t="str">
        <f ca="1">IFERROR(__xludf.DUMMYFUNCTION("GOOGLETRANSLATE(A2808)"),"convenient")</f>
        <v>convenient</v>
      </c>
    </row>
    <row r="2809" spans="1:2" ht="15.75" customHeight="1" x14ac:dyDescent="0.25">
      <c r="A2809" s="1" t="s">
        <v>2809</v>
      </c>
      <c r="B2809" s="1" t="str">
        <f ca="1">IFERROR(__xludf.DUMMYFUNCTION("GOOGLETRANSLATE(A2809)"),"cruel")</f>
        <v>cruel</v>
      </c>
    </row>
    <row r="2810" spans="1:2" ht="15.75" customHeight="1" x14ac:dyDescent="0.25">
      <c r="A2810" s="1" t="s">
        <v>2810</v>
      </c>
      <c r="B2810" s="1" t="str">
        <f ca="1">IFERROR(__xludf.DUMMYFUNCTION("GOOGLETRANSLATE(A2810)"),"sofa")</f>
        <v>sofa</v>
      </c>
    </row>
    <row r="2811" spans="1:2" ht="15.75" customHeight="1" x14ac:dyDescent="0.25">
      <c r="A2811" s="1" t="s">
        <v>2811</v>
      </c>
      <c r="B2811" s="1" t="str">
        <f ca="1">IFERROR(__xludf.DUMMYFUNCTION("GOOGLETRANSLATE(A2811)"),"you lost")</f>
        <v>you lost</v>
      </c>
    </row>
    <row r="2812" spans="1:2" ht="15.75" customHeight="1" x14ac:dyDescent="0.25">
      <c r="A2812" s="1" t="s">
        <v>2812</v>
      </c>
      <c r="B2812" s="1" t="str">
        <f ca="1">IFERROR(__xludf.DUMMYFUNCTION("GOOGLETRANSLATE(A2812)"),"Enchanting")</f>
        <v>Enchanting</v>
      </c>
    </row>
    <row r="2813" spans="1:2" ht="15.75" customHeight="1" x14ac:dyDescent="0.25">
      <c r="A2813" s="1" t="s">
        <v>2813</v>
      </c>
      <c r="B2813" s="1" t="str">
        <f ca="1">IFERROR(__xludf.DUMMYFUNCTION("GOOGLETRANSLATE(A2813)"),"let's go out")</f>
        <v>let's go out</v>
      </c>
    </row>
    <row r="2814" spans="1:2" ht="15.75" customHeight="1" x14ac:dyDescent="0.25">
      <c r="A2814" s="1" t="s">
        <v>2814</v>
      </c>
      <c r="B2814" s="1" t="str">
        <f ca="1">IFERROR(__xludf.DUMMYFUNCTION("GOOGLETRANSLATE(A2814)"),"shadow")</f>
        <v>shadow</v>
      </c>
    </row>
    <row r="2815" spans="1:2" ht="15.75" customHeight="1" x14ac:dyDescent="0.25">
      <c r="A2815" s="1" t="s">
        <v>2815</v>
      </c>
      <c r="B2815" s="1" t="str">
        <f ca="1">IFERROR(__xludf.DUMMYFUNCTION("GOOGLETRANSLATE(A2815)"),"won")</f>
        <v>won</v>
      </c>
    </row>
    <row r="2816" spans="1:2" ht="15.75" customHeight="1" x14ac:dyDescent="0.25">
      <c r="A2816" s="1" t="s">
        <v>2816</v>
      </c>
      <c r="B2816" s="1" t="str">
        <f ca="1">IFERROR(__xludf.DUMMYFUNCTION("GOOGLETRANSLATE(A2816)"),"luscious")</f>
        <v>luscious</v>
      </c>
    </row>
    <row r="2817" spans="1:2" ht="15.75" customHeight="1" x14ac:dyDescent="0.25">
      <c r="A2817" s="1" t="s">
        <v>2817</v>
      </c>
      <c r="B2817" s="1" t="str">
        <f ca="1">IFERROR(__xludf.DUMMYFUNCTION("GOOGLETRANSLATE(A2817)"),"sign")</f>
        <v>sign</v>
      </c>
    </row>
    <row r="2818" spans="1:2" ht="15.75" customHeight="1" x14ac:dyDescent="0.25">
      <c r="A2818" s="1" t="s">
        <v>2818</v>
      </c>
      <c r="B2818" s="1" t="str">
        <f ca="1">IFERROR(__xludf.DUMMYFUNCTION("GOOGLETRANSLATE(A2818)"),"desk")</f>
        <v>desk</v>
      </c>
    </row>
    <row r="2819" spans="1:2" ht="15.75" customHeight="1" x14ac:dyDescent="0.25">
      <c r="A2819" s="1" t="s">
        <v>2819</v>
      </c>
      <c r="B2819" s="1" t="str">
        <f ca="1">IFERROR(__xludf.DUMMYFUNCTION("GOOGLETRANSLATE(A2819)"),"doll")</f>
        <v>doll</v>
      </c>
    </row>
    <row r="2820" spans="1:2" ht="15.75" customHeight="1" x14ac:dyDescent="0.25">
      <c r="A2820" s="1" t="s">
        <v>2820</v>
      </c>
      <c r="B2820" s="1" t="str">
        <f ca="1">IFERROR(__xludf.DUMMYFUNCTION("GOOGLETRANSLATE(A2820)"),"trail")</f>
        <v>trail</v>
      </c>
    </row>
    <row r="2821" spans="1:2" ht="15.75" customHeight="1" x14ac:dyDescent="0.25">
      <c r="A2821" s="1" t="s">
        <v>2821</v>
      </c>
      <c r="B2821" s="1" t="str">
        <f ca="1">IFERROR(__xludf.DUMMYFUNCTION("GOOGLETRANSLATE(A2821)"),"giant")</f>
        <v>giant</v>
      </c>
    </row>
    <row r="2822" spans="1:2" ht="15.75" customHeight="1" x14ac:dyDescent="0.25">
      <c r="A2822" s="1" t="s">
        <v>2822</v>
      </c>
      <c r="B2822" s="1" t="str">
        <f ca="1">IFERROR(__xludf.DUMMYFUNCTION("GOOGLETRANSLATE(A2822)"),"bird")</f>
        <v>bird</v>
      </c>
    </row>
    <row r="2823" spans="1:2" ht="15.75" customHeight="1" x14ac:dyDescent="0.25">
      <c r="A2823" s="1" t="s">
        <v>2823</v>
      </c>
      <c r="B2823" s="1" t="str">
        <f ca="1">IFERROR(__xludf.DUMMYFUNCTION("GOOGLETRANSLATE(A2823)"),"ghost")</f>
        <v>ghost</v>
      </c>
    </row>
    <row r="2824" spans="1:2" ht="15.75" customHeight="1" x14ac:dyDescent="0.25">
      <c r="A2824" s="1" t="s">
        <v>2824</v>
      </c>
      <c r="B2824" s="1" t="str">
        <f ca="1">IFERROR(__xludf.DUMMYFUNCTION("GOOGLETRANSLATE(A2824)"),"we take")</f>
        <v>we take</v>
      </c>
    </row>
    <row r="2825" spans="1:2" ht="15.75" customHeight="1" x14ac:dyDescent="0.25">
      <c r="A2825" s="1" t="s">
        <v>2825</v>
      </c>
      <c r="B2825" s="1" t="str">
        <f ca="1">IFERROR(__xludf.DUMMYFUNCTION("GOOGLETRANSLATE(A2825)"),"leave me")</f>
        <v>leave me</v>
      </c>
    </row>
    <row r="2826" spans="1:2" ht="15.75" customHeight="1" x14ac:dyDescent="0.25">
      <c r="A2826" s="1" t="s">
        <v>2826</v>
      </c>
      <c r="B2826" s="1" t="str">
        <f ca="1">IFERROR(__xludf.DUMMYFUNCTION("GOOGLETRANSLATE(A2826)"),"condition")</f>
        <v>condition</v>
      </c>
    </row>
    <row r="2827" spans="1:2" ht="15.75" customHeight="1" x14ac:dyDescent="0.25">
      <c r="A2827" s="1" t="s">
        <v>2827</v>
      </c>
      <c r="B2827" s="1" t="str">
        <f ca="1">IFERROR(__xludf.DUMMYFUNCTION("GOOGLETRANSLATE(A2827)"),"reward")</f>
        <v>reward</v>
      </c>
    </row>
    <row r="2828" spans="1:2" ht="15.75" customHeight="1" x14ac:dyDescent="0.25">
      <c r="A2828" s="1" t="s">
        <v>2828</v>
      </c>
      <c r="B2828" s="1" t="str">
        <f ca="1">IFERROR(__xludf.DUMMYFUNCTION("GOOGLETRANSLATE(A2828)"),"sweet")</f>
        <v>sweet</v>
      </c>
    </row>
    <row r="2829" spans="1:2" ht="15.75" customHeight="1" x14ac:dyDescent="0.25">
      <c r="A2829" s="1" t="s">
        <v>2829</v>
      </c>
      <c r="B2829" s="1" t="str">
        <f ca="1">IFERROR(__xludf.DUMMYFUNCTION("GOOGLETRANSLATE(A2829)"),"actor")</f>
        <v>actor</v>
      </c>
    </row>
    <row r="2830" spans="1:2" ht="15.75" customHeight="1" x14ac:dyDescent="0.25">
      <c r="A2830" s="1" t="s">
        <v>2830</v>
      </c>
      <c r="B2830" s="1" t="str">
        <f ca="1">IFERROR(__xludf.DUMMYFUNCTION("GOOGLETRANSLATE(A2830)"),"attitude")</f>
        <v>attitude</v>
      </c>
    </row>
    <row r="2831" spans="1:2" ht="15.75" customHeight="1" x14ac:dyDescent="0.25">
      <c r="A2831" s="1" t="s">
        <v>2831</v>
      </c>
      <c r="B2831" s="1" t="str">
        <f ca="1">IFERROR(__xludf.DUMMYFUNCTION("GOOGLETRANSLATE(A2831)"),"takes care")</f>
        <v>takes care</v>
      </c>
    </row>
    <row r="2832" spans="1:2" ht="15.75" customHeight="1" x14ac:dyDescent="0.25">
      <c r="A2832" s="1" t="s">
        <v>2832</v>
      </c>
      <c r="B2832" s="1" t="str">
        <f ca="1">IFERROR(__xludf.DUMMYFUNCTION("GOOGLETRANSLATE(A2832)"),"salsa")</f>
        <v>salsa</v>
      </c>
    </row>
    <row r="2833" spans="1:2" ht="15.75" customHeight="1" x14ac:dyDescent="0.25">
      <c r="A2833" s="1" t="s">
        <v>2833</v>
      </c>
      <c r="B2833" s="1" t="str">
        <f ca="1">IFERROR(__xludf.DUMMYFUNCTION("GOOGLETRANSLATE(A2833)"),"there would be")</f>
        <v>there would be</v>
      </c>
    </row>
    <row r="2834" spans="1:2" ht="15.75" customHeight="1" x14ac:dyDescent="0.25">
      <c r="A2834" s="1" t="s">
        <v>2834</v>
      </c>
      <c r="B2834" s="1" t="str">
        <f ca="1">IFERROR(__xludf.DUMMYFUNCTION("GOOGLETRANSLATE(A2834)"),"carlos")</f>
        <v>carlos</v>
      </c>
    </row>
    <row r="2835" spans="1:2" ht="15.75" customHeight="1" x14ac:dyDescent="0.25">
      <c r="A2835" s="1" t="s">
        <v>2835</v>
      </c>
      <c r="B2835" s="1" t="str">
        <f ca="1">IFERROR(__xludf.DUMMYFUNCTION("GOOGLETRANSLATE(A2835)"),"character")</f>
        <v>character</v>
      </c>
    </row>
    <row r="2836" spans="1:2" ht="15.75" customHeight="1" x14ac:dyDescent="0.25">
      <c r="A2836" s="1" t="s">
        <v>2836</v>
      </c>
      <c r="B2836" s="1" t="str">
        <f ca="1">IFERROR(__xludf.DUMMYFUNCTION("GOOGLETRANSLATE(A2836)"),"doubts")</f>
        <v>doubts</v>
      </c>
    </row>
    <row r="2837" spans="1:2" ht="15.75" customHeight="1" x14ac:dyDescent="0.25">
      <c r="A2837" s="1" t="s">
        <v>2837</v>
      </c>
      <c r="B2837" s="1" t="str">
        <f ca="1">IFERROR(__xludf.DUMMYFUNCTION("GOOGLETRANSLATE(A2837)"),"jackie")</f>
        <v>jackie</v>
      </c>
    </row>
    <row r="2838" spans="1:2" ht="15.75" customHeight="1" x14ac:dyDescent="0.25">
      <c r="A2838" s="1" t="s">
        <v>2838</v>
      </c>
      <c r="B2838" s="1" t="str">
        <f ca="1">IFERROR(__xludf.DUMMYFUNCTION("GOOGLETRANSLATE(A2838)"),"changes")</f>
        <v>changes</v>
      </c>
    </row>
    <row r="2839" spans="1:2" ht="15.75" customHeight="1" x14ac:dyDescent="0.25">
      <c r="A2839" s="1" t="s">
        <v>2839</v>
      </c>
      <c r="B2839" s="1" t="str">
        <f ca="1">IFERROR(__xludf.DUMMYFUNCTION("GOOGLETRANSLATE(A2839)"),"wishes")</f>
        <v>wishes</v>
      </c>
    </row>
    <row r="2840" spans="1:2" ht="15.75" customHeight="1" x14ac:dyDescent="0.25">
      <c r="A2840" s="1" t="s">
        <v>2840</v>
      </c>
      <c r="B2840" s="1" t="str">
        <f ca="1">IFERROR(__xludf.DUMMYFUNCTION("GOOGLETRANSLATE(A2840)"),"vivid")</f>
        <v>vivid</v>
      </c>
    </row>
    <row r="2841" spans="1:2" ht="15.75" customHeight="1" x14ac:dyDescent="0.25">
      <c r="A2841" s="1" t="s">
        <v>2841</v>
      </c>
      <c r="B2841" s="1" t="str">
        <f ca="1">IFERROR(__xludf.DUMMYFUNCTION("GOOGLETRANSLATE(A2841)"),"We lost")</f>
        <v>We lost</v>
      </c>
    </row>
    <row r="2842" spans="1:2" ht="15.75" customHeight="1" x14ac:dyDescent="0.25">
      <c r="A2842" s="1" t="s">
        <v>2842</v>
      </c>
      <c r="B2842" s="1" t="str">
        <f ca="1">IFERROR(__xludf.DUMMYFUNCTION("GOOGLETRANSLATE(A2842)"),"sufficient")</f>
        <v>sufficient</v>
      </c>
    </row>
    <row r="2843" spans="1:2" ht="15.75" customHeight="1" x14ac:dyDescent="0.25">
      <c r="A2843" s="1" t="s">
        <v>2843</v>
      </c>
      <c r="B2843" s="1" t="str">
        <f ca="1">IFERROR(__xludf.DUMMYFUNCTION("GOOGLETRANSLATE(A2843)"),"delivery")</f>
        <v>delivery</v>
      </c>
    </row>
    <row r="2844" spans="1:2" ht="15.75" customHeight="1" x14ac:dyDescent="0.25">
      <c r="A2844" s="1" t="s">
        <v>2844</v>
      </c>
      <c r="B2844" s="1" t="str">
        <f ca="1">IFERROR(__xludf.DUMMYFUNCTION("GOOGLETRANSLATE(A2844)"),"commercial")</f>
        <v>commercial</v>
      </c>
    </row>
    <row r="2845" spans="1:2" ht="15.75" customHeight="1" x14ac:dyDescent="0.25">
      <c r="A2845" s="1" t="s">
        <v>2845</v>
      </c>
      <c r="B2845" s="1" t="str">
        <f ca="1">IFERROR(__xludf.DUMMYFUNCTION("GOOGLETRANSLATE(A2845)"),"I decided")</f>
        <v>I decided</v>
      </c>
    </row>
    <row r="2846" spans="1:2" ht="15.75" customHeight="1" x14ac:dyDescent="0.25">
      <c r="A2846" s="1" t="s">
        <v>2846</v>
      </c>
      <c r="B2846" s="1" t="str">
        <f ca="1">IFERROR(__xludf.DUMMYFUNCTION("GOOGLETRANSLATE(A2846)"),"tribe")</f>
        <v>tribe</v>
      </c>
    </row>
    <row r="2847" spans="1:2" ht="15.75" customHeight="1" x14ac:dyDescent="0.25">
      <c r="A2847" s="1" t="s">
        <v>2847</v>
      </c>
      <c r="B2847" s="1" t="str">
        <f ca="1">IFERROR(__xludf.DUMMYFUNCTION("GOOGLETRANSLATE(A2847)"),"temple")</f>
        <v>temple</v>
      </c>
    </row>
    <row r="2848" spans="1:2" ht="15.75" customHeight="1" x14ac:dyDescent="0.25">
      <c r="A2848" s="1" t="s">
        <v>2848</v>
      </c>
      <c r="B2848" s="1" t="str">
        <f ca="1">IFERROR(__xludf.DUMMYFUNCTION("GOOGLETRANSLATE(A2848)"),"we will be back")</f>
        <v>we will be back</v>
      </c>
    </row>
    <row r="2849" spans="1:2" ht="15.75" customHeight="1" x14ac:dyDescent="0.25">
      <c r="A2849" s="1" t="s">
        <v>2849</v>
      </c>
      <c r="B2849" s="1" t="str">
        <f ca="1">IFERROR(__xludf.DUMMYFUNCTION("GOOGLETRANSLATE(A2849)"),"vote")</f>
        <v>vote</v>
      </c>
    </row>
    <row r="2850" spans="1:2" ht="15.75" customHeight="1" x14ac:dyDescent="0.25">
      <c r="A2850" s="1" t="s">
        <v>2850</v>
      </c>
      <c r="B2850" s="1" t="str">
        <f ca="1">IFERROR(__xludf.DUMMYFUNCTION("GOOGLETRANSLATE(A2850)"),"Mexico")</f>
        <v>Mexico</v>
      </c>
    </row>
    <row r="2851" spans="1:2" ht="15.75" customHeight="1" x14ac:dyDescent="0.25">
      <c r="A2851" s="1" t="s">
        <v>2851</v>
      </c>
      <c r="B2851" s="1" t="str">
        <f ca="1">IFERROR(__xludf.DUMMYFUNCTION("GOOGLETRANSLATE(A2851)"),"amar")</f>
        <v>amar</v>
      </c>
    </row>
    <row r="2852" spans="1:2" ht="15.75" customHeight="1" x14ac:dyDescent="0.25">
      <c r="A2852" s="1" t="s">
        <v>2852</v>
      </c>
      <c r="B2852" s="1" t="str">
        <f ca="1">IFERROR(__xludf.DUMMYFUNCTION("GOOGLETRANSLATE(A2852)"),"powerful")</f>
        <v>powerful</v>
      </c>
    </row>
    <row r="2853" spans="1:2" ht="15.75" customHeight="1" x14ac:dyDescent="0.25">
      <c r="A2853" s="1" t="s">
        <v>2853</v>
      </c>
      <c r="B2853" s="1" t="str">
        <f ca="1">IFERROR(__xludf.DUMMYFUNCTION("GOOGLETRANSLATE(A2853)"),"I bring")</f>
        <v>I bring</v>
      </c>
    </row>
    <row r="2854" spans="1:2" ht="15.75" customHeight="1" x14ac:dyDescent="0.25">
      <c r="A2854" s="1" t="s">
        <v>2854</v>
      </c>
      <c r="B2854" s="1" t="str">
        <f ca="1">IFERROR(__xludf.DUMMYFUNCTION("GOOGLETRANSLATE(A2854)"),"murders")</f>
        <v>murders</v>
      </c>
    </row>
    <row r="2855" spans="1:2" ht="15.75" customHeight="1" x14ac:dyDescent="0.25">
      <c r="A2855" s="1" t="s">
        <v>2855</v>
      </c>
      <c r="B2855" s="1" t="str">
        <f ca="1">IFERROR(__xludf.DUMMYFUNCTION("GOOGLETRANSLATE(A2855)"),"fresco")</f>
        <v>fresco</v>
      </c>
    </row>
    <row r="2856" spans="1:2" ht="15.75" customHeight="1" x14ac:dyDescent="0.25">
      <c r="A2856" s="1" t="s">
        <v>2856</v>
      </c>
      <c r="B2856" s="1" t="str">
        <f ca="1">IFERROR(__xludf.DUMMYFUNCTION("GOOGLETRANSLATE(A2856)"),"private")</f>
        <v>private</v>
      </c>
    </row>
    <row r="2857" spans="1:2" ht="15.75" customHeight="1" x14ac:dyDescent="0.25">
      <c r="A2857" s="1" t="s">
        <v>2857</v>
      </c>
      <c r="B2857" s="1" t="str">
        <f ca="1">IFERROR(__xludf.DUMMYFUNCTION("GOOGLETRANSLATE(A2857)"),"Let's be")</f>
        <v>Let's be</v>
      </c>
    </row>
    <row r="2858" spans="1:2" ht="15.75" customHeight="1" x14ac:dyDescent="0.25">
      <c r="A2858" s="1" t="s">
        <v>2858</v>
      </c>
      <c r="B2858" s="1" t="str">
        <f ca="1">IFERROR(__xludf.DUMMYFUNCTION("GOOGLETRANSLATE(A2858)"),"guard")</f>
        <v>guard</v>
      </c>
    </row>
    <row r="2859" spans="1:2" ht="15.75" customHeight="1" x14ac:dyDescent="0.25">
      <c r="A2859" s="1" t="s">
        <v>2859</v>
      </c>
      <c r="B2859" s="1" t="str">
        <f ca="1">IFERROR(__xludf.DUMMYFUNCTION("GOOGLETRANSLATE(A2859)"),"proud")</f>
        <v>proud</v>
      </c>
    </row>
    <row r="2860" spans="1:2" ht="15.75" customHeight="1" x14ac:dyDescent="0.25">
      <c r="A2860" s="1" t="s">
        <v>2860</v>
      </c>
      <c r="B2860" s="1" t="str">
        <f ca="1">IFERROR(__xludf.DUMMYFUNCTION("GOOGLETRANSLATE(A2860)"),"We live")</f>
        <v>We live</v>
      </c>
    </row>
    <row r="2861" spans="1:2" ht="15.75" customHeight="1" x14ac:dyDescent="0.25">
      <c r="A2861" s="1" t="s">
        <v>2861</v>
      </c>
      <c r="B2861" s="1" t="str">
        <f ca="1">IFERROR(__xludf.DUMMYFUNCTION("GOOGLETRANSLATE(A2861)"),"difficult")</f>
        <v>difficult</v>
      </c>
    </row>
    <row r="2862" spans="1:2" ht="15.75" customHeight="1" x14ac:dyDescent="0.25">
      <c r="A2862" s="1" t="s">
        <v>2862</v>
      </c>
      <c r="B2862" s="1" t="str">
        <f ca="1">IFERROR(__xludf.DUMMYFUNCTION("GOOGLETRANSLATE(A2862)"),"Let's do it")</f>
        <v>Let's do it</v>
      </c>
    </row>
    <row r="2863" spans="1:2" ht="15.75" customHeight="1" x14ac:dyDescent="0.25">
      <c r="A2863" s="1" t="s">
        <v>2863</v>
      </c>
      <c r="B2863" s="1" t="str">
        <f ca="1">IFERROR(__xludf.DUMMYFUNCTION("GOOGLETRANSLATE(A2863)"),"throw")</f>
        <v>throw</v>
      </c>
    </row>
    <row r="2864" spans="1:2" ht="15.75" customHeight="1" x14ac:dyDescent="0.25">
      <c r="A2864" s="1" t="s">
        <v>2864</v>
      </c>
      <c r="B2864" s="1" t="str">
        <f ca="1">IFERROR(__xludf.DUMMYFUNCTION("GOOGLETRANSLATE(A2864)"),"deal")</f>
        <v>deal</v>
      </c>
    </row>
    <row r="2865" spans="1:2" ht="15.75" customHeight="1" x14ac:dyDescent="0.25">
      <c r="A2865" s="1" t="s">
        <v>2865</v>
      </c>
      <c r="B2865" s="1" t="str">
        <f ca="1">IFERROR(__xludf.DUMMYFUNCTION("GOOGLETRANSLATE(A2865)"),"Senator")</f>
        <v>Senator</v>
      </c>
    </row>
    <row r="2866" spans="1:2" ht="15.75" customHeight="1" x14ac:dyDescent="0.25">
      <c r="A2866" s="1" t="s">
        <v>2866</v>
      </c>
      <c r="B2866" s="1" t="str">
        <f ca="1">IFERROR(__xludf.DUMMYFUNCTION("GOOGLETRANSLATE(A2866)"),"Helping")</f>
        <v>Helping</v>
      </c>
    </row>
    <row r="2867" spans="1:2" ht="15.75" customHeight="1" x14ac:dyDescent="0.25">
      <c r="A2867" s="1" t="s">
        <v>2867</v>
      </c>
      <c r="B2867" s="1" t="str">
        <f ca="1">IFERROR(__xludf.DUMMYFUNCTION("GOOGLETRANSLATE(A2867)"),"champion")</f>
        <v>champion</v>
      </c>
    </row>
    <row r="2868" spans="1:2" ht="15.75" customHeight="1" x14ac:dyDescent="0.25">
      <c r="A2868" s="1" t="s">
        <v>2868</v>
      </c>
      <c r="B2868" s="1" t="str">
        <f ca="1">IFERROR(__xludf.DUMMYFUNCTION("GOOGLETRANSLATE(A2868)"),"Drinking")</f>
        <v>Drinking</v>
      </c>
    </row>
    <row r="2869" spans="1:2" ht="15.75" customHeight="1" x14ac:dyDescent="0.25">
      <c r="A2869" s="1" t="s">
        <v>2869</v>
      </c>
      <c r="B2869" s="1" t="str">
        <f ca="1">IFERROR(__xludf.DUMMYFUNCTION("GOOGLETRANSLATE(A2869)"),"adorable")</f>
        <v>adorable</v>
      </c>
    </row>
    <row r="2870" spans="1:2" ht="15.75" customHeight="1" x14ac:dyDescent="0.25">
      <c r="A2870" s="1" t="s">
        <v>2870</v>
      </c>
      <c r="B2870" s="1" t="str">
        <f ca="1">IFERROR(__xludf.DUMMYFUNCTION("GOOGLETRANSLATE(A2870)"),"helped")</f>
        <v>helped</v>
      </c>
    </row>
    <row r="2871" spans="1:2" ht="15.75" customHeight="1" x14ac:dyDescent="0.25">
      <c r="A2871" s="1" t="s">
        <v>2871</v>
      </c>
      <c r="B2871" s="1" t="str">
        <f ca="1">IFERROR(__xludf.DUMMYFUNCTION("GOOGLETRANSLATE(A2871)"),"blind")</f>
        <v>blind</v>
      </c>
    </row>
    <row r="2872" spans="1:2" ht="15.75" customHeight="1" x14ac:dyDescent="0.25">
      <c r="A2872" s="1" t="s">
        <v>2872</v>
      </c>
      <c r="B2872" s="1" t="str">
        <f ca="1">IFERROR(__xludf.DUMMYFUNCTION("GOOGLETRANSLATE(A2872)"),"fake")</f>
        <v>fake</v>
      </c>
    </row>
    <row r="2873" spans="1:2" ht="15.75" customHeight="1" x14ac:dyDescent="0.25">
      <c r="A2873" s="1" t="s">
        <v>2873</v>
      </c>
      <c r="B2873" s="1" t="str">
        <f ca="1">IFERROR(__xludf.DUMMYFUNCTION("GOOGLETRANSLATE(A2873)"),"because")</f>
        <v>because</v>
      </c>
    </row>
    <row r="2874" spans="1:2" ht="15.75" customHeight="1" x14ac:dyDescent="0.25">
      <c r="A2874" s="1" t="s">
        <v>2874</v>
      </c>
      <c r="B2874" s="1" t="str">
        <f ca="1">IFERROR(__xludf.DUMMYFUNCTION("GOOGLETRANSLATE(A2874)"),"sara")</f>
        <v>sara</v>
      </c>
    </row>
    <row r="2875" spans="1:2" ht="15.75" customHeight="1" x14ac:dyDescent="0.25">
      <c r="A2875" s="1" t="s">
        <v>2875</v>
      </c>
      <c r="B2875" s="1" t="str">
        <f ca="1">IFERROR(__xludf.DUMMYFUNCTION("GOOGLETRANSLATE(A2875)"),"beast")</f>
        <v>beast</v>
      </c>
    </row>
    <row r="2876" spans="1:2" ht="15.75" customHeight="1" x14ac:dyDescent="0.25">
      <c r="A2876" s="1" t="s">
        <v>2876</v>
      </c>
      <c r="B2876" s="1" t="str">
        <f ca="1">IFERROR(__xludf.DUMMYFUNCTION("GOOGLETRANSLATE(A2876)"),"hatch")</f>
        <v>hatch</v>
      </c>
    </row>
    <row r="2877" spans="1:2" ht="15.75" customHeight="1" x14ac:dyDescent="0.25">
      <c r="A2877" s="1" t="s">
        <v>2877</v>
      </c>
      <c r="B2877" s="1" t="str">
        <f ca="1">IFERROR(__xludf.DUMMYFUNCTION("GOOGLETRANSLATE(A2877)"),"wishes")</f>
        <v>wishes</v>
      </c>
    </row>
    <row r="2878" spans="1:2" ht="15.75" customHeight="1" x14ac:dyDescent="0.25">
      <c r="A2878" s="1" t="s">
        <v>2878</v>
      </c>
      <c r="B2878" s="1" t="str">
        <f ca="1">IFERROR(__xludf.DUMMYFUNCTION("GOOGLETRANSLATE(A2878)"),"episode")</f>
        <v>episode</v>
      </c>
    </row>
    <row r="2879" spans="1:2" ht="15.75" customHeight="1" x14ac:dyDescent="0.25">
      <c r="A2879" s="1" t="s">
        <v>2879</v>
      </c>
      <c r="B2879" s="1" t="str">
        <f ca="1">IFERROR(__xludf.DUMMYFUNCTION("GOOGLETRANSLATE(A2879)"),"cell")</f>
        <v>cell</v>
      </c>
    </row>
    <row r="2880" spans="1:2" ht="15.75" customHeight="1" x14ac:dyDescent="0.25">
      <c r="A2880" s="1" t="s">
        <v>2880</v>
      </c>
      <c r="B2880" s="1" t="str">
        <f ca="1">IFERROR(__xludf.DUMMYFUNCTION("GOOGLETRANSLATE(A2880)"),"carry it")</f>
        <v>carry it</v>
      </c>
    </row>
    <row r="2881" spans="1:2" ht="15.75" customHeight="1" x14ac:dyDescent="0.25">
      <c r="A2881" s="1" t="s">
        <v>2881</v>
      </c>
      <c r="B2881" s="1" t="str">
        <f ca="1">IFERROR(__xludf.DUMMYFUNCTION("GOOGLETRANSLATE(A2881)"),"hold")</f>
        <v>hold</v>
      </c>
    </row>
    <row r="2882" spans="1:2" ht="15.75" customHeight="1" x14ac:dyDescent="0.25">
      <c r="A2882" s="1" t="s">
        <v>2882</v>
      </c>
      <c r="B2882" s="1" t="str">
        <f ca="1">IFERROR(__xludf.DUMMYFUNCTION("GOOGLETRANSLATE(A2882)"),"You come")</f>
        <v>You come</v>
      </c>
    </row>
    <row r="2883" spans="1:2" ht="15.75" customHeight="1" x14ac:dyDescent="0.25">
      <c r="A2883" s="1" t="s">
        <v>2883</v>
      </c>
      <c r="B2883" s="1" t="str">
        <f ca="1">IFERROR(__xludf.DUMMYFUNCTION("GOOGLETRANSLATE(A2883)"),"Thursday")</f>
        <v>Thursday</v>
      </c>
    </row>
    <row r="2884" spans="1:2" ht="15.75" customHeight="1" x14ac:dyDescent="0.25">
      <c r="A2884" s="1" t="s">
        <v>2884</v>
      </c>
      <c r="B2884" s="1" t="str">
        <f ca="1">IFERROR(__xludf.DUMMYFUNCTION("GOOGLETRANSLATE(A2884)"),"mountains")</f>
        <v>mountains</v>
      </c>
    </row>
    <row r="2885" spans="1:2" ht="15.75" customHeight="1" x14ac:dyDescent="0.25">
      <c r="A2885" s="1" t="s">
        <v>2885</v>
      </c>
      <c r="B2885" s="1" t="str">
        <f ca="1">IFERROR(__xludf.DUMMYFUNCTION("GOOGLETRANSLATE(A2885)"),"thoughts")</f>
        <v>thoughts</v>
      </c>
    </row>
    <row r="2886" spans="1:2" ht="15.75" customHeight="1" x14ac:dyDescent="0.25">
      <c r="A2886" s="1" t="s">
        <v>2886</v>
      </c>
      <c r="B2886" s="1" t="str">
        <f ca="1">IFERROR(__xludf.DUMMYFUNCTION("GOOGLETRANSLATE(A2886)"),"midnight")</f>
        <v>midnight</v>
      </c>
    </row>
    <row r="2887" spans="1:2" ht="15.75" customHeight="1" x14ac:dyDescent="0.25">
      <c r="A2887" s="1" t="s">
        <v>2887</v>
      </c>
      <c r="B2887" s="1" t="str">
        <f ca="1">IFERROR(__xludf.DUMMYFUNCTION("GOOGLETRANSLATE(A2887)"),"Take me")</f>
        <v>Take me</v>
      </c>
    </row>
    <row r="2888" spans="1:2" ht="15.75" customHeight="1" x14ac:dyDescent="0.25">
      <c r="A2888" s="1" t="s">
        <v>2888</v>
      </c>
      <c r="B2888" s="1" t="str">
        <f ca="1">IFERROR(__xludf.DUMMYFUNCTION("GOOGLETRANSLATE(A2888)"),"throat")</f>
        <v>throat</v>
      </c>
    </row>
    <row r="2889" spans="1:2" ht="15.75" customHeight="1" x14ac:dyDescent="0.25">
      <c r="A2889" s="1" t="s">
        <v>2889</v>
      </c>
      <c r="B2889" s="1" t="str">
        <f ca="1">IFERROR(__xludf.DUMMYFUNCTION("GOOGLETRANSLATE(A2889)"),"sesión")</f>
        <v>sesión</v>
      </c>
    </row>
    <row r="2890" spans="1:2" ht="15.75" customHeight="1" x14ac:dyDescent="0.25">
      <c r="A2890" s="1" t="s">
        <v>2890</v>
      </c>
      <c r="B2890" s="1" t="str">
        <f ca="1">IFERROR(__xludf.DUMMYFUNCTION("GOOGLETRANSLATE(A2890)"),"Thought")</f>
        <v>Thought</v>
      </c>
    </row>
    <row r="2891" spans="1:2" ht="15.75" customHeight="1" x14ac:dyDescent="0.25">
      <c r="A2891" s="1" t="s">
        <v>2891</v>
      </c>
      <c r="B2891" s="1" t="str">
        <f ca="1">IFERROR(__xludf.DUMMYFUNCTION("GOOGLETRANSLATE(A2891)"),"Tell them")</f>
        <v>Tell them</v>
      </c>
    </row>
    <row r="2892" spans="1:2" ht="15.75" customHeight="1" x14ac:dyDescent="0.25">
      <c r="A2892" s="1" t="s">
        <v>2892</v>
      </c>
      <c r="B2892" s="1" t="str">
        <f ca="1">IFERROR(__xludf.DUMMYFUNCTION("GOOGLETRANSLATE(A2892)"),"die")</f>
        <v>die</v>
      </c>
    </row>
    <row r="2893" spans="1:2" ht="15.75" customHeight="1" x14ac:dyDescent="0.25">
      <c r="A2893" s="1" t="s">
        <v>2893</v>
      </c>
      <c r="B2893" s="1" t="str">
        <f ca="1">IFERROR(__xludf.DUMMYFUNCTION("GOOGLETRANSLATE(A2893)"),"with the")</f>
        <v>with the</v>
      </c>
    </row>
    <row r="2894" spans="1:2" ht="15.75" customHeight="1" x14ac:dyDescent="0.25">
      <c r="A2894" s="1" t="s">
        <v>2894</v>
      </c>
      <c r="B2894" s="1" t="str">
        <f ca="1">IFERROR(__xludf.DUMMYFUNCTION("GOOGLETRANSLATE(A2894)"),"we feel")</f>
        <v>we feel</v>
      </c>
    </row>
    <row r="2895" spans="1:2" ht="15.75" customHeight="1" x14ac:dyDescent="0.25">
      <c r="A2895" s="1" t="s">
        <v>2895</v>
      </c>
      <c r="B2895" s="1" t="str">
        <f ca="1">IFERROR(__xludf.DUMMYFUNCTION("GOOGLETRANSLATE(A2895)"),"You believe")</f>
        <v>You believe</v>
      </c>
    </row>
    <row r="2896" spans="1:2" ht="15.75" customHeight="1" x14ac:dyDescent="0.25">
      <c r="A2896" s="1" t="s">
        <v>2896</v>
      </c>
      <c r="B2896" s="1" t="str">
        <f ca="1">IFERROR(__xludf.DUMMYFUNCTION("GOOGLETRANSLATE(A2896)"),"writes")</f>
        <v>writes</v>
      </c>
    </row>
    <row r="2897" spans="1:2" ht="15.75" customHeight="1" x14ac:dyDescent="0.25">
      <c r="A2897" s="1" t="s">
        <v>2897</v>
      </c>
      <c r="B2897" s="1" t="str">
        <f ca="1">IFERROR(__xludf.DUMMYFUNCTION("GOOGLETRANSLATE(A2897)"),"ID")</f>
        <v>ID</v>
      </c>
    </row>
    <row r="2898" spans="1:2" ht="15.75" customHeight="1" x14ac:dyDescent="0.25">
      <c r="A2898" s="1" t="s">
        <v>2898</v>
      </c>
      <c r="B2898" s="1" t="str">
        <f ca="1">IFERROR(__xludf.DUMMYFUNCTION("GOOGLETRANSLATE(A2898)"),"circumstances")</f>
        <v>circumstances</v>
      </c>
    </row>
    <row r="2899" spans="1:2" ht="15.75" customHeight="1" x14ac:dyDescent="0.25">
      <c r="A2899" s="1" t="s">
        <v>2899</v>
      </c>
      <c r="B2899" s="1" t="str">
        <f ca="1">IFERROR(__xludf.DUMMYFUNCTION("GOOGLETRANSLATE(A2899)"),"asked")</f>
        <v>asked</v>
      </c>
    </row>
    <row r="2900" spans="1:2" ht="15.75" customHeight="1" x14ac:dyDescent="0.25">
      <c r="A2900" s="1" t="s">
        <v>2900</v>
      </c>
      <c r="B2900" s="1" t="str">
        <f ca="1">IFERROR(__xludf.DUMMYFUNCTION("GOOGLETRANSLATE(A2900)"),"poison")</f>
        <v>poison</v>
      </c>
    </row>
    <row r="2901" spans="1:2" ht="15.75" customHeight="1" x14ac:dyDescent="0.25">
      <c r="A2901" s="1" t="s">
        <v>2901</v>
      </c>
      <c r="B2901" s="1" t="str">
        <f ca="1">IFERROR(__xludf.DUMMYFUNCTION("GOOGLETRANSLATE(A2901)"),"spring")</f>
        <v>spring</v>
      </c>
    </row>
    <row r="2902" spans="1:2" ht="15.75" customHeight="1" x14ac:dyDescent="0.25">
      <c r="A2902" s="1" t="s">
        <v>2902</v>
      </c>
      <c r="B2902" s="1" t="str">
        <f ca="1">IFERROR(__xludf.DUMMYFUNCTION("GOOGLETRANSLATE(A2902)"),"super")</f>
        <v>super</v>
      </c>
    </row>
    <row r="2903" spans="1:2" ht="15.75" customHeight="1" x14ac:dyDescent="0.25">
      <c r="A2903" s="1" t="s">
        <v>2903</v>
      </c>
      <c r="B2903" s="1" t="str">
        <f ca="1">IFERROR(__xludf.DUMMYFUNCTION("GOOGLETRANSLATE(A2903)"),"your")</f>
        <v>your</v>
      </c>
    </row>
    <row r="2904" spans="1:2" ht="15.75" customHeight="1" x14ac:dyDescent="0.25">
      <c r="A2904" s="1" t="s">
        <v>2904</v>
      </c>
      <c r="B2904" s="1" t="str">
        <f ca="1">IFERROR(__xludf.DUMMYFUNCTION("GOOGLETRANSLATE(A2904)"),"We wanted")</f>
        <v>We wanted</v>
      </c>
    </row>
    <row r="2905" spans="1:2" ht="15.75" customHeight="1" x14ac:dyDescent="0.25">
      <c r="A2905" s="1" t="s">
        <v>2905</v>
      </c>
      <c r="B2905" s="1" t="str">
        <f ca="1">IFERROR(__xludf.DUMMYFUNCTION("GOOGLETRANSLATE(A2905)"),"that")</f>
        <v>that</v>
      </c>
    </row>
    <row r="2906" spans="1:2" ht="15.75" customHeight="1" x14ac:dyDescent="0.25">
      <c r="A2906" s="1" t="s">
        <v>2906</v>
      </c>
      <c r="B2906" s="1" t="str">
        <f ca="1">IFERROR(__xludf.DUMMYFUNCTION("GOOGLETRANSLATE(A2906)"),"worry")</f>
        <v>worry</v>
      </c>
    </row>
    <row r="2907" spans="1:2" ht="15.75" customHeight="1" x14ac:dyDescent="0.25">
      <c r="A2907" s="1" t="s">
        <v>2907</v>
      </c>
      <c r="B2907" s="1" t="str">
        <f ca="1">IFERROR(__xludf.DUMMYFUNCTION("GOOGLETRANSLATE(A2907)"),"MArts")</f>
        <v>MArts</v>
      </c>
    </row>
    <row r="2908" spans="1:2" ht="15.75" customHeight="1" x14ac:dyDescent="0.25">
      <c r="A2908" s="1" t="s">
        <v>2908</v>
      </c>
      <c r="B2908" s="1" t="str">
        <f ca="1">IFERROR(__xludf.DUMMYFUNCTION("GOOGLETRANSLATE(A2908)"),"Voice")</f>
        <v>Voice</v>
      </c>
    </row>
    <row r="2909" spans="1:2" ht="15.75" customHeight="1" x14ac:dyDescent="0.25">
      <c r="A2909" s="1" t="s">
        <v>2909</v>
      </c>
      <c r="B2909" s="1" t="str">
        <f ca="1">IFERROR(__xludf.DUMMYFUNCTION("GOOGLETRANSLATE(A2909)"),"Christ")</f>
        <v>Christ</v>
      </c>
    </row>
    <row r="2910" spans="1:2" ht="15.75" customHeight="1" x14ac:dyDescent="0.25">
      <c r="A2910" s="1" t="s">
        <v>2910</v>
      </c>
      <c r="B2910" s="1" t="str">
        <f ca="1">IFERROR(__xludf.DUMMYFUNCTION("GOOGLETRANSLATE(A2910)"),"francisco")</f>
        <v>francisco</v>
      </c>
    </row>
    <row r="2911" spans="1:2" ht="15.75" customHeight="1" x14ac:dyDescent="0.25">
      <c r="A2911" s="1" t="s">
        <v>2911</v>
      </c>
      <c r="B2911" s="1" t="str">
        <f ca="1">IFERROR(__xludf.DUMMYFUNCTION("GOOGLETRANSLATE(A2911)"),"howard")</f>
        <v>howard</v>
      </c>
    </row>
    <row r="2912" spans="1:2" ht="15.75" customHeight="1" x14ac:dyDescent="0.25">
      <c r="A2912" s="1" t="s">
        <v>2912</v>
      </c>
      <c r="B2912" s="1" t="str">
        <f ca="1">IFERROR(__xludf.DUMMYFUNCTION("GOOGLETRANSLATE(A2912)"),"virgin")</f>
        <v>virgin</v>
      </c>
    </row>
    <row r="2913" spans="1:2" ht="15.75" customHeight="1" x14ac:dyDescent="0.25">
      <c r="A2913" s="1" t="s">
        <v>2913</v>
      </c>
      <c r="B2913" s="1" t="str">
        <f ca="1">IFERROR(__xludf.DUMMYFUNCTION("GOOGLETRANSLATE(A2913)"),"district")</f>
        <v>district</v>
      </c>
    </row>
    <row r="2914" spans="1:2" ht="15.75" customHeight="1" x14ac:dyDescent="0.25">
      <c r="A2914" s="1" t="s">
        <v>2914</v>
      </c>
      <c r="B2914" s="1" t="str">
        <f ca="1">IFERROR(__xludf.DUMMYFUNCTION("GOOGLETRANSLATE(A2914)"),"He decided")</f>
        <v>He decided</v>
      </c>
    </row>
    <row r="2915" spans="1:2" ht="15.75" customHeight="1" x14ac:dyDescent="0.25">
      <c r="A2915" s="1" t="s">
        <v>2915</v>
      </c>
      <c r="B2915" s="1" t="str">
        <f ca="1">IFERROR(__xludf.DUMMYFUNCTION("GOOGLETRANSLATE(A2915)"),"reputation")</f>
        <v>reputation</v>
      </c>
    </row>
    <row r="2916" spans="1:2" ht="15.75" customHeight="1" x14ac:dyDescent="0.25">
      <c r="A2916" s="1" t="s">
        <v>2916</v>
      </c>
      <c r="B2916" s="1" t="str">
        <f ca="1">IFERROR(__xludf.DUMMYFUNCTION("GOOGLETRANSLATE(A2916)"),"help")</f>
        <v>help</v>
      </c>
    </row>
    <row r="2917" spans="1:2" ht="15.75" customHeight="1" x14ac:dyDescent="0.25">
      <c r="A2917" s="1" t="s">
        <v>2917</v>
      </c>
      <c r="B2917" s="1" t="str">
        <f ca="1">IFERROR(__xludf.DUMMYFUNCTION("GOOGLETRANSLATE(A2917)"),"I'll find")</f>
        <v>I'll find</v>
      </c>
    </row>
    <row r="2918" spans="1:2" ht="15.75" customHeight="1" x14ac:dyDescent="0.25">
      <c r="A2918" s="1" t="s">
        <v>2918</v>
      </c>
      <c r="B2918" s="1" t="str">
        <f ca="1">IFERROR(__xludf.DUMMYFUNCTION("GOOGLETRANSLATE(A2918)"),"punishment")</f>
        <v>punishment</v>
      </c>
    </row>
    <row r="2919" spans="1:2" ht="15.75" customHeight="1" x14ac:dyDescent="0.25">
      <c r="A2919" s="1" t="s">
        <v>2919</v>
      </c>
      <c r="B2919" s="1" t="str">
        <f ca="1">IFERROR(__xludf.DUMMYFUNCTION("GOOGLETRANSLATE(A2919)"),"Tell him")</f>
        <v>Tell him</v>
      </c>
    </row>
    <row r="2920" spans="1:2" ht="15.75" customHeight="1" x14ac:dyDescent="0.25">
      <c r="A2920" s="1" t="s">
        <v>2920</v>
      </c>
      <c r="B2920" s="1" t="str">
        <f ca="1">IFERROR(__xludf.DUMMYFUNCTION("GOOGLETRANSLATE(A2920)"),"limit")</f>
        <v>limit</v>
      </c>
    </row>
    <row r="2921" spans="1:2" ht="15.75" customHeight="1" x14ac:dyDescent="0.25">
      <c r="A2921" s="1" t="s">
        <v>2921</v>
      </c>
      <c r="B2921" s="1" t="str">
        <f ca="1">IFERROR(__xludf.DUMMYFUNCTION("GOOGLETRANSLATE(A2921)"),"board")</f>
        <v>board</v>
      </c>
    </row>
    <row r="2922" spans="1:2" ht="15.75" customHeight="1" x14ac:dyDescent="0.25">
      <c r="A2922" s="1" t="s">
        <v>2922</v>
      </c>
      <c r="B2922" s="1" t="str">
        <f ca="1">IFERROR(__xludf.DUMMYFUNCTION("GOOGLETRANSLATE(A2922)"),"put on")</f>
        <v>put on</v>
      </c>
    </row>
    <row r="2923" spans="1:2" ht="15.75" customHeight="1" x14ac:dyDescent="0.25">
      <c r="A2923" s="1" t="s">
        <v>2923</v>
      </c>
      <c r="B2923" s="1" t="str">
        <f ca="1">IFERROR(__xludf.DUMMYFUNCTION("GOOGLETRANSLATE(A2923)"),"married")</f>
        <v>married</v>
      </c>
    </row>
    <row r="2924" spans="1:2" ht="15.75" customHeight="1" x14ac:dyDescent="0.25">
      <c r="A2924" s="1" t="s">
        <v>2924</v>
      </c>
      <c r="B2924" s="1" t="str">
        <f ca="1">IFERROR(__xludf.DUMMYFUNCTION("GOOGLETRANSLATE(A2924)"),"lines")</f>
        <v>lines</v>
      </c>
    </row>
    <row r="2925" spans="1:2" ht="15.75" customHeight="1" x14ac:dyDescent="0.25">
      <c r="A2925" s="1" t="s">
        <v>2925</v>
      </c>
      <c r="B2925" s="1" t="str">
        <f ca="1">IFERROR(__xludf.DUMMYFUNCTION("GOOGLETRANSLATE(A2925)"),"studies")</f>
        <v>studies</v>
      </c>
    </row>
    <row r="2926" spans="1:2" ht="15.75" customHeight="1" x14ac:dyDescent="0.25">
      <c r="A2926" s="1" t="s">
        <v>2926</v>
      </c>
      <c r="B2926" s="1" t="str">
        <f ca="1">IFERROR(__xludf.DUMMYFUNCTION("GOOGLETRANSLATE(A2926)"),"mévanse")</f>
        <v>mévanse</v>
      </c>
    </row>
    <row r="2927" spans="1:2" ht="15.75" customHeight="1" x14ac:dyDescent="0.25">
      <c r="A2927" s="1" t="s">
        <v>2927</v>
      </c>
      <c r="B2927" s="1" t="str">
        <f ca="1">IFERROR(__xludf.DUMMYFUNCTION("GOOGLETRANSLATE(A2927)"),"audience")</f>
        <v>audience</v>
      </c>
    </row>
    <row r="2928" spans="1:2" ht="15.75" customHeight="1" x14ac:dyDescent="0.25">
      <c r="A2928" s="1" t="s">
        <v>2928</v>
      </c>
      <c r="B2928" s="1" t="str">
        <f ca="1">IFERROR(__xludf.DUMMYFUNCTION("GOOGLETRANSLATE(A2928)"),"helen")</f>
        <v>helen</v>
      </c>
    </row>
    <row r="2929" spans="1:2" ht="15.75" customHeight="1" x14ac:dyDescent="0.25">
      <c r="A2929" s="1" t="s">
        <v>2929</v>
      </c>
      <c r="B2929" s="1" t="str">
        <f ca="1">IFERROR(__xludf.DUMMYFUNCTION("GOOGLETRANSLATE(A2929)"),"born")</f>
        <v>born</v>
      </c>
    </row>
    <row r="2930" spans="1:2" ht="15.75" customHeight="1" x14ac:dyDescent="0.25">
      <c r="A2930" s="1" t="s">
        <v>2930</v>
      </c>
      <c r="B2930" s="1" t="str">
        <f ca="1">IFERROR(__xludf.DUMMYFUNCTION("GOOGLETRANSLATE(A2930)"),"Bush")</f>
        <v>Bush</v>
      </c>
    </row>
    <row r="2931" spans="1:2" ht="15.75" customHeight="1" x14ac:dyDescent="0.25">
      <c r="A2931" s="1" t="s">
        <v>2931</v>
      </c>
      <c r="B2931" s="1" t="str">
        <f ca="1">IFERROR(__xludf.DUMMYFUNCTION("GOOGLETRANSLATE(A2931)"),"player")</f>
        <v>player</v>
      </c>
    </row>
    <row r="2932" spans="1:2" ht="15.75" customHeight="1" x14ac:dyDescent="0.25">
      <c r="A2932" s="1" t="s">
        <v>2932</v>
      </c>
      <c r="B2932" s="1" t="str">
        <f ca="1">IFERROR(__xludf.DUMMYFUNCTION("GOOGLETRANSLATE(A2932)"),"hmm")</f>
        <v>hmm</v>
      </c>
    </row>
    <row r="2933" spans="1:2" ht="15.75" customHeight="1" x14ac:dyDescent="0.25">
      <c r="A2933" s="1" t="s">
        <v>2933</v>
      </c>
      <c r="B2933" s="1" t="str">
        <f ca="1">IFERROR(__xludf.DUMMYFUNCTION("GOOGLETRANSLATE(A2933)"),"there")</f>
        <v>there</v>
      </c>
    </row>
    <row r="2934" spans="1:2" ht="15.75" customHeight="1" x14ac:dyDescent="0.25">
      <c r="A2934" s="1" t="s">
        <v>2934</v>
      </c>
      <c r="B2934" s="1" t="str">
        <f ca="1">IFERROR(__xludf.DUMMYFUNCTION("GOOGLETRANSLATE(A2934)"),"popular")</f>
        <v>popular</v>
      </c>
    </row>
    <row r="2935" spans="1:2" ht="15.75" customHeight="1" x14ac:dyDescent="0.25">
      <c r="A2935" s="1" t="s">
        <v>2935</v>
      </c>
      <c r="B2935" s="1" t="str">
        <f ca="1">IFERROR(__xludf.DUMMYFUNCTION("GOOGLETRANSLATE(A2935)"),"nation")</f>
        <v>nation</v>
      </c>
    </row>
    <row r="2936" spans="1:2" ht="15.75" customHeight="1" x14ac:dyDescent="0.25">
      <c r="A2936" s="1" t="s">
        <v>2936</v>
      </c>
      <c r="B2936" s="1" t="str">
        <f ca="1">IFERROR(__xludf.DUMMYFUNCTION("GOOGLETRANSLATE(A2936)"),"We met")</f>
        <v>We met</v>
      </c>
    </row>
    <row r="2937" spans="1:2" ht="15.75" customHeight="1" x14ac:dyDescent="0.25">
      <c r="A2937" s="1" t="s">
        <v>2937</v>
      </c>
      <c r="B2937" s="1" t="str">
        <f ca="1">IFERROR(__xludf.DUMMYFUNCTION("GOOGLETRANSLATE(A2937)"),"troops")</f>
        <v>troops</v>
      </c>
    </row>
    <row r="2938" spans="1:2" ht="15.75" customHeight="1" x14ac:dyDescent="0.25">
      <c r="A2938" s="1" t="s">
        <v>2938</v>
      </c>
      <c r="B2938" s="1" t="str">
        <f ca="1">IFERROR(__xludf.DUMMYFUNCTION("GOOGLETRANSLATE(A2938)"),"happening")</f>
        <v>happening</v>
      </c>
    </row>
    <row r="2939" spans="1:2" ht="15.75" customHeight="1" x14ac:dyDescent="0.25">
      <c r="A2939" s="1" t="s">
        <v>2939</v>
      </c>
      <c r="B2939" s="1" t="str">
        <f ca="1">IFERROR(__xludf.DUMMYFUNCTION("GOOGLETRANSLATE(A2939)"),"explanation")</f>
        <v>explanation</v>
      </c>
    </row>
    <row r="2940" spans="1:2" ht="15.75" customHeight="1" x14ac:dyDescent="0.25">
      <c r="A2940" s="1" t="s">
        <v>2940</v>
      </c>
      <c r="B2940" s="1" t="str">
        <f ca="1">IFERROR(__xludf.DUMMYFUNCTION("GOOGLETRANSLATE(A2940)"),"They leave")</f>
        <v>They leave</v>
      </c>
    </row>
    <row r="2941" spans="1:2" ht="15.75" customHeight="1" x14ac:dyDescent="0.25">
      <c r="A2941" s="1" t="s">
        <v>2941</v>
      </c>
      <c r="B2941" s="1" t="str">
        <f ca="1">IFERROR(__xludf.DUMMYFUNCTION("GOOGLETRANSLATE(A2941)"),"excuse me")</f>
        <v>excuse me</v>
      </c>
    </row>
    <row r="2942" spans="1:2" ht="15.75" customHeight="1" x14ac:dyDescent="0.25">
      <c r="A2942" s="1" t="s">
        <v>2942</v>
      </c>
      <c r="B2942" s="1" t="str">
        <f ca="1">IFERROR(__xludf.DUMMYFUNCTION("GOOGLETRANSLATE(A2942)"),"introduce")</f>
        <v>introduce</v>
      </c>
    </row>
    <row r="2943" spans="1:2" ht="15.75" customHeight="1" x14ac:dyDescent="0.25">
      <c r="A2943" s="1" t="s">
        <v>2943</v>
      </c>
      <c r="B2943" s="1" t="str">
        <f ca="1">IFERROR(__xludf.DUMMYFUNCTION("GOOGLETRANSLATE(A2943)"),"donna")</f>
        <v>donna</v>
      </c>
    </row>
    <row r="2944" spans="1:2" ht="15.75" customHeight="1" x14ac:dyDescent="0.25">
      <c r="A2944" s="1" t="s">
        <v>2944</v>
      </c>
      <c r="B2944" s="1" t="str">
        <f ca="1">IFERROR(__xludf.DUMMYFUNCTION("GOOGLETRANSLATE(A2944)"),"celebrate")</f>
        <v>celebrate</v>
      </c>
    </row>
    <row r="2945" spans="1:2" ht="15.75" customHeight="1" x14ac:dyDescent="0.25">
      <c r="A2945" s="1" t="s">
        <v>2945</v>
      </c>
      <c r="B2945" s="1" t="str">
        <f ca="1">IFERROR(__xludf.DUMMYFUNCTION("GOOGLETRANSLATE(A2945)"),"competence")</f>
        <v>competence</v>
      </c>
    </row>
    <row r="2946" spans="1:2" ht="15.75" customHeight="1" x14ac:dyDescent="0.25">
      <c r="A2946" s="1" t="s">
        <v>2946</v>
      </c>
      <c r="B2946" s="1" t="str">
        <f ca="1">IFERROR(__xludf.DUMMYFUNCTION("GOOGLETRANSLATE(A2946)"),"Send")</f>
        <v>Send</v>
      </c>
    </row>
    <row r="2947" spans="1:2" ht="15.75" customHeight="1" x14ac:dyDescent="0.25">
      <c r="A2947" s="1" t="s">
        <v>2947</v>
      </c>
      <c r="B2947" s="1" t="str">
        <f ca="1">IFERROR(__xludf.DUMMYFUNCTION("GOOGLETRANSLATE(A2947)"),"maintain")</f>
        <v>maintain</v>
      </c>
    </row>
    <row r="2948" spans="1:2" ht="15.75" customHeight="1" x14ac:dyDescent="0.25">
      <c r="A2948" s="1" t="s">
        <v>2948</v>
      </c>
      <c r="B2948" s="1" t="str">
        <f ca="1">IFERROR(__xludf.DUMMYFUNCTION("GOOGLETRANSLATE(A2948)"),"saved")</f>
        <v>saved</v>
      </c>
    </row>
    <row r="2949" spans="1:2" ht="15.75" customHeight="1" x14ac:dyDescent="0.25">
      <c r="A2949" s="1" t="s">
        <v>2949</v>
      </c>
      <c r="B2949" s="1" t="str">
        <f ca="1">IFERROR(__xludf.DUMMYFUNCTION("GOOGLETRANSLATE(A2949)"),"library")</f>
        <v>library</v>
      </c>
    </row>
    <row r="2950" spans="1:2" ht="15.75" customHeight="1" x14ac:dyDescent="0.25">
      <c r="A2950" s="1" t="s">
        <v>2950</v>
      </c>
      <c r="B2950" s="1" t="str">
        <f ca="1">IFERROR(__xludf.DUMMYFUNCTION("GOOGLETRANSLATE(A2950)"),"line")</f>
        <v>line</v>
      </c>
    </row>
    <row r="2951" spans="1:2" ht="15.75" customHeight="1" x14ac:dyDescent="0.25">
      <c r="A2951" s="1" t="s">
        <v>2951</v>
      </c>
      <c r="B2951" s="1" t="str">
        <f ca="1">IFERROR(__xludf.DUMMYFUNCTION("GOOGLETRANSLATE(A2951)"),"this")</f>
        <v>this</v>
      </c>
    </row>
    <row r="2952" spans="1:2" ht="15.75" customHeight="1" x14ac:dyDescent="0.25">
      <c r="A2952" s="1" t="s">
        <v>2952</v>
      </c>
      <c r="B2952" s="1" t="str">
        <f ca="1">IFERROR(__xludf.DUMMYFUNCTION("GOOGLETRANSLATE(A2952)"),"mystery")</f>
        <v>mystery</v>
      </c>
    </row>
    <row r="2953" spans="1:2" ht="15.75" customHeight="1" x14ac:dyDescent="0.25">
      <c r="A2953" s="1" t="s">
        <v>2953</v>
      </c>
      <c r="B2953" s="1" t="str">
        <f ca="1">IFERROR(__xludf.DUMMYFUNCTION("GOOGLETRANSLATE(A2953)"),"winner")</f>
        <v>winner</v>
      </c>
    </row>
    <row r="2954" spans="1:2" ht="15.75" customHeight="1" x14ac:dyDescent="0.25">
      <c r="A2954" s="1" t="s">
        <v>2954</v>
      </c>
      <c r="B2954" s="1" t="str">
        <f ca="1">IFERROR(__xludf.DUMMYFUNCTION("GOOGLETRANSLATE(A2954)"),"puerto")</f>
        <v>puerto</v>
      </c>
    </row>
    <row r="2955" spans="1:2" ht="15.75" customHeight="1" x14ac:dyDescent="0.25">
      <c r="A2955" s="1" t="s">
        <v>2955</v>
      </c>
      <c r="B2955" s="1" t="str">
        <f ca="1">IFERROR(__xludf.DUMMYFUNCTION("GOOGLETRANSLATE(A2955)"),"vehicle")</f>
        <v>vehicle</v>
      </c>
    </row>
    <row r="2956" spans="1:2" ht="15.75" customHeight="1" x14ac:dyDescent="0.25">
      <c r="A2956" s="1" t="s">
        <v>2956</v>
      </c>
      <c r="B2956" s="1" t="str">
        <f ca="1">IFERROR(__xludf.DUMMYFUNCTION("GOOGLETRANSLATE(A2956)"),"escaped")</f>
        <v>escaped</v>
      </c>
    </row>
    <row r="2957" spans="1:2" ht="15.75" customHeight="1" x14ac:dyDescent="0.25">
      <c r="A2957" s="1" t="s">
        <v>2957</v>
      </c>
      <c r="B2957" s="1" t="str">
        <f ca="1">IFERROR(__xludf.DUMMYFUNCTION("GOOGLETRANSLATE(A2957)"),"I'll bring")</f>
        <v>I'll bring</v>
      </c>
    </row>
    <row r="2958" spans="1:2" ht="15.75" customHeight="1" x14ac:dyDescent="0.25">
      <c r="A2958" s="1" t="s">
        <v>2958</v>
      </c>
      <c r="B2958" s="1" t="str">
        <f ca="1">IFERROR(__xludf.DUMMYFUNCTION("GOOGLETRANSLATE(A2958)"),"July")</f>
        <v>July</v>
      </c>
    </row>
    <row r="2959" spans="1:2" ht="15.75" customHeight="1" x14ac:dyDescent="0.25">
      <c r="A2959" s="1" t="s">
        <v>2959</v>
      </c>
      <c r="B2959" s="1" t="str">
        <f ca="1">IFERROR(__xludf.DUMMYFUNCTION("GOOGLETRANSLATE(A2959)"),"achieve")</f>
        <v>achieve</v>
      </c>
    </row>
    <row r="2960" spans="1:2" ht="15.75" customHeight="1" x14ac:dyDescent="0.25">
      <c r="A2960" s="1" t="s">
        <v>2960</v>
      </c>
      <c r="B2960" s="1" t="str">
        <f ca="1">IFERROR(__xludf.DUMMYFUNCTION("GOOGLETRANSLATE(A2960)"),"to vanish")</f>
        <v>to vanish</v>
      </c>
    </row>
    <row r="2961" spans="1:2" ht="15.75" customHeight="1" x14ac:dyDescent="0.25">
      <c r="A2961" s="1" t="s">
        <v>2961</v>
      </c>
      <c r="B2961" s="1" t="str">
        <f ca="1">IFERROR(__xludf.DUMMYFUNCTION("GOOGLETRANSLATE(A2961)"),"I die")</f>
        <v>I die</v>
      </c>
    </row>
    <row r="2962" spans="1:2" ht="15.75" customHeight="1" x14ac:dyDescent="0.25">
      <c r="A2962" s="1" t="s">
        <v>2962</v>
      </c>
      <c r="B2962" s="1" t="str">
        <f ca="1">IFERROR(__xludf.DUMMYFUNCTION("GOOGLETRANSLATE(A2962)"),"Take off")</f>
        <v>Take off</v>
      </c>
    </row>
    <row r="2963" spans="1:2" ht="15.75" customHeight="1" x14ac:dyDescent="0.25">
      <c r="A2963" s="1" t="s">
        <v>2963</v>
      </c>
      <c r="B2963" s="1" t="str">
        <f ca="1">IFERROR(__xludf.DUMMYFUNCTION("GOOGLETRANSLATE(A2963)"),"favorite")</f>
        <v>favorite</v>
      </c>
    </row>
    <row r="2964" spans="1:2" ht="15.75" customHeight="1" x14ac:dyDescent="0.25">
      <c r="A2964" s="1" t="s">
        <v>2964</v>
      </c>
      <c r="B2964" s="1" t="str">
        <f ca="1">IFERROR(__xludf.DUMMYFUNCTION("GOOGLETRANSLATE(A2964)"),"patio")</f>
        <v>patio</v>
      </c>
    </row>
    <row r="2965" spans="1:2" ht="15.75" customHeight="1" x14ac:dyDescent="0.25">
      <c r="A2965" s="1" t="s">
        <v>2965</v>
      </c>
      <c r="B2965" s="1" t="str">
        <f ca="1">IFERROR(__xludf.DUMMYFUNCTION("GOOGLETRANSLATE(A2965)"),"hit")</f>
        <v>hit</v>
      </c>
    </row>
    <row r="2966" spans="1:2" ht="15.75" customHeight="1" x14ac:dyDescent="0.25">
      <c r="A2966" s="1" t="s">
        <v>2966</v>
      </c>
      <c r="B2966" s="1" t="str">
        <f ca="1">IFERROR(__xludf.DUMMYFUNCTION("GOOGLETRANSLATE(A2966)"),"nuisance")</f>
        <v>nuisance</v>
      </c>
    </row>
    <row r="2967" spans="1:2" ht="15.75" customHeight="1" x14ac:dyDescent="0.25">
      <c r="A2967" s="1" t="s">
        <v>2967</v>
      </c>
      <c r="B2967" s="1" t="str">
        <f ca="1">IFERROR(__xludf.DUMMYFUNCTION("GOOGLETRANSLATE(A2967)"),"miss")</f>
        <v>miss</v>
      </c>
    </row>
    <row r="2968" spans="1:2" ht="15.75" customHeight="1" x14ac:dyDescent="0.25">
      <c r="A2968" s="1" t="s">
        <v>2968</v>
      </c>
      <c r="B2968" s="1" t="str">
        <f ca="1">IFERROR(__xludf.DUMMYFUNCTION("GOOGLETRANSLATE(A2968)"),"sin")</f>
        <v>sin</v>
      </c>
    </row>
    <row r="2969" spans="1:2" ht="15.75" customHeight="1" x14ac:dyDescent="0.25">
      <c r="A2969" s="1" t="s">
        <v>2969</v>
      </c>
      <c r="B2969" s="1" t="str">
        <f ca="1">IFERROR(__xludf.DUMMYFUNCTION("GOOGLETRANSLATE(A2969)"),"committee")</f>
        <v>committee</v>
      </c>
    </row>
    <row r="2970" spans="1:2" ht="15.75" customHeight="1" x14ac:dyDescent="0.25">
      <c r="A2970" s="1" t="s">
        <v>2970</v>
      </c>
      <c r="B2970" s="1" t="str">
        <f ca="1">IFERROR(__xludf.DUMMYFUNCTION("GOOGLETRANSLATE(A2970)"),"ready")</f>
        <v>ready</v>
      </c>
    </row>
    <row r="2971" spans="1:2" ht="15.75" customHeight="1" x14ac:dyDescent="0.25">
      <c r="A2971" s="1" t="s">
        <v>2971</v>
      </c>
      <c r="B2971" s="1" t="str">
        <f ca="1">IFERROR(__xludf.DUMMYFUNCTION("GOOGLETRANSLATE(A2971)"),"bought")</f>
        <v>bought</v>
      </c>
    </row>
    <row r="2972" spans="1:2" ht="15.75" customHeight="1" x14ac:dyDescent="0.25">
      <c r="A2972" s="1" t="s">
        <v>2972</v>
      </c>
      <c r="B2972" s="1" t="str">
        <f ca="1">IFERROR(__xludf.DUMMYFUNCTION("GOOGLETRANSLATE(A2972)"),"It seems")</f>
        <v>It seems</v>
      </c>
    </row>
    <row r="2973" spans="1:2" ht="15.75" customHeight="1" x14ac:dyDescent="0.25">
      <c r="A2973" s="1" t="s">
        <v>2973</v>
      </c>
      <c r="B2973" s="1" t="str">
        <f ca="1">IFERROR(__xludf.DUMMYFUNCTION("GOOGLETRANSLATE(A2973)"),"exciting")</f>
        <v>exciting</v>
      </c>
    </row>
    <row r="2974" spans="1:2" ht="15.75" customHeight="1" x14ac:dyDescent="0.25">
      <c r="A2974" s="1" t="s">
        <v>2974</v>
      </c>
      <c r="B2974" s="1" t="str">
        <f ca="1">IFERROR(__xludf.DUMMYFUNCTION("GOOGLETRANSLATE(A2974)"),"faces")</f>
        <v>faces</v>
      </c>
    </row>
    <row r="2975" spans="1:2" ht="15.75" customHeight="1" x14ac:dyDescent="0.25">
      <c r="A2975" s="1" t="s">
        <v>2975</v>
      </c>
      <c r="B2975" s="1" t="str">
        <f ca="1">IFERROR(__xludf.DUMMYFUNCTION("GOOGLETRANSLATE(A2975)"),"rescue")</f>
        <v>rescue</v>
      </c>
    </row>
    <row r="2976" spans="1:2" ht="15.75" customHeight="1" x14ac:dyDescent="0.25">
      <c r="A2976" s="1" t="s">
        <v>2976</v>
      </c>
      <c r="B2976" s="1" t="str">
        <f ca="1">IFERROR(__xludf.DUMMYFUNCTION("GOOGLETRANSLATE(A2976)"),"title")</f>
        <v>title</v>
      </c>
    </row>
    <row r="2977" spans="1:2" ht="15.75" customHeight="1" x14ac:dyDescent="0.25">
      <c r="A2977" s="1" t="s">
        <v>2977</v>
      </c>
      <c r="B2977" s="1" t="str">
        <f ca="1">IFERROR(__xludf.DUMMYFUNCTION("GOOGLETRANSLATE(A2977)"),"you arrived")</f>
        <v>you arrived</v>
      </c>
    </row>
    <row r="2978" spans="1:2" ht="15.75" customHeight="1" x14ac:dyDescent="0.25">
      <c r="A2978" s="1" t="s">
        <v>2978</v>
      </c>
      <c r="B2978" s="1" t="str">
        <f ca="1">IFERROR(__xludf.DUMMYFUNCTION("GOOGLETRANSLATE(A2978)"),"tell you")</f>
        <v>tell you</v>
      </c>
    </row>
    <row r="2979" spans="1:2" ht="15.75" customHeight="1" x14ac:dyDescent="0.25">
      <c r="A2979" s="1" t="s">
        <v>2979</v>
      </c>
      <c r="B2979" s="1" t="str">
        <f ca="1">IFERROR(__xludf.DUMMYFUNCTION("GOOGLETRANSLATE(A2979)"),"guess")</f>
        <v>guess</v>
      </c>
    </row>
    <row r="2980" spans="1:2" ht="15.75" customHeight="1" x14ac:dyDescent="0.25">
      <c r="A2980" s="1" t="s">
        <v>2980</v>
      </c>
      <c r="B2980" s="1" t="str">
        <f ca="1">IFERROR(__xludf.DUMMYFUNCTION("GOOGLETRANSLATE(A2980)"),"elizabeth")</f>
        <v>elizabeth</v>
      </c>
    </row>
    <row r="2981" spans="1:2" ht="15.75" customHeight="1" x14ac:dyDescent="0.25">
      <c r="A2981" s="1" t="s">
        <v>2981</v>
      </c>
      <c r="B2981" s="1" t="str">
        <f ca="1">IFERROR(__xludf.DUMMYFUNCTION("GOOGLETRANSLATE(A2981)"),"panic")</f>
        <v>panic</v>
      </c>
    </row>
    <row r="2982" spans="1:2" ht="15.75" customHeight="1" x14ac:dyDescent="0.25">
      <c r="A2982" s="1" t="s">
        <v>2982</v>
      </c>
      <c r="B2982" s="1" t="str">
        <f ca="1">IFERROR(__xludf.DUMMYFUNCTION("GOOGLETRANSLATE(A2982)"),"barry")</f>
        <v>barry</v>
      </c>
    </row>
    <row r="2983" spans="1:2" ht="15.75" customHeight="1" x14ac:dyDescent="0.25">
      <c r="A2983" s="1" t="s">
        <v>2983</v>
      </c>
      <c r="B2983" s="1" t="str">
        <f ca="1">IFERROR(__xludf.DUMMYFUNCTION("GOOGLETRANSLATE(A2983)"),"want")</f>
        <v>want</v>
      </c>
    </row>
    <row r="2984" spans="1:2" ht="15.75" customHeight="1" x14ac:dyDescent="0.25">
      <c r="A2984" s="1" t="s">
        <v>2984</v>
      </c>
      <c r="B2984" s="1" t="str">
        <f ca="1">IFERROR(__xludf.DUMMYFUNCTION("GOOGLETRANSLATE(A2984)"),"abby")</f>
        <v>abby</v>
      </c>
    </row>
    <row r="2985" spans="1:2" ht="15.75" customHeight="1" x14ac:dyDescent="0.25">
      <c r="A2985" s="1" t="s">
        <v>2985</v>
      </c>
      <c r="B2985" s="1" t="str">
        <f ca="1">IFERROR(__xludf.DUMMYFUNCTION("GOOGLETRANSLATE(A2985)"),"exterior")</f>
        <v>exterior</v>
      </c>
    </row>
    <row r="2986" spans="1:2" ht="15.75" customHeight="1" x14ac:dyDescent="0.25">
      <c r="A2986" s="1" t="s">
        <v>2986</v>
      </c>
      <c r="B2986" s="1" t="str">
        <f ca="1">IFERROR(__xludf.DUMMYFUNCTION("GOOGLETRANSLATE(A2986)"),"passion")</f>
        <v>passion</v>
      </c>
    </row>
    <row r="2987" spans="1:2" ht="15.75" customHeight="1" x14ac:dyDescent="0.25">
      <c r="A2987" s="1" t="s">
        <v>2987</v>
      </c>
      <c r="B2987" s="1" t="str">
        <f ca="1">IFERROR(__xludf.DUMMYFUNCTION("GOOGLETRANSLATE(A2987)"),"They arrive")</f>
        <v>They arrive</v>
      </c>
    </row>
    <row r="2988" spans="1:2" ht="15.75" customHeight="1" x14ac:dyDescent="0.25">
      <c r="A2988" s="1" t="s">
        <v>2988</v>
      </c>
      <c r="B2988" s="1" t="str">
        <f ca="1">IFERROR(__xludf.DUMMYFUNCTION("GOOGLETRANSLATE(A2988)"),"prepare")</f>
        <v>prepare</v>
      </c>
    </row>
    <row r="2989" spans="1:2" ht="15.75" customHeight="1" x14ac:dyDescent="0.25">
      <c r="A2989" s="1" t="s">
        <v>2989</v>
      </c>
      <c r="B2989" s="1" t="str">
        <f ca="1">IFERROR(__xludf.DUMMYFUNCTION("GOOGLETRANSLATE(A2989)"),"Wow")</f>
        <v>Wow</v>
      </c>
    </row>
    <row r="2990" spans="1:2" ht="15.75" customHeight="1" x14ac:dyDescent="0.25">
      <c r="A2990" s="1" t="s">
        <v>2990</v>
      </c>
      <c r="B2990" s="1" t="str">
        <f ca="1">IFERROR(__xludf.DUMMYFUNCTION("GOOGLETRANSLATE(A2990)"),"patrick")</f>
        <v>patrick</v>
      </c>
    </row>
    <row r="2991" spans="1:2" ht="15.75" customHeight="1" x14ac:dyDescent="0.25">
      <c r="A2991" s="1" t="s">
        <v>2991</v>
      </c>
      <c r="B2991" s="1" t="str">
        <f ca="1">IFERROR(__xludf.DUMMYFUNCTION("GOOGLETRANSLATE(A2991)"),"land")</f>
        <v>land</v>
      </c>
    </row>
    <row r="2992" spans="1:2" ht="15.75" customHeight="1" x14ac:dyDescent="0.25">
      <c r="A2992" s="1" t="s">
        <v>2992</v>
      </c>
      <c r="B2992" s="1" t="str">
        <f ca="1">IFERROR(__xludf.DUMMYFUNCTION("GOOGLETRANSLATE(A2992)"),"demonstrate")</f>
        <v>demonstrate</v>
      </c>
    </row>
    <row r="2993" spans="1:2" ht="15.75" customHeight="1" x14ac:dyDescent="0.25">
      <c r="A2993" s="1" t="s">
        <v>2993</v>
      </c>
      <c r="B2993" s="1" t="str">
        <f ca="1">IFERROR(__xludf.DUMMYFUNCTION("GOOGLETRANSLATE(A2993)"),"elegant")</f>
        <v>elegant</v>
      </c>
    </row>
    <row r="2994" spans="1:2" ht="15.75" customHeight="1" x14ac:dyDescent="0.25">
      <c r="A2994" s="1" t="s">
        <v>2994</v>
      </c>
      <c r="B2994" s="1" t="str">
        <f ca="1">IFERROR(__xludf.DUMMYFUNCTION("GOOGLETRANSLATE(A2994)"),"make sure")</f>
        <v>make sure</v>
      </c>
    </row>
    <row r="2995" spans="1:2" ht="15.75" customHeight="1" x14ac:dyDescent="0.25">
      <c r="A2995" s="1" t="s">
        <v>2995</v>
      </c>
      <c r="B2995" s="1" t="str">
        <f ca="1">IFERROR(__xludf.DUMMYFUNCTION("GOOGLETRANSLATE(A2995)"),"visit")</f>
        <v>visit</v>
      </c>
    </row>
    <row r="2996" spans="1:2" ht="15.75" customHeight="1" x14ac:dyDescent="0.25">
      <c r="A2996" s="1" t="s">
        <v>2996</v>
      </c>
      <c r="B2996" s="1" t="str">
        <f ca="1">IFERROR(__xludf.DUMMYFUNCTION("GOOGLETRANSLATE(A2996)"),"Make sure")</f>
        <v>Make sure</v>
      </c>
    </row>
    <row r="2997" spans="1:2" ht="15.75" customHeight="1" x14ac:dyDescent="0.25">
      <c r="A2997" s="1" t="s">
        <v>2997</v>
      </c>
      <c r="B2997" s="1" t="str">
        <f ca="1">IFERROR(__xludf.DUMMYFUNCTION("GOOGLETRANSLATE(A2997)"),"give them")</f>
        <v>give them</v>
      </c>
    </row>
    <row r="2998" spans="1:2" ht="15.75" customHeight="1" x14ac:dyDescent="0.25">
      <c r="A2998" s="1" t="s">
        <v>2998</v>
      </c>
      <c r="B2998" s="1" t="str">
        <f ca="1">IFERROR(__xludf.DUMMYFUNCTION("GOOGLETRANSLATE(A2998)"),"Heads")</f>
        <v>Heads</v>
      </c>
    </row>
    <row r="2999" spans="1:2" ht="15.75" customHeight="1" x14ac:dyDescent="0.25">
      <c r="A2999" s="1" t="s">
        <v>2999</v>
      </c>
      <c r="B2999" s="1" t="str">
        <f ca="1">IFERROR(__xludf.DUMMYFUNCTION("GOOGLETRANSLATE(A2999)"),"abra")</f>
        <v>abra</v>
      </c>
    </row>
    <row r="3000" spans="1:2" ht="15.75" customHeight="1" x14ac:dyDescent="0.25">
      <c r="A3000" s="1" t="s">
        <v>3000</v>
      </c>
      <c r="B3000" s="1" t="str">
        <f ca="1">IFERROR(__xludf.DUMMYFUNCTION("GOOGLETRANSLATE(A3000)"),"andrew")</f>
        <v>andrew</v>
      </c>
    </row>
    <row r="3001" spans="1:2" ht="15.75" customHeight="1" x14ac:dyDescent="0.25">
      <c r="A3001" s="1" t="s">
        <v>3001</v>
      </c>
      <c r="B3001" s="1" t="str">
        <f ca="1">IFERROR(__xludf.DUMMYFUNCTION("GOOGLETRANSLATE(A3001)"),"dean")</f>
        <v>dean</v>
      </c>
    </row>
    <row r="3002" spans="1:2" ht="15.75" customHeight="1" x14ac:dyDescent="0.25">
      <c r="A3002" s="1" t="s">
        <v>3002</v>
      </c>
      <c r="B3002" s="1" t="str">
        <f ca="1">IFERROR(__xludf.DUMMYFUNCTION("GOOGLETRANSLATE(A3002)"),"environment")</f>
        <v>environment</v>
      </c>
    </row>
    <row r="3003" spans="1:2" ht="15.75" customHeight="1" x14ac:dyDescent="0.25">
      <c r="A3003" s="1" t="s">
        <v>3003</v>
      </c>
      <c r="B3003" s="1" t="str">
        <f ca="1">IFERROR(__xludf.DUMMYFUNCTION("GOOGLETRANSLATE(A3003)"),"count")</f>
        <v>count</v>
      </c>
    </row>
    <row r="3004" spans="1:2" ht="15.75" customHeight="1" x14ac:dyDescent="0.25">
      <c r="A3004" s="1" t="s">
        <v>3004</v>
      </c>
      <c r="B3004" s="1" t="str">
        <f ca="1">IFERROR(__xludf.DUMMYFUNCTION("GOOGLETRANSLATE(A3004)"),"urgent")</f>
        <v>urgent</v>
      </c>
    </row>
    <row r="3005" spans="1:2" ht="15.75" customHeight="1" x14ac:dyDescent="0.25">
      <c r="A3005" s="1" t="s">
        <v>3005</v>
      </c>
      <c r="B3005" s="1" t="str">
        <f ca="1">IFERROR(__xludf.DUMMYFUNCTION("GOOGLETRANSLATE(A3005)"),"taxes")</f>
        <v>taxes</v>
      </c>
    </row>
    <row r="3006" spans="1:2" ht="15.75" customHeight="1" x14ac:dyDescent="0.25">
      <c r="A3006" s="1" t="s">
        <v>3006</v>
      </c>
      <c r="B3006" s="1" t="str">
        <f ca="1">IFERROR(__xludf.DUMMYFUNCTION("GOOGLETRANSLATE(A3006)"),"antonio")</f>
        <v>antonio</v>
      </c>
    </row>
    <row r="3007" spans="1:2" ht="15.75" customHeight="1" x14ac:dyDescent="0.25">
      <c r="A3007" s="1" t="s">
        <v>3007</v>
      </c>
      <c r="B3007" s="1" t="str">
        <f ca="1">IFERROR(__xludf.DUMMYFUNCTION("GOOGLETRANSLATE(A3007)"),"distinct")</f>
        <v>distinct</v>
      </c>
    </row>
    <row r="3008" spans="1:2" ht="15.75" customHeight="1" x14ac:dyDescent="0.25">
      <c r="A3008" s="1" t="s">
        <v>3008</v>
      </c>
      <c r="B3008" s="1" t="str">
        <f ca="1">IFERROR(__xludf.DUMMYFUNCTION("GOOGLETRANSLATE(A3008)"),"love")</f>
        <v>love</v>
      </c>
    </row>
    <row r="3009" spans="1:2" ht="15.75" customHeight="1" x14ac:dyDescent="0.25">
      <c r="A3009" s="1" t="s">
        <v>3009</v>
      </c>
      <c r="B3009" s="1" t="str">
        <f ca="1">IFERROR(__xludf.DUMMYFUNCTION("GOOGLETRANSLATE(A3009)"),"ron")</f>
        <v>ron</v>
      </c>
    </row>
    <row r="3010" spans="1:2" ht="15.75" customHeight="1" x14ac:dyDescent="0.25">
      <c r="A3010" s="1" t="s">
        <v>3010</v>
      </c>
      <c r="B3010" s="1" t="str">
        <f ca="1">IFERROR(__xludf.DUMMYFUNCTION("GOOGLETRANSLATE(A3010)"),"marks")</f>
        <v>marks</v>
      </c>
    </row>
    <row r="3011" spans="1:2" ht="15.75" customHeight="1" x14ac:dyDescent="0.25">
      <c r="A3011" s="1" t="s">
        <v>3011</v>
      </c>
      <c r="B3011" s="1" t="str">
        <f ca="1">IFERROR(__xludf.DUMMYFUNCTION("GOOGLETRANSLATE(A3011)"),"Help him")</f>
        <v>Help him</v>
      </c>
    </row>
    <row r="3012" spans="1:2" ht="15.75" customHeight="1" x14ac:dyDescent="0.25">
      <c r="A3012" s="1" t="s">
        <v>3012</v>
      </c>
      <c r="B3012" s="1" t="str">
        <f ca="1">IFERROR(__xludf.DUMMYFUNCTION("GOOGLETRANSLATE(A3012)"),"reading")</f>
        <v>reading</v>
      </c>
    </row>
    <row r="3013" spans="1:2" ht="15.75" customHeight="1" x14ac:dyDescent="0.25">
      <c r="A3013" s="1" t="s">
        <v>3013</v>
      </c>
      <c r="B3013" s="1" t="str">
        <f ca="1">IFERROR(__xludf.DUMMYFUNCTION("GOOGLETRANSLATE(A3013)"),"appropriate")</f>
        <v>appropriate</v>
      </c>
    </row>
    <row r="3014" spans="1:2" ht="15.75" customHeight="1" x14ac:dyDescent="0.25">
      <c r="A3014" s="1" t="s">
        <v>3014</v>
      </c>
      <c r="B3014" s="1" t="str">
        <f ca="1">IFERROR(__xludf.DUMMYFUNCTION("GOOGLETRANSLATE(A3014)"),"boxes")</f>
        <v>boxes</v>
      </c>
    </row>
    <row r="3015" spans="1:2" ht="15.75" customHeight="1" x14ac:dyDescent="0.25">
      <c r="A3015" s="1" t="s">
        <v>3015</v>
      </c>
      <c r="B3015" s="1" t="str">
        <f ca="1">IFERROR(__xludf.DUMMYFUNCTION("GOOGLETRANSLATE(A3015)"),"abandon")</f>
        <v>abandon</v>
      </c>
    </row>
    <row r="3016" spans="1:2" ht="15.75" customHeight="1" x14ac:dyDescent="0.25">
      <c r="A3016" s="1" t="s">
        <v>3016</v>
      </c>
      <c r="B3016" s="1" t="str">
        <f ca="1">IFERROR(__xludf.DUMMYFUNCTION("GOOGLETRANSLATE(A3016)"),"shoot")</f>
        <v>shoot</v>
      </c>
    </row>
    <row r="3017" spans="1:2" ht="15.75" customHeight="1" x14ac:dyDescent="0.25">
      <c r="A3017" s="1" t="s">
        <v>3017</v>
      </c>
      <c r="B3017" s="1" t="str">
        <f ca="1">IFERROR(__xludf.DUMMYFUNCTION("GOOGLETRANSLATE(A3017)"),"We seek")</f>
        <v>We seek</v>
      </c>
    </row>
    <row r="3018" spans="1:2" ht="15.75" customHeight="1" x14ac:dyDescent="0.25">
      <c r="A3018" s="1" t="s">
        <v>3018</v>
      </c>
      <c r="B3018" s="1" t="str">
        <f ca="1">IFERROR(__xludf.DUMMYFUNCTION("GOOGLETRANSLATE(A3018)"),"working")</f>
        <v>working</v>
      </c>
    </row>
    <row r="3019" spans="1:2" ht="15.75" customHeight="1" x14ac:dyDescent="0.25">
      <c r="A3019" s="1" t="s">
        <v>3019</v>
      </c>
      <c r="B3019" s="1" t="str">
        <f ca="1">IFERROR(__xludf.DUMMYFUNCTION("GOOGLETRANSLATE(A3019)"),"I tried")</f>
        <v>I tried</v>
      </c>
    </row>
    <row r="3020" spans="1:2" ht="15.75" customHeight="1" x14ac:dyDescent="0.25">
      <c r="A3020" s="1" t="s">
        <v>3020</v>
      </c>
      <c r="B3020" s="1" t="str">
        <f ca="1">IFERROR(__xludf.DUMMYFUNCTION("GOOGLETRANSLATE(A3020)"),"cia")</f>
        <v>cia</v>
      </c>
    </row>
    <row r="3021" spans="1:2" ht="15.75" customHeight="1" x14ac:dyDescent="0.25">
      <c r="A3021" s="1" t="s">
        <v>3021</v>
      </c>
      <c r="B3021" s="1" t="str">
        <f ca="1">IFERROR(__xludf.DUMMYFUNCTION("GOOGLETRANSLATE(A3021)"),"Take")</f>
        <v>Take</v>
      </c>
    </row>
    <row r="3022" spans="1:2" ht="15.75" customHeight="1" x14ac:dyDescent="0.25">
      <c r="A3022" s="1" t="s">
        <v>3022</v>
      </c>
      <c r="B3022" s="1" t="str">
        <f ca="1">IFERROR(__xludf.DUMMYFUNCTION("GOOGLETRANSLATE(A3022)"),"give us")</f>
        <v>give us</v>
      </c>
    </row>
    <row r="3023" spans="1:2" ht="15.75" customHeight="1" x14ac:dyDescent="0.25">
      <c r="A3023" s="1" t="s">
        <v>3023</v>
      </c>
      <c r="B3023" s="1" t="str">
        <f ca="1">IFERROR(__xludf.DUMMYFUNCTION("GOOGLETRANSLATE(A3023)"),"You try")</f>
        <v>You try</v>
      </c>
    </row>
    <row r="3024" spans="1:2" ht="15.75" customHeight="1" x14ac:dyDescent="0.25">
      <c r="A3024" s="1" t="s">
        <v>3024</v>
      </c>
      <c r="B3024" s="1" t="str">
        <f ca="1">IFERROR(__xludf.DUMMYFUNCTION("GOOGLETRANSLATE(A3024)"),"lily")</f>
        <v>lily</v>
      </c>
    </row>
    <row r="3025" spans="1:2" ht="15.75" customHeight="1" x14ac:dyDescent="0.25">
      <c r="A3025" s="1" t="s">
        <v>3025</v>
      </c>
      <c r="B3025" s="1" t="str">
        <f ca="1">IFERROR(__xludf.DUMMYFUNCTION("GOOGLETRANSLATE(A3025)"),"liked")</f>
        <v>liked</v>
      </c>
    </row>
    <row r="3026" spans="1:2" ht="15.75" customHeight="1" x14ac:dyDescent="0.25">
      <c r="A3026" s="1" t="s">
        <v>3026</v>
      </c>
      <c r="B3026" s="1" t="str">
        <f ca="1">IFERROR(__xludf.DUMMYFUNCTION("GOOGLETRANSLATE(A3026)"),"jamie")</f>
        <v>jamie</v>
      </c>
    </row>
    <row r="3027" spans="1:2" ht="15.75" customHeight="1" x14ac:dyDescent="0.25">
      <c r="A3027" s="1" t="s">
        <v>3027</v>
      </c>
      <c r="B3027" s="1" t="str">
        <f ca="1">IFERROR(__xludf.DUMMYFUNCTION("GOOGLETRANSLATE(A3027)"),"struggling")</f>
        <v>struggling</v>
      </c>
    </row>
    <row r="3028" spans="1:2" ht="15.75" customHeight="1" x14ac:dyDescent="0.25">
      <c r="A3028" s="1" t="s">
        <v>3028</v>
      </c>
      <c r="B3028" s="1" t="str">
        <f ca="1">IFERROR(__xludf.DUMMYFUNCTION("GOOGLETRANSLATE(A3028)"),"stinks")</f>
        <v>stinks</v>
      </c>
    </row>
    <row r="3029" spans="1:2" ht="15.75" customHeight="1" x14ac:dyDescent="0.25">
      <c r="A3029" s="1" t="s">
        <v>3029</v>
      </c>
      <c r="B3029" s="1" t="str">
        <f ca="1">IFERROR(__xludf.DUMMYFUNCTION("GOOGLETRANSLATE(A3029)"),"flying")</f>
        <v>flying</v>
      </c>
    </row>
    <row r="3030" spans="1:2" ht="15.75" customHeight="1" x14ac:dyDescent="0.25">
      <c r="A3030" s="1" t="s">
        <v>3030</v>
      </c>
      <c r="B3030" s="1" t="str">
        <f ca="1">IFERROR(__xludf.DUMMYFUNCTION("GOOGLETRANSLATE(A3030)"),"newspapers")</f>
        <v>newspapers</v>
      </c>
    </row>
    <row r="3031" spans="1:2" ht="15.75" customHeight="1" x14ac:dyDescent="0.25">
      <c r="A3031" s="1" t="s">
        <v>3031</v>
      </c>
      <c r="B3031" s="1" t="str">
        <f ca="1">IFERROR(__xludf.DUMMYFUNCTION("GOOGLETRANSLATE(A3031)"),"lucas")</f>
        <v>lucas</v>
      </c>
    </row>
    <row r="3032" spans="1:2" ht="15.75" customHeight="1" x14ac:dyDescent="0.25">
      <c r="A3032" s="1" t="s">
        <v>3032</v>
      </c>
      <c r="B3032" s="1" t="str">
        <f ca="1">IFERROR(__xludf.DUMMYFUNCTION("GOOGLETRANSLATE(A3032)"),"arrested")</f>
        <v>arrested</v>
      </c>
    </row>
    <row r="3033" spans="1:2" ht="15.75" customHeight="1" x14ac:dyDescent="0.25">
      <c r="A3033" s="1" t="s">
        <v>3033</v>
      </c>
      <c r="B3033" s="1" t="str">
        <f ca="1">IFERROR(__xludf.DUMMYFUNCTION("GOOGLETRANSLATE(A3033)"),"curious")</f>
        <v>curious</v>
      </c>
    </row>
    <row r="3034" spans="1:2" ht="15.75" customHeight="1" x14ac:dyDescent="0.25">
      <c r="A3034" s="1" t="s">
        <v>3034</v>
      </c>
      <c r="B3034" s="1" t="str">
        <f ca="1">IFERROR(__xludf.DUMMYFUNCTION("GOOGLETRANSLATE(A3034)"),"tits")</f>
        <v>tits</v>
      </c>
    </row>
    <row r="3035" spans="1:2" ht="15.75" customHeight="1" x14ac:dyDescent="0.25">
      <c r="A3035" s="1" t="s">
        <v>3035</v>
      </c>
      <c r="B3035" s="1" t="str">
        <f ca="1">IFERROR(__xludf.DUMMYFUNCTION("GOOGLETRANSLATE(A3035)"),"caro")</f>
        <v>caro</v>
      </c>
    </row>
    <row r="3036" spans="1:2" ht="15.75" customHeight="1" x14ac:dyDescent="0.25">
      <c r="A3036" s="1" t="s">
        <v>3036</v>
      </c>
      <c r="B3036" s="1" t="str">
        <f ca="1">IFERROR(__xludf.DUMMYFUNCTION("GOOGLETRANSLATE(A3036)"),"asco")</f>
        <v>asco</v>
      </c>
    </row>
    <row r="3037" spans="1:2" ht="15.75" customHeight="1" x14ac:dyDescent="0.25">
      <c r="A3037" s="1" t="s">
        <v>3037</v>
      </c>
      <c r="B3037" s="1" t="str">
        <f ca="1">IFERROR(__xludf.DUMMYFUNCTION("GOOGLETRANSLATE(A3037)"),"use")</f>
        <v>use</v>
      </c>
    </row>
    <row r="3038" spans="1:2" ht="15.75" customHeight="1" x14ac:dyDescent="0.25">
      <c r="A3038" s="1" t="s">
        <v>3038</v>
      </c>
      <c r="B3038" s="1" t="str">
        <f ca="1">IFERROR(__xludf.DUMMYFUNCTION("GOOGLETRANSLATE(A3038)"),"search")</f>
        <v>search</v>
      </c>
    </row>
    <row r="3039" spans="1:2" ht="15.75" customHeight="1" x14ac:dyDescent="0.25">
      <c r="A3039" s="1" t="s">
        <v>3039</v>
      </c>
      <c r="B3039" s="1" t="str">
        <f ca="1">IFERROR(__xludf.DUMMYFUNCTION("GOOGLETRANSLATE(A3039)"),"amanda")</f>
        <v>amanda</v>
      </c>
    </row>
    <row r="3040" spans="1:2" ht="15.75" customHeight="1" x14ac:dyDescent="0.25">
      <c r="A3040" s="1" t="s">
        <v>3040</v>
      </c>
      <c r="B3040" s="1" t="str">
        <f ca="1">IFERROR(__xludf.DUMMYFUNCTION("GOOGLETRANSLATE(A3040)"),"I'm on my way out")</f>
        <v>I'm on my way out</v>
      </c>
    </row>
    <row r="3041" spans="1:2" ht="15.75" customHeight="1" x14ac:dyDescent="0.25">
      <c r="A3041" s="1" t="s">
        <v>3041</v>
      </c>
      <c r="B3041" s="1" t="str">
        <f ca="1">IFERROR(__xludf.DUMMYFUNCTION("GOOGLETRANSLATE(A3041)"),"Tell us")</f>
        <v>Tell us</v>
      </c>
    </row>
    <row r="3042" spans="1:2" ht="15.75" customHeight="1" x14ac:dyDescent="0.25">
      <c r="A3042" s="1" t="s">
        <v>3042</v>
      </c>
      <c r="B3042" s="1" t="str">
        <f ca="1">IFERROR(__xludf.DUMMYFUNCTION("GOOGLETRANSLATE(A3042)"),"taught")</f>
        <v>taught</v>
      </c>
    </row>
    <row r="3043" spans="1:2" ht="15.75" customHeight="1" x14ac:dyDescent="0.25">
      <c r="A3043" s="1" t="s">
        <v>3043</v>
      </c>
      <c r="B3043" s="1" t="str">
        <f ca="1">IFERROR(__xludf.DUMMYFUNCTION("GOOGLETRANSLATE(A3043)"),"rick")</f>
        <v>rick</v>
      </c>
    </row>
    <row r="3044" spans="1:2" ht="15.75" customHeight="1" x14ac:dyDescent="0.25">
      <c r="A3044" s="1" t="s">
        <v>3044</v>
      </c>
      <c r="B3044" s="1" t="str">
        <f ca="1">IFERROR(__xludf.DUMMYFUNCTION("GOOGLETRANSLATE(A3044)"),"look to you")</f>
        <v>look to you</v>
      </c>
    </row>
    <row r="3045" spans="1:2" ht="15.75" customHeight="1" x14ac:dyDescent="0.25">
      <c r="A3045" s="1" t="s">
        <v>3045</v>
      </c>
      <c r="B3045" s="1" t="str">
        <f ca="1">IFERROR(__xludf.DUMMYFUNCTION("GOOGLETRANSLATE(A3045)"),"stan")</f>
        <v>stan</v>
      </c>
    </row>
    <row r="3046" spans="1:2" ht="15.75" customHeight="1" x14ac:dyDescent="0.25">
      <c r="A3046" s="1" t="s">
        <v>3046</v>
      </c>
      <c r="B3046" s="1" t="str">
        <f ca="1">IFERROR(__xludf.DUMMYFUNCTION("GOOGLETRANSLATE(A3046)"),"You owed")</f>
        <v>You owed</v>
      </c>
    </row>
    <row r="3047" spans="1:2" ht="15.75" customHeight="1" x14ac:dyDescent="0.25">
      <c r="A3047" s="1" t="s">
        <v>3047</v>
      </c>
      <c r="B3047" s="1" t="str">
        <f ca="1">IFERROR(__xludf.DUMMYFUNCTION("GOOGLETRANSLATE(A3047)"),"ocean")</f>
        <v>ocean</v>
      </c>
    </row>
    <row r="3048" spans="1:2" ht="15.75" customHeight="1" x14ac:dyDescent="0.25">
      <c r="A3048" s="1" t="s">
        <v>3048</v>
      </c>
      <c r="B3048" s="1" t="str">
        <f ca="1">IFERROR(__xludf.DUMMYFUNCTION("GOOGLETRANSLATE(A3048)"),"ball")</f>
        <v>ball</v>
      </c>
    </row>
    <row r="3049" spans="1:2" ht="15.75" customHeight="1" x14ac:dyDescent="0.25">
      <c r="A3049" s="1" t="s">
        <v>3049</v>
      </c>
      <c r="B3049" s="1" t="str">
        <f ca="1">IFERROR(__xludf.DUMMYFUNCTION("GOOGLETRANSLATE(A3049)"),"again")</f>
        <v>again</v>
      </c>
    </row>
    <row r="3050" spans="1:2" ht="15.75" customHeight="1" x14ac:dyDescent="0.25">
      <c r="A3050" s="1" t="s">
        <v>3050</v>
      </c>
      <c r="B3050" s="1" t="str">
        <f ca="1">IFERROR(__xludf.DUMMYFUNCTION("GOOGLETRANSLATE(A3050)"),"we give")</f>
        <v>we give</v>
      </c>
    </row>
    <row r="3051" spans="1:2" ht="15.75" customHeight="1" x14ac:dyDescent="0.25">
      <c r="A3051" s="1" t="s">
        <v>3051</v>
      </c>
      <c r="B3051" s="1" t="str">
        <f ca="1">IFERROR(__xludf.DUMMYFUNCTION("GOOGLETRANSLATE(A3051)"),"paid")</f>
        <v>paid</v>
      </c>
    </row>
    <row r="3052" spans="1:2" ht="15.75" customHeight="1" x14ac:dyDescent="0.25">
      <c r="A3052" s="1" t="s">
        <v>3052</v>
      </c>
      <c r="B3052" s="1" t="str">
        <f ca="1">IFERROR(__xludf.DUMMYFUNCTION("GOOGLETRANSLATE(A3052)"),"federal")</f>
        <v>federal</v>
      </c>
    </row>
    <row r="3053" spans="1:2" ht="15.75" customHeight="1" x14ac:dyDescent="0.25">
      <c r="A3053" s="1" t="s">
        <v>3053</v>
      </c>
      <c r="B3053" s="1" t="str">
        <f ca="1">IFERROR(__xludf.DUMMYFUNCTION("GOOGLETRANSLATE(A3053)"),"how")</f>
        <v>how</v>
      </c>
    </row>
    <row r="3054" spans="1:2" ht="15.75" customHeight="1" x14ac:dyDescent="0.25">
      <c r="A3054" s="1" t="s">
        <v>3054</v>
      </c>
      <c r="B3054" s="1" t="str">
        <f ca="1">IFERROR(__xludf.DUMMYFUNCTION("GOOGLETRANSLATE(A3054)"),"ladder")</f>
        <v>ladder</v>
      </c>
    </row>
    <row r="3055" spans="1:2" ht="15.75" customHeight="1" x14ac:dyDescent="0.25">
      <c r="A3055" s="1" t="s">
        <v>3055</v>
      </c>
      <c r="B3055" s="1" t="str">
        <f ca="1">IFERROR(__xludf.DUMMYFUNCTION("GOOGLETRANSLATE(A3055)"),"I agree")</f>
        <v>I agree</v>
      </c>
    </row>
    <row r="3056" spans="1:2" ht="15.75" customHeight="1" x14ac:dyDescent="0.25">
      <c r="A3056" s="1" t="s">
        <v>3056</v>
      </c>
      <c r="B3056" s="1" t="str">
        <f ca="1">IFERROR(__xludf.DUMMYFUNCTION("GOOGLETRANSLATE(A3056)"),"km")</f>
        <v>km</v>
      </c>
    </row>
    <row r="3057" spans="1:2" ht="15.75" customHeight="1" x14ac:dyDescent="0.25">
      <c r="A3057" s="1" t="s">
        <v>3057</v>
      </c>
      <c r="B3057" s="1" t="str">
        <f ca="1">IFERROR(__xludf.DUMMYFUNCTION("GOOGLETRANSLATE(A3057)"),"therapy")</f>
        <v>therapy</v>
      </c>
    </row>
    <row r="3058" spans="1:2" ht="15.75" customHeight="1" x14ac:dyDescent="0.25">
      <c r="A3058" s="1" t="s">
        <v>3058</v>
      </c>
      <c r="B3058" s="1" t="str">
        <f ca="1">IFERROR(__xludf.DUMMYFUNCTION("GOOGLETRANSLATE(A3058)"),"tears")</f>
        <v>tears</v>
      </c>
    </row>
    <row r="3059" spans="1:2" ht="15.75" customHeight="1" x14ac:dyDescent="0.25">
      <c r="A3059" s="1" t="s">
        <v>3059</v>
      </c>
      <c r="B3059" s="1" t="str">
        <f ca="1">IFERROR(__xludf.DUMMYFUNCTION("GOOGLETRANSLATE(A3059)"),"ground")</f>
        <v>ground</v>
      </c>
    </row>
    <row r="3060" spans="1:2" ht="15.75" customHeight="1" x14ac:dyDescent="0.25">
      <c r="A3060" s="1" t="s">
        <v>3060</v>
      </c>
      <c r="B3060" s="1" t="str">
        <f ca="1">IFERROR(__xludf.DUMMYFUNCTION("GOOGLETRANSLATE(A3060)"),"authority")</f>
        <v>authority</v>
      </c>
    </row>
    <row r="3061" spans="1:2" ht="15.75" customHeight="1" x14ac:dyDescent="0.25">
      <c r="A3061" s="1" t="s">
        <v>3061</v>
      </c>
      <c r="B3061" s="1" t="str">
        <f ca="1">IFERROR(__xludf.DUMMYFUNCTION("GOOGLETRANSLATE(A3061)"),"find")</f>
        <v>find</v>
      </c>
    </row>
    <row r="3062" spans="1:2" ht="15.75" customHeight="1" x14ac:dyDescent="0.25">
      <c r="A3062" s="1" t="s">
        <v>3062</v>
      </c>
      <c r="B3062" s="1" t="str">
        <f ca="1">IFERROR(__xludf.DUMMYFUNCTION("GOOGLETRANSLATE(A3062)"),"rock")</f>
        <v>rock</v>
      </c>
    </row>
    <row r="3063" spans="1:2" ht="15.75" customHeight="1" x14ac:dyDescent="0.25">
      <c r="A3063" s="1" t="s">
        <v>3063</v>
      </c>
      <c r="B3063" s="1" t="str">
        <f ca="1">IFERROR(__xludf.DUMMYFUNCTION("GOOGLETRANSLATE(A3063)"),"surface")</f>
        <v>surface</v>
      </c>
    </row>
    <row r="3064" spans="1:2" ht="15.75" customHeight="1" x14ac:dyDescent="0.25">
      <c r="A3064" s="1" t="s">
        <v>3064</v>
      </c>
      <c r="B3064" s="1" t="str">
        <f ca="1">IFERROR(__xludf.DUMMYFUNCTION("GOOGLETRANSLATE(A3064)"),"deck")</f>
        <v>deck</v>
      </c>
    </row>
    <row r="3065" spans="1:2" ht="15.75" customHeight="1" x14ac:dyDescent="0.25">
      <c r="A3065" s="1" t="s">
        <v>3065</v>
      </c>
      <c r="B3065" s="1" t="str">
        <f ca="1">IFERROR(__xludf.DUMMYFUNCTION("GOOGLETRANSLATE(A3065)"),"terry")</f>
        <v>terry</v>
      </c>
    </row>
    <row r="3066" spans="1:2" ht="15.75" customHeight="1" x14ac:dyDescent="0.25">
      <c r="A3066" s="1" t="s">
        <v>3066</v>
      </c>
      <c r="B3066" s="1" t="str">
        <f ca="1">IFERROR(__xludf.DUMMYFUNCTION("GOOGLETRANSLATE(A3066)"),"grass")</f>
        <v>grass</v>
      </c>
    </row>
    <row r="3067" spans="1:2" ht="15.75" customHeight="1" x14ac:dyDescent="0.25">
      <c r="A3067" s="1" t="s">
        <v>3067</v>
      </c>
      <c r="B3067" s="1" t="str">
        <f ca="1">IFERROR(__xludf.DUMMYFUNCTION("GOOGLETRANSLATE(A3067)"),"juan")</f>
        <v>juan</v>
      </c>
    </row>
    <row r="3068" spans="1:2" ht="15.75" customHeight="1" x14ac:dyDescent="0.25">
      <c r="A3068" s="1" t="s">
        <v>3068</v>
      </c>
      <c r="B3068" s="1" t="str">
        <f ca="1">IFERROR(__xludf.DUMMYFUNCTION("GOOGLETRANSLATE(A3068)"),"promised")</f>
        <v>promised</v>
      </c>
    </row>
    <row r="3069" spans="1:2" ht="15.75" customHeight="1" x14ac:dyDescent="0.25">
      <c r="A3069" s="1" t="s">
        <v>3069</v>
      </c>
      <c r="B3069" s="1" t="str">
        <f ca="1">IFERROR(__xludf.DUMMYFUNCTION("GOOGLETRANSLATE(A3069)"),"grow")</f>
        <v>grow</v>
      </c>
    </row>
    <row r="3070" spans="1:2" ht="15.75" customHeight="1" x14ac:dyDescent="0.25">
      <c r="A3070" s="1" t="s">
        <v>3070</v>
      </c>
      <c r="B3070" s="1" t="str">
        <f ca="1">IFERROR(__xludf.DUMMYFUNCTION("GOOGLETRANSLATE(A3070)"),"mental")</f>
        <v>mental</v>
      </c>
    </row>
    <row r="3071" spans="1:2" ht="15.75" customHeight="1" x14ac:dyDescent="0.25">
      <c r="A3071" s="1" t="s">
        <v>3071</v>
      </c>
      <c r="B3071" s="1" t="str">
        <f ca="1">IFERROR(__xludf.DUMMYFUNCTION("GOOGLETRANSLATE(A3071)"),"foreign")</f>
        <v>foreign</v>
      </c>
    </row>
    <row r="3072" spans="1:2" ht="15.75" customHeight="1" x14ac:dyDescent="0.25">
      <c r="A3072" s="1" t="s">
        <v>3072</v>
      </c>
      <c r="B3072" s="1" t="str">
        <f ca="1">IFERROR(__xludf.DUMMYFUNCTION("GOOGLETRANSLATE(A3072)"),"madame")</f>
        <v>madame</v>
      </c>
    </row>
    <row r="3073" spans="1:2" ht="15.75" customHeight="1" x14ac:dyDescent="0.25">
      <c r="A3073" s="1" t="s">
        <v>3073</v>
      </c>
      <c r="B3073" s="1" t="str">
        <f ca="1">IFERROR(__xludf.DUMMYFUNCTION("GOOGLETRANSLATE(A3073)"),"I promised")</f>
        <v>I promised</v>
      </c>
    </row>
    <row r="3074" spans="1:2" ht="15.75" customHeight="1" x14ac:dyDescent="0.25">
      <c r="A3074" s="1" t="s">
        <v>3074</v>
      </c>
      <c r="B3074" s="1" t="str">
        <f ca="1">IFERROR(__xludf.DUMMYFUNCTION("GOOGLETRANSLATE(A3074)"),"same")</f>
        <v>same</v>
      </c>
    </row>
    <row r="3075" spans="1:2" ht="15.75" customHeight="1" x14ac:dyDescent="0.25">
      <c r="A3075" s="1" t="s">
        <v>3075</v>
      </c>
      <c r="B3075" s="1" t="str">
        <f ca="1">IFERROR(__xludf.DUMMYFUNCTION("GOOGLETRANSLATE(A3075)"),"exist")</f>
        <v>exist</v>
      </c>
    </row>
    <row r="3076" spans="1:2" ht="15.75" customHeight="1" x14ac:dyDescent="0.25">
      <c r="A3076" s="1" t="s">
        <v>3076</v>
      </c>
      <c r="B3076" s="1" t="str">
        <f ca="1">IFERROR(__xludf.DUMMYFUNCTION("GOOGLETRANSLATE(A3076)"),"go to S")</f>
        <v>go to S</v>
      </c>
    </row>
    <row r="3077" spans="1:2" ht="15.75" customHeight="1" x14ac:dyDescent="0.25">
      <c r="A3077" s="1" t="s">
        <v>3077</v>
      </c>
      <c r="B3077" s="1" t="str">
        <f ca="1">IFERROR(__xludf.DUMMYFUNCTION("GOOGLETRANSLATE(A3077)"),"this")</f>
        <v>this</v>
      </c>
    </row>
    <row r="3078" spans="1:2" ht="15.75" customHeight="1" x14ac:dyDescent="0.25">
      <c r="A3078" s="1" t="s">
        <v>3078</v>
      </c>
      <c r="B3078" s="1" t="str">
        <f ca="1">IFERROR(__xludf.DUMMYFUNCTION("GOOGLETRANSLATE(A3078)"),"directs")</f>
        <v>directs</v>
      </c>
    </row>
    <row r="3079" spans="1:2" ht="15.75" customHeight="1" x14ac:dyDescent="0.25">
      <c r="A3079" s="1" t="s">
        <v>3079</v>
      </c>
      <c r="B3079" s="1" t="str">
        <f ca="1">IFERROR(__xludf.DUMMYFUNCTION("GOOGLETRANSLATE(A3079)"),"able")</f>
        <v>able</v>
      </c>
    </row>
    <row r="3080" spans="1:2" ht="15.75" customHeight="1" x14ac:dyDescent="0.25">
      <c r="A3080" s="1" t="s">
        <v>3080</v>
      </c>
      <c r="B3080" s="1" t="str">
        <f ca="1">IFERROR(__xludf.DUMMYFUNCTION("GOOGLETRANSLATE(A3080)"),"chino")</f>
        <v>chino</v>
      </c>
    </row>
    <row r="3081" spans="1:2" ht="15.75" customHeight="1" x14ac:dyDescent="0.25">
      <c r="A3081" s="1" t="s">
        <v>3081</v>
      </c>
      <c r="B3081" s="1" t="str">
        <f ca="1">IFERROR(__xludf.DUMMYFUNCTION("GOOGLETRANSLATE(A3081)"),"Return")</f>
        <v>Return</v>
      </c>
    </row>
    <row r="3082" spans="1:2" ht="15.75" customHeight="1" x14ac:dyDescent="0.25">
      <c r="A3082" s="1" t="s">
        <v>3082</v>
      </c>
      <c r="B3082" s="1" t="str">
        <f ca="1">IFERROR(__xludf.DUMMYFUNCTION("GOOGLETRANSLATE(A3082)"),"meta")</f>
        <v>meta</v>
      </c>
    </row>
    <row r="3083" spans="1:2" ht="15.75" customHeight="1" x14ac:dyDescent="0.25">
      <c r="A3083" s="1" t="s">
        <v>3083</v>
      </c>
      <c r="B3083" s="1" t="str">
        <f ca="1">IFERROR(__xludf.DUMMYFUNCTION("GOOGLETRANSLATE(A3083)"),"loose")</f>
        <v>loose</v>
      </c>
    </row>
    <row r="3084" spans="1:2" ht="15.75" customHeight="1" x14ac:dyDescent="0.25">
      <c r="A3084" s="1" t="s">
        <v>3084</v>
      </c>
      <c r="B3084" s="1" t="str">
        <f ca="1">IFERROR(__xludf.DUMMYFUNCTION("GOOGLETRANSLATE(A3084)"),"farewell")</f>
        <v>farewell</v>
      </c>
    </row>
    <row r="3085" spans="1:2" ht="15.75" customHeight="1" x14ac:dyDescent="0.25">
      <c r="A3085" s="1" t="s">
        <v>3085</v>
      </c>
      <c r="B3085" s="1" t="str">
        <f ca="1">IFERROR(__xludf.DUMMYFUNCTION("GOOGLETRANSLATE(A3085)"),"happened")</f>
        <v>happened</v>
      </c>
    </row>
    <row r="3086" spans="1:2" ht="15.75" customHeight="1" x14ac:dyDescent="0.25">
      <c r="A3086" s="1" t="s">
        <v>3086</v>
      </c>
      <c r="B3086" s="1" t="str">
        <f ca="1">IFERROR(__xludf.DUMMYFUNCTION("GOOGLETRANSLATE(A3086)"),"pasta")</f>
        <v>pasta</v>
      </c>
    </row>
    <row r="3087" spans="1:2" ht="15.75" customHeight="1" x14ac:dyDescent="0.25">
      <c r="A3087" s="1" t="s">
        <v>3087</v>
      </c>
      <c r="B3087" s="1" t="str">
        <f ca="1">IFERROR(__xludf.DUMMYFUNCTION("GOOGLETRANSLATE(A3087)"),"glass")</f>
        <v>glass</v>
      </c>
    </row>
    <row r="3088" spans="1:2" ht="15.75" customHeight="1" x14ac:dyDescent="0.25">
      <c r="A3088" s="1" t="s">
        <v>3088</v>
      </c>
      <c r="B3088" s="1" t="str">
        <f ca="1">IFERROR(__xludf.DUMMYFUNCTION("GOOGLETRANSLATE(A3088)"),"vegas")</f>
        <v>vegas</v>
      </c>
    </row>
    <row r="3089" spans="1:2" ht="15.75" customHeight="1" x14ac:dyDescent="0.25">
      <c r="A3089" s="1" t="s">
        <v>3089</v>
      </c>
      <c r="B3089" s="1" t="str">
        <f ca="1">IFERROR(__xludf.DUMMYFUNCTION("GOOGLETRANSLATE(A3089)"),"yelling")</f>
        <v>yelling</v>
      </c>
    </row>
    <row r="3090" spans="1:2" ht="15.75" customHeight="1" x14ac:dyDescent="0.25">
      <c r="A3090" s="1" t="s">
        <v>3090</v>
      </c>
      <c r="B3090" s="1" t="str">
        <f ca="1">IFERROR(__xludf.DUMMYFUNCTION("GOOGLETRANSLATE(A3090)"),"look")</f>
        <v>look</v>
      </c>
    </row>
    <row r="3091" spans="1:2" ht="15.75" customHeight="1" x14ac:dyDescent="0.25">
      <c r="A3091" s="1" t="s">
        <v>3091</v>
      </c>
      <c r="B3091" s="1" t="str">
        <f ca="1">IFERROR(__xludf.DUMMYFUNCTION("GOOGLETRANSLATE(A3091)"),"pieces")</f>
        <v>pieces</v>
      </c>
    </row>
    <row r="3092" spans="1:2" ht="15.75" customHeight="1" x14ac:dyDescent="0.25">
      <c r="A3092" s="1" t="s">
        <v>3092</v>
      </c>
      <c r="B3092" s="1" t="str">
        <f ca="1">IFERROR(__xludf.DUMMYFUNCTION("GOOGLETRANSLATE(A3092)"),"brown")</f>
        <v>brown</v>
      </c>
    </row>
    <row r="3093" spans="1:2" ht="15.75" customHeight="1" x14ac:dyDescent="0.25">
      <c r="A3093" s="1" t="s">
        <v>3093</v>
      </c>
      <c r="B3093" s="1" t="str">
        <f ca="1">IFERROR(__xludf.DUMMYFUNCTION("GOOGLETRANSLATE(A3093)"),"keep")</f>
        <v>keep</v>
      </c>
    </row>
    <row r="3094" spans="1:2" ht="15.75" customHeight="1" x14ac:dyDescent="0.25">
      <c r="A3094" s="1" t="s">
        <v>3094</v>
      </c>
      <c r="B3094" s="1" t="str">
        <f ca="1">IFERROR(__xludf.DUMMYFUNCTION("GOOGLETRANSLATE(A3094)"),"They could")</f>
        <v>They could</v>
      </c>
    </row>
    <row r="3095" spans="1:2" ht="15.75" customHeight="1" x14ac:dyDescent="0.25">
      <c r="A3095" s="1" t="s">
        <v>3095</v>
      </c>
      <c r="B3095" s="1" t="str">
        <f ca="1">IFERROR(__xludf.DUMMYFUNCTION("GOOGLETRANSLATE(A3095)"),"They knew")</f>
        <v>They knew</v>
      </c>
    </row>
    <row r="3096" spans="1:2" ht="15.75" customHeight="1" x14ac:dyDescent="0.25">
      <c r="A3096" s="1" t="s">
        <v>3096</v>
      </c>
      <c r="B3096" s="1" t="str">
        <f ca="1">IFERROR(__xludf.DUMMYFUNCTION("GOOGLETRANSLATE(A3096)"),"literally")</f>
        <v>literally</v>
      </c>
    </row>
    <row r="3097" spans="1:2" ht="15.75" customHeight="1" x14ac:dyDescent="0.25">
      <c r="A3097" s="1" t="s">
        <v>3097</v>
      </c>
      <c r="B3097" s="1" t="str">
        <f ca="1">IFERROR(__xludf.DUMMYFUNCTION("GOOGLETRANSLATE(A3097)"),"except")</f>
        <v>except</v>
      </c>
    </row>
    <row r="3098" spans="1:2" ht="15.75" customHeight="1" x14ac:dyDescent="0.25">
      <c r="A3098" s="1" t="s">
        <v>3098</v>
      </c>
      <c r="B3098" s="1" t="str">
        <f ca="1">IFERROR(__xludf.DUMMYFUNCTION("GOOGLETRANSLATE(A3098)"),"appreciation")</f>
        <v>appreciation</v>
      </c>
    </row>
    <row r="3099" spans="1:2" ht="15.75" customHeight="1" x14ac:dyDescent="0.25">
      <c r="A3099" s="1" t="s">
        <v>3099</v>
      </c>
      <c r="B3099" s="1" t="str">
        <f ca="1">IFERROR(__xludf.DUMMYFUNCTION("GOOGLETRANSLATE(A3099)"),"Photography")</f>
        <v>Photography</v>
      </c>
    </row>
    <row r="3100" spans="1:2" ht="15.75" customHeight="1" x14ac:dyDescent="0.25">
      <c r="A3100" s="1" t="s">
        <v>3100</v>
      </c>
      <c r="B3100" s="1" t="str">
        <f ca="1">IFERROR(__xludf.DUMMYFUNCTION("GOOGLETRANSLATE(A3100)"),"pattern")</f>
        <v>pattern</v>
      </c>
    </row>
    <row r="3101" spans="1:2" ht="15.75" customHeight="1" x14ac:dyDescent="0.25">
      <c r="A3101" s="1" t="s">
        <v>3101</v>
      </c>
      <c r="B3101" s="1" t="str">
        <f ca="1">IFERROR(__xludf.DUMMYFUNCTION("GOOGLETRANSLATE(A3101)"),"wifes")</f>
        <v>wifes</v>
      </c>
    </row>
    <row r="3102" spans="1:2" ht="15.75" customHeight="1" x14ac:dyDescent="0.25">
      <c r="A3102" s="1" t="s">
        <v>3102</v>
      </c>
      <c r="B3102" s="1" t="str">
        <f ca="1">IFERROR(__xludf.DUMMYFUNCTION("GOOGLETRANSLATE(A3102)"),"king")</f>
        <v>king</v>
      </c>
    </row>
    <row r="3103" spans="1:2" ht="15.75" customHeight="1" x14ac:dyDescent="0.25">
      <c r="A3103" s="1" t="s">
        <v>3103</v>
      </c>
      <c r="B3103" s="1" t="str">
        <f ca="1">IFERROR(__xludf.DUMMYFUNCTION("GOOGLETRANSLATE(A3103)"),"challenge")</f>
        <v>challenge</v>
      </c>
    </row>
    <row r="3104" spans="1:2" ht="15.75" customHeight="1" x14ac:dyDescent="0.25">
      <c r="A3104" s="1" t="s">
        <v>3104</v>
      </c>
      <c r="B3104" s="1" t="str">
        <f ca="1">IFERROR(__xludf.DUMMYFUNCTION("GOOGLETRANSLATE(A3104)"),"amazing")</f>
        <v>amazing</v>
      </c>
    </row>
    <row r="3105" spans="1:2" ht="15.75" customHeight="1" x14ac:dyDescent="0.25">
      <c r="A3105" s="1" t="s">
        <v>3105</v>
      </c>
      <c r="B3105" s="1" t="str">
        <f ca="1">IFERROR(__xludf.DUMMYFUNCTION("GOOGLETRANSLATE(A3105)"),"pieces")</f>
        <v>pieces</v>
      </c>
    </row>
    <row r="3106" spans="1:2" ht="15.75" customHeight="1" x14ac:dyDescent="0.25">
      <c r="A3106" s="1" t="s">
        <v>3106</v>
      </c>
      <c r="B3106" s="1" t="str">
        <f ca="1">IFERROR(__xludf.DUMMYFUNCTION("GOOGLETRANSLATE(A3106)"),"robin")</f>
        <v>robin</v>
      </c>
    </row>
    <row r="3107" spans="1:2" ht="15.75" customHeight="1" x14ac:dyDescent="0.25">
      <c r="A3107" s="1" t="s">
        <v>3107</v>
      </c>
      <c r="B3107" s="1" t="str">
        <f ca="1">IFERROR(__xludf.DUMMYFUNCTION("GOOGLETRANSLATE(A3107)"),"sales")</f>
        <v>sales</v>
      </c>
    </row>
    <row r="3108" spans="1:2" ht="15.75" customHeight="1" x14ac:dyDescent="0.25">
      <c r="A3108" s="1" t="s">
        <v>3108</v>
      </c>
      <c r="B3108" s="1" t="str">
        <f ca="1">IFERROR(__xludf.DUMMYFUNCTION("GOOGLETRANSLATE(A3108)"),"clinic")</f>
        <v>clinic</v>
      </c>
    </row>
    <row r="3109" spans="1:2" ht="15.75" customHeight="1" x14ac:dyDescent="0.25">
      <c r="A3109" s="1" t="s">
        <v>3109</v>
      </c>
      <c r="B3109" s="1" t="str">
        <f ca="1">IFERROR(__xludf.DUMMYFUNCTION("GOOGLETRANSLATE(A3109)"),"catch")</f>
        <v>catch</v>
      </c>
    </row>
    <row r="3110" spans="1:2" ht="15.75" customHeight="1" x14ac:dyDescent="0.25">
      <c r="A3110" s="1" t="s">
        <v>3110</v>
      </c>
      <c r="B3110" s="1" t="str">
        <f ca="1">IFERROR(__xludf.DUMMYFUNCTION("GOOGLETRANSLATE(A3110)"),"expert")</f>
        <v>expert</v>
      </c>
    </row>
    <row r="3111" spans="1:2" ht="15.75" customHeight="1" x14ac:dyDescent="0.25">
      <c r="A3111" s="1" t="s">
        <v>3111</v>
      </c>
      <c r="B3111" s="1" t="str">
        <f ca="1">IFERROR(__xludf.DUMMYFUNCTION("GOOGLETRANSLATE(A3111)"),"measure")</f>
        <v>measure</v>
      </c>
    </row>
    <row r="3112" spans="1:2" ht="15.75" customHeight="1" x14ac:dyDescent="0.25">
      <c r="A3112" s="1" t="s">
        <v>3112</v>
      </c>
      <c r="B3112" s="1" t="str">
        <f ca="1">IFERROR(__xludf.DUMMYFUNCTION("GOOGLETRANSLATE(A3112)"),"a lot")</f>
        <v>a lot</v>
      </c>
    </row>
    <row r="3113" spans="1:2" ht="15.75" customHeight="1" x14ac:dyDescent="0.25">
      <c r="A3113" s="1" t="s">
        <v>3113</v>
      </c>
      <c r="B3113" s="1" t="str">
        <f ca="1">IFERROR(__xludf.DUMMYFUNCTION("GOOGLETRANSLATE(A3113)"),"disgusting")</f>
        <v>disgusting</v>
      </c>
    </row>
    <row r="3114" spans="1:2" ht="15.75" customHeight="1" x14ac:dyDescent="0.25">
      <c r="A3114" s="1" t="s">
        <v>3114</v>
      </c>
      <c r="B3114" s="1" t="str">
        <f ca="1">IFERROR(__xludf.DUMMYFUNCTION("GOOGLETRANSLATE(A3114)"),"custody")</f>
        <v>custody</v>
      </c>
    </row>
    <row r="3115" spans="1:2" ht="15.75" customHeight="1" x14ac:dyDescent="0.25">
      <c r="A3115" s="1" t="s">
        <v>3115</v>
      </c>
      <c r="B3115" s="1" t="str">
        <f ca="1">IFERROR(__xludf.DUMMYFUNCTION("GOOGLETRANSLATE(A3115)"),"born")</f>
        <v>born</v>
      </c>
    </row>
    <row r="3116" spans="1:2" ht="15.75" customHeight="1" x14ac:dyDescent="0.25">
      <c r="A3116" s="1" t="s">
        <v>3116</v>
      </c>
      <c r="B3116" s="1" t="str">
        <f ca="1">IFERROR(__xludf.DUMMYFUNCTION("GOOGLETRANSLATE(A3116)"),"announcement")</f>
        <v>announcement</v>
      </c>
    </row>
    <row r="3117" spans="1:2" ht="15.75" customHeight="1" x14ac:dyDescent="0.25">
      <c r="A3117" s="1" t="s">
        <v>3117</v>
      </c>
      <c r="B3117" s="1" t="str">
        <f ca="1">IFERROR(__xludf.DUMMYFUNCTION("GOOGLETRANSLATE(A3117)"),"physical")</f>
        <v>physical</v>
      </c>
    </row>
    <row r="3118" spans="1:2" ht="15.75" customHeight="1" x14ac:dyDescent="0.25">
      <c r="A3118" s="1" t="s">
        <v>3118</v>
      </c>
      <c r="B3118" s="1" t="str">
        <f ca="1">IFERROR(__xludf.DUMMYFUNCTION("GOOGLETRANSLATE(A3118)"),"hollywood")</f>
        <v>hollywood</v>
      </c>
    </row>
    <row r="3119" spans="1:2" ht="15.75" customHeight="1" x14ac:dyDescent="0.25">
      <c r="A3119" s="1" t="s">
        <v>3119</v>
      </c>
      <c r="B3119" s="1" t="str">
        <f ca="1">IFERROR(__xludf.DUMMYFUNCTION("GOOGLETRANSLATE(A3119)"),"started")</f>
        <v>started</v>
      </c>
    </row>
    <row r="3120" spans="1:2" ht="15.75" customHeight="1" x14ac:dyDescent="0.25">
      <c r="A3120" s="1" t="s">
        <v>3120</v>
      </c>
      <c r="B3120" s="1" t="str">
        <f ca="1">IFERROR(__xludf.DUMMYFUNCTION("GOOGLETRANSLATE(A3120)"),"and")</f>
        <v>and</v>
      </c>
    </row>
    <row r="3121" spans="1:2" ht="15.75" customHeight="1" x14ac:dyDescent="0.25">
      <c r="A3121" s="1" t="s">
        <v>3121</v>
      </c>
      <c r="B3121" s="1" t="str">
        <f ca="1">IFERROR(__xludf.DUMMYFUNCTION("GOOGLETRANSLATE(A3121)"),"fever")</f>
        <v>fever</v>
      </c>
    </row>
    <row r="3122" spans="1:2" ht="15.75" customHeight="1" x14ac:dyDescent="0.25">
      <c r="A3122" s="1" t="s">
        <v>3122</v>
      </c>
      <c r="B3122" s="1" t="str">
        <f ca="1">IFERROR(__xludf.DUMMYFUNCTION("GOOGLETRANSLATE(A3122)"),"johnson")</f>
        <v>johnson</v>
      </c>
    </row>
    <row r="3123" spans="1:2" ht="15.75" customHeight="1" x14ac:dyDescent="0.25">
      <c r="A3123" s="1" t="s">
        <v>3123</v>
      </c>
      <c r="B3123" s="1" t="str">
        <f ca="1">IFERROR(__xludf.DUMMYFUNCTION("GOOGLETRANSLATE(A3123)"),"partner")</f>
        <v>partner</v>
      </c>
    </row>
    <row r="3124" spans="1:2" ht="15.75" customHeight="1" x14ac:dyDescent="0.25">
      <c r="A3124" s="1" t="s">
        <v>3124</v>
      </c>
      <c r="B3124" s="1" t="str">
        <f ca="1">IFERROR(__xludf.DUMMYFUNCTION("GOOGLETRANSLATE(A3124)"),"help her")</f>
        <v>help her</v>
      </c>
    </row>
    <row r="3125" spans="1:2" ht="15.75" customHeight="1" x14ac:dyDescent="0.25">
      <c r="A3125" s="1" t="s">
        <v>3125</v>
      </c>
      <c r="B3125" s="1" t="str">
        <f ca="1">IFERROR(__xludf.DUMMYFUNCTION("GOOGLETRANSLATE(A3125)"),"unfortunate")</f>
        <v>unfortunate</v>
      </c>
    </row>
    <row r="3126" spans="1:2" ht="15.75" customHeight="1" x14ac:dyDescent="0.25">
      <c r="A3126" s="1" t="s">
        <v>3126</v>
      </c>
      <c r="B3126" s="1" t="str">
        <f ca="1">IFERROR(__xludf.DUMMYFUNCTION("GOOGLETRANSLATE(A3126)"),"organization")</f>
        <v>organization</v>
      </c>
    </row>
    <row r="3127" spans="1:2" ht="15.75" customHeight="1" x14ac:dyDescent="0.25">
      <c r="A3127" s="1" t="s">
        <v>3127</v>
      </c>
      <c r="B3127" s="1" t="str">
        <f ca="1">IFERROR(__xludf.DUMMYFUNCTION("GOOGLETRANSLATE(A3127)"),"Echa")</f>
        <v>Echa</v>
      </c>
    </row>
    <row r="3128" spans="1:2" ht="15.75" customHeight="1" x14ac:dyDescent="0.25">
      <c r="A3128" s="1" t="s">
        <v>3128</v>
      </c>
      <c r="B3128" s="1" t="str">
        <f ca="1">IFERROR(__xludf.DUMMYFUNCTION("GOOGLETRANSLATE(A3128)"),"Mine")</f>
        <v>Mine</v>
      </c>
    </row>
    <row r="3129" spans="1:2" ht="15.75" customHeight="1" x14ac:dyDescent="0.25">
      <c r="A3129" s="1" t="s">
        <v>3129</v>
      </c>
      <c r="B3129" s="1" t="str">
        <f ca="1">IFERROR(__xludf.DUMMYFUNCTION("GOOGLETRANSLATE(A3129)"),"honestly")</f>
        <v>honestly</v>
      </c>
    </row>
    <row r="3130" spans="1:2" ht="15.75" customHeight="1" x14ac:dyDescent="0.25">
      <c r="A3130" s="1" t="s">
        <v>3130</v>
      </c>
      <c r="B3130" s="1" t="str">
        <f ca="1">IFERROR(__xludf.DUMMYFUNCTION("GOOGLETRANSLATE(A3130)"),"debt")</f>
        <v>debt</v>
      </c>
    </row>
    <row r="3131" spans="1:2" ht="15.75" customHeight="1" x14ac:dyDescent="0.25">
      <c r="A3131" s="1" t="s">
        <v>3131</v>
      </c>
      <c r="B3131" s="1" t="str">
        <f ca="1">IFERROR(__xludf.DUMMYFUNCTION("GOOGLETRANSLATE(A3131)"),"say")</f>
        <v>say</v>
      </c>
    </row>
    <row r="3132" spans="1:2" ht="15.75" customHeight="1" x14ac:dyDescent="0.25">
      <c r="A3132" s="1" t="s">
        <v>3132</v>
      </c>
      <c r="B3132" s="1" t="str">
        <f ca="1">IFERROR(__xludf.DUMMYFUNCTION("GOOGLETRANSLATE(A3132)"),"transport")</f>
        <v>transport</v>
      </c>
    </row>
    <row r="3133" spans="1:2" ht="15.75" customHeight="1" x14ac:dyDescent="0.25">
      <c r="A3133" s="1" t="s">
        <v>3133</v>
      </c>
      <c r="B3133" s="1" t="str">
        <f ca="1">IFERROR(__xludf.DUMMYFUNCTION("GOOGLETRANSLATE(A3133)"),"cook")</f>
        <v>cook</v>
      </c>
    </row>
    <row r="3134" spans="1:2" ht="15.75" customHeight="1" x14ac:dyDescent="0.25">
      <c r="A3134" s="1" t="s">
        <v>3134</v>
      </c>
      <c r="B3134" s="1" t="str">
        <f ca="1">IFERROR(__xludf.DUMMYFUNCTION("GOOGLETRANSLATE(A3134)"),"delicious")</f>
        <v>delicious</v>
      </c>
    </row>
    <row r="3135" spans="1:2" ht="15.75" customHeight="1" x14ac:dyDescent="0.25">
      <c r="A3135" s="1" t="s">
        <v>3135</v>
      </c>
      <c r="B3135" s="1" t="str">
        <f ca="1">IFERROR(__xludf.DUMMYFUNCTION("GOOGLETRANSLATE(A3135)"),"we could")</f>
        <v>we could</v>
      </c>
    </row>
    <row r="3136" spans="1:2" ht="15.75" customHeight="1" x14ac:dyDescent="0.25">
      <c r="A3136" s="1" t="s">
        <v>3136</v>
      </c>
      <c r="B3136" s="1" t="str">
        <f ca="1">IFERROR(__xludf.DUMMYFUNCTION("GOOGLETRANSLATE(A3136)"),"greg")</f>
        <v>greg</v>
      </c>
    </row>
    <row r="3137" spans="1:2" ht="15.75" customHeight="1" x14ac:dyDescent="0.25">
      <c r="A3137" s="1" t="s">
        <v>3137</v>
      </c>
      <c r="B3137" s="1" t="str">
        <f ca="1">IFERROR(__xludf.DUMMYFUNCTION("GOOGLETRANSLATE(A3137)"),"You will say")</f>
        <v>You will say</v>
      </c>
    </row>
    <row r="3138" spans="1:2" ht="15.75" customHeight="1" x14ac:dyDescent="0.25">
      <c r="A3138" s="1" t="s">
        <v>3138</v>
      </c>
      <c r="B3138" s="1" t="str">
        <f ca="1">IFERROR(__xludf.DUMMYFUNCTION("GOOGLETRANSLATE(A3138)"),"skills")</f>
        <v>skills</v>
      </c>
    </row>
    <row r="3139" spans="1:2" ht="15.75" customHeight="1" x14ac:dyDescent="0.25">
      <c r="A3139" s="1" t="s">
        <v>3139</v>
      </c>
      <c r="B3139" s="1" t="str">
        <f ca="1">IFERROR(__xludf.DUMMYFUNCTION("GOOGLETRANSLATE(A3139)"),"feeling")</f>
        <v>feeling</v>
      </c>
    </row>
    <row r="3140" spans="1:2" ht="15.75" customHeight="1" x14ac:dyDescent="0.25">
      <c r="A3140" s="1" t="s">
        <v>3140</v>
      </c>
      <c r="B3140" s="1" t="str">
        <f ca="1">IFERROR(__xludf.DUMMYFUNCTION("GOOGLETRANSLATE(A3140)"),"You could")</f>
        <v>You could</v>
      </c>
    </row>
    <row r="3141" spans="1:2" ht="15.75" customHeight="1" x14ac:dyDescent="0.25">
      <c r="A3141" s="1" t="s">
        <v>3141</v>
      </c>
      <c r="B3141" s="1" t="str">
        <f ca="1">IFERROR(__xludf.DUMMYFUNCTION("GOOGLETRANSLATE(A3141)"),"hits")</f>
        <v>hits</v>
      </c>
    </row>
    <row r="3142" spans="1:2" ht="15.75" customHeight="1" x14ac:dyDescent="0.25">
      <c r="A3142" s="1" t="s">
        <v>3142</v>
      </c>
      <c r="B3142" s="1" t="str">
        <f ca="1">IFERROR(__xludf.DUMMYFUNCTION("GOOGLETRANSLATE(A3142)"),"swim")</f>
        <v>swim</v>
      </c>
    </row>
    <row r="3143" spans="1:2" ht="15.75" customHeight="1" x14ac:dyDescent="0.25">
      <c r="A3143" s="1" t="s">
        <v>3143</v>
      </c>
      <c r="B3143" s="1" t="str">
        <f ca="1">IFERROR(__xludf.DUMMYFUNCTION("GOOGLETRANSLATE(A3143)"),"operations")</f>
        <v>operations</v>
      </c>
    </row>
    <row r="3144" spans="1:2" ht="15.75" customHeight="1" x14ac:dyDescent="0.25">
      <c r="A3144" s="1" t="s">
        <v>3144</v>
      </c>
      <c r="B3144" s="1" t="str">
        <f ca="1">IFERROR(__xludf.DUMMYFUNCTION("GOOGLETRANSLATE(A3144)"),"admit")</f>
        <v>admit</v>
      </c>
    </row>
    <row r="3145" spans="1:2" ht="15.75" customHeight="1" x14ac:dyDescent="0.25">
      <c r="A3145" s="1" t="s">
        <v>3145</v>
      </c>
      <c r="B3145" s="1" t="str">
        <f ca="1">IFERROR(__xludf.DUMMYFUNCTION("GOOGLETRANSLATE(A3145)"),"Temple")</f>
        <v>Temple</v>
      </c>
    </row>
    <row r="3146" spans="1:2" ht="15.75" customHeight="1" x14ac:dyDescent="0.25">
      <c r="A3146" s="1" t="s">
        <v>3146</v>
      </c>
      <c r="B3146" s="1" t="str">
        <f ca="1">IFERROR(__xludf.DUMMYFUNCTION("GOOGLETRANSLATE(A3146)"),"adios")</f>
        <v>adios</v>
      </c>
    </row>
    <row r="3147" spans="1:2" ht="15.75" customHeight="1" x14ac:dyDescent="0.25">
      <c r="A3147" s="1" t="s">
        <v>3147</v>
      </c>
      <c r="B3147" s="1" t="str">
        <f ca="1">IFERROR(__xludf.DUMMYFUNCTION("GOOGLETRANSLATE(A3147)"),"Wonderful")</f>
        <v>Wonderful</v>
      </c>
    </row>
    <row r="3148" spans="1:2" ht="15.75" customHeight="1" x14ac:dyDescent="0.25">
      <c r="A3148" s="1" t="s">
        <v>3148</v>
      </c>
      <c r="B3148" s="1" t="str">
        <f ca="1">IFERROR(__xludf.DUMMYFUNCTION("GOOGLETRANSLATE(A3148)"),"remove")</f>
        <v>remove</v>
      </c>
    </row>
    <row r="3149" spans="1:2" ht="15.75" customHeight="1" x14ac:dyDescent="0.25">
      <c r="A3149" s="1" t="s">
        <v>3149</v>
      </c>
      <c r="B3149" s="1" t="str">
        <f ca="1">IFERROR(__xludf.DUMMYFUNCTION("GOOGLETRANSLATE(A3149)"),"disease")</f>
        <v>disease</v>
      </c>
    </row>
    <row r="3150" spans="1:2" ht="15.75" customHeight="1" x14ac:dyDescent="0.25">
      <c r="A3150" s="1" t="s">
        <v>3150</v>
      </c>
      <c r="B3150" s="1" t="str">
        <f ca="1">IFERROR(__xludf.DUMMYFUNCTION("GOOGLETRANSLATE(A3150)"),"piano")</f>
        <v>piano</v>
      </c>
    </row>
    <row r="3151" spans="1:2" ht="15.75" customHeight="1" x14ac:dyDescent="0.25">
      <c r="A3151" s="1" t="s">
        <v>3151</v>
      </c>
      <c r="B3151" s="1" t="str">
        <f ca="1">IFERROR(__xludf.DUMMYFUNCTION("GOOGLETRANSLATE(A3151)"),"bombs")</f>
        <v>bombs</v>
      </c>
    </row>
    <row r="3152" spans="1:2" ht="15.75" customHeight="1" x14ac:dyDescent="0.25">
      <c r="A3152" s="1" t="s">
        <v>3152</v>
      </c>
      <c r="B3152" s="1" t="str">
        <f ca="1">IFERROR(__xludf.DUMMYFUNCTION("GOOGLETRANSLATE(A3152)"),"walls")</f>
        <v>walls</v>
      </c>
    </row>
    <row r="3153" spans="1:2" ht="15.75" customHeight="1" x14ac:dyDescent="0.25">
      <c r="A3153" s="1" t="s">
        <v>3153</v>
      </c>
      <c r="B3153" s="1" t="str">
        <f ca="1">IFERROR(__xludf.DUMMYFUNCTION("GOOGLETRANSLATE(A3153)"),"screen")</f>
        <v>screen</v>
      </c>
    </row>
    <row r="3154" spans="1:2" ht="15.75" customHeight="1" x14ac:dyDescent="0.25">
      <c r="A3154" s="1" t="s">
        <v>3154</v>
      </c>
      <c r="B3154" s="1" t="str">
        <f ca="1">IFERROR(__xludf.DUMMYFUNCTION("GOOGLETRANSLATE(A3154)"),"Italy")</f>
        <v>Italy</v>
      </c>
    </row>
    <row r="3155" spans="1:2" ht="15.75" customHeight="1" x14ac:dyDescent="0.25">
      <c r="A3155" s="1" t="s">
        <v>3155</v>
      </c>
      <c r="B3155" s="1" t="str">
        <f ca="1">IFERROR(__xludf.DUMMYFUNCTION("GOOGLETRANSLATE(A3155)"),"They put")</f>
        <v>They put</v>
      </c>
    </row>
    <row r="3156" spans="1:2" ht="15.75" customHeight="1" x14ac:dyDescent="0.25">
      <c r="A3156" s="1" t="s">
        <v>3156</v>
      </c>
      <c r="B3156" s="1" t="str">
        <f ca="1">IFERROR(__xludf.DUMMYFUNCTION("GOOGLETRANSLATE(A3156)"),"sally")</f>
        <v>sally</v>
      </c>
    </row>
    <row r="3157" spans="1:2" ht="15.75" customHeight="1" x14ac:dyDescent="0.25">
      <c r="A3157" s="1" t="s">
        <v>3157</v>
      </c>
      <c r="B3157" s="1" t="str">
        <f ca="1">IFERROR(__xludf.DUMMYFUNCTION("GOOGLETRANSLATE(A3157)"),"amen")</f>
        <v>amen</v>
      </c>
    </row>
    <row r="3158" spans="1:2" ht="15.75" customHeight="1" x14ac:dyDescent="0.25">
      <c r="A3158" s="1" t="s">
        <v>3158</v>
      </c>
      <c r="B3158" s="1" t="str">
        <f ca="1">IFERROR(__xludf.DUMMYFUNCTION("GOOGLETRANSLATE(A3158)"),"mac")</f>
        <v>mac</v>
      </c>
    </row>
    <row r="3159" spans="1:2" ht="15.75" customHeight="1" x14ac:dyDescent="0.25">
      <c r="A3159" s="1" t="s">
        <v>3159</v>
      </c>
      <c r="B3159" s="1" t="str">
        <f ca="1">IFERROR(__xludf.DUMMYFUNCTION("GOOGLETRANSLATE(A3159)"),"civil")</f>
        <v>civil</v>
      </c>
    </row>
    <row r="3160" spans="1:2" ht="15.75" customHeight="1" x14ac:dyDescent="0.25">
      <c r="A3160" s="1" t="s">
        <v>3160</v>
      </c>
      <c r="B3160" s="1" t="str">
        <f ca="1">IFERROR(__xludf.DUMMYFUNCTION("GOOGLETRANSLATE(A3160)"),"ghost")</f>
        <v>ghost</v>
      </c>
    </row>
    <row r="3161" spans="1:2" ht="15.75" customHeight="1" x14ac:dyDescent="0.25">
      <c r="A3161" s="1" t="s">
        <v>3161</v>
      </c>
      <c r="B3161" s="1" t="str">
        <f ca="1">IFERROR(__xludf.DUMMYFUNCTION("GOOGLETRANSLATE(A3161)"),"Gasoline")</f>
        <v>Gasoline</v>
      </c>
    </row>
    <row r="3162" spans="1:2" ht="15.75" customHeight="1" x14ac:dyDescent="0.25">
      <c r="A3162" s="1" t="s">
        <v>3162</v>
      </c>
      <c r="B3162" s="1" t="str">
        <f ca="1">IFERROR(__xludf.DUMMYFUNCTION("GOOGLETRANSLATE(A3162)"),"you knew")</f>
        <v>you knew</v>
      </c>
    </row>
    <row r="3163" spans="1:2" ht="15.75" customHeight="1" x14ac:dyDescent="0.25">
      <c r="A3163" s="1" t="s">
        <v>3163</v>
      </c>
      <c r="B3163" s="1" t="str">
        <f ca="1">IFERROR(__xludf.DUMMYFUNCTION("GOOGLETRANSLATE(A3163)"),"tyler")</f>
        <v>tyler</v>
      </c>
    </row>
    <row r="3164" spans="1:2" ht="15.75" customHeight="1" x14ac:dyDescent="0.25">
      <c r="A3164" s="1" t="s">
        <v>3164</v>
      </c>
      <c r="B3164" s="1" t="str">
        <f ca="1">IFERROR(__xludf.DUMMYFUNCTION("GOOGLETRANSLATE(A3164)"),"Jews")</f>
        <v>Jews</v>
      </c>
    </row>
    <row r="3165" spans="1:2" ht="15.75" customHeight="1" x14ac:dyDescent="0.25">
      <c r="A3165" s="1" t="s">
        <v>3165</v>
      </c>
      <c r="B3165" s="1" t="str">
        <f ca="1">IFERROR(__xludf.DUMMYFUNCTION("GOOGLETRANSLATE(A3165)"),"s.")</f>
        <v>s.</v>
      </c>
    </row>
    <row r="3166" spans="1:2" ht="15.75" customHeight="1" x14ac:dyDescent="0.25">
      <c r="A3166" s="1" t="s">
        <v>3166</v>
      </c>
      <c r="B3166" s="1" t="str">
        <f ca="1">IFERROR(__xludf.DUMMYFUNCTION("GOOGLETRANSLATE(A3166)"),"crew")</f>
        <v>crew</v>
      </c>
    </row>
    <row r="3167" spans="1:2" ht="15.75" customHeight="1" x14ac:dyDescent="0.25">
      <c r="A3167" s="1" t="s">
        <v>3167</v>
      </c>
      <c r="B3167" s="1" t="str">
        <f ca="1">IFERROR(__xludf.DUMMYFUNCTION("GOOGLETRANSLATE(A3167)"),"pagan")</f>
        <v>pagan</v>
      </c>
    </row>
    <row r="3168" spans="1:2" ht="15.75" customHeight="1" x14ac:dyDescent="0.25">
      <c r="A3168" s="1" t="s">
        <v>3168</v>
      </c>
      <c r="B3168" s="1" t="str">
        <f ca="1">IFERROR(__xludf.DUMMYFUNCTION("GOOGLETRANSLATE(A3168)"),"arrested")</f>
        <v>arrested</v>
      </c>
    </row>
    <row r="3169" spans="1:2" ht="15.75" customHeight="1" x14ac:dyDescent="0.25">
      <c r="A3169" s="1" t="s">
        <v>3169</v>
      </c>
      <c r="B3169" s="1" t="str">
        <f ca="1">IFERROR(__xludf.DUMMYFUNCTION("GOOGLETRANSLATE(A3169)"),"strangers")</f>
        <v>strangers</v>
      </c>
    </row>
    <row r="3170" spans="1:2" ht="15.75" customHeight="1" x14ac:dyDescent="0.25">
      <c r="A3170" s="1" t="s">
        <v>3170</v>
      </c>
      <c r="B3170" s="1" t="str">
        <f ca="1">IFERROR(__xludf.DUMMYFUNCTION("GOOGLETRANSLATE(A3170)"),"sample")</f>
        <v>sample</v>
      </c>
    </row>
    <row r="3171" spans="1:2" ht="15.75" customHeight="1" x14ac:dyDescent="0.25">
      <c r="A3171" s="1" t="s">
        <v>3171</v>
      </c>
      <c r="B3171" s="1" t="str">
        <f ca="1">IFERROR(__xludf.DUMMYFUNCTION("GOOGLETRANSLATE(A3171)"),"texas")</f>
        <v>texas</v>
      </c>
    </row>
    <row r="3172" spans="1:2" ht="15.75" customHeight="1" x14ac:dyDescent="0.25">
      <c r="A3172" s="1" t="s">
        <v>3172</v>
      </c>
      <c r="B3172" s="1" t="str">
        <f ca="1">IFERROR(__xludf.DUMMYFUNCTION("GOOGLETRANSLATE(A3172)"),"being")</f>
        <v>being</v>
      </c>
    </row>
    <row r="3173" spans="1:2" ht="15.75" customHeight="1" x14ac:dyDescent="0.25">
      <c r="A3173" s="1" t="s">
        <v>3173</v>
      </c>
      <c r="B3173" s="1" t="str">
        <f ca="1">IFERROR(__xludf.DUMMYFUNCTION("GOOGLETRANSLATE(A3173)"),"flower")</f>
        <v>flower</v>
      </c>
    </row>
    <row r="3174" spans="1:2" ht="15.75" customHeight="1" x14ac:dyDescent="0.25">
      <c r="A3174" s="1" t="s">
        <v>3174</v>
      </c>
      <c r="B3174" s="1" t="str">
        <f ca="1">IFERROR(__xludf.DUMMYFUNCTION("GOOGLETRANSLATE(A3174)"),"ricky")</f>
        <v>ricky</v>
      </c>
    </row>
    <row r="3175" spans="1:2" ht="15.75" customHeight="1" x14ac:dyDescent="0.25">
      <c r="A3175" s="1" t="s">
        <v>3175</v>
      </c>
      <c r="B3175" s="1" t="str">
        <f ca="1">IFERROR(__xludf.DUMMYFUNCTION("GOOGLETRANSLATE(A3175)"),"They use")</f>
        <v>They use</v>
      </c>
    </row>
    <row r="3176" spans="1:2" ht="15.75" customHeight="1" x14ac:dyDescent="0.25">
      <c r="A3176" s="1" t="s">
        <v>3176</v>
      </c>
      <c r="B3176" s="1" t="str">
        <f ca="1">IFERROR(__xludf.DUMMYFUNCTION("GOOGLETRANSLATE(A3176)"),"cross")</f>
        <v>cross</v>
      </c>
    </row>
    <row r="3177" spans="1:2" ht="15.75" customHeight="1" x14ac:dyDescent="0.25">
      <c r="A3177" s="1" t="s">
        <v>3177</v>
      </c>
      <c r="B3177" s="1" t="str">
        <f ca="1">IFERROR(__xludf.DUMMYFUNCTION("GOOGLETRANSLATE(A3177)"),"let's hope")</f>
        <v>let's hope</v>
      </c>
    </row>
    <row r="3178" spans="1:2" ht="15.75" customHeight="1" x14ac:dyDescent="0.25">
      <c r="A3178" s="1" t="s">
        <v>3178</v>
      </c>
      <c r="B3178" s="1" t="str">
        <f ca="1">IFERROR(__xludf.DUMMYFUNCTION("GOOGLETRANSLATE(A3178)"),"guide")</f>
        <v>guide</v>
      </c>
    </row>
    <row r="3179" spans="1:2" ht="15.75" customHeight="1" x14ac:dyDescent="0.25">
      <c r="A3179" s="1" t="s">
        <v>3179</v>
      </c>
      <c r="B3179" s="1" t="str">
        <f ca="1">IFERROR(__xludf.DUMMYFUNCTION("GOOGLETRANSLATE(A3179)"),"worry")</f>
        <v>worry</v>
      </c>
    </row>
    <row r="3180" spans="1:2" ht="15.75" customHeight="1" x14ac:dyDescent="0.25">
      <c r="A3180" s="1" t="s">
        <v>3180</v>
      </c>
      <c r="B3180" s="1" t="str">
        <f ca="1">IFERROR(__xludf.DUMMYFUNCTION("GOOGLETRANSLATE(A3180)"),"teach")</f>
        <v>teach</v>
      </c>
    </row>
    <row r="3181" spans="1:2" ht="15.75" customHeight="1" x14ac:dyDescent="0.25">
      <c r="A3181" s="1" t="s">
        <v>3181</v>
      </c>
      <c r="B3181" s="1" t="str">
        <f ca="1">IFERROR(__xludf.DUMMYFUNCTION("GOOGLETRANSLATE(A3181)"),"Iran")</f>
        <v>Iran</v>
      </c>
    </row>
    <row r="3182" spans="1:2" ht="15.75" customHeight="1" x14ac:dyDescent="0.25">
      <c r="A3182" s="1" t="s">
        <v>3182</v>
      </c>
      <c r="B3182" s="1" t="str">
        <f ca="1">IFERROR(__xludf.DUMMYFUNCTION("GOOGLETRANSLATE(A3182)"),"conference")</f>
        <v>conference</v>
      </c>
    </row>
    <row r="3183" spans="1:2" ht="15.75" customHeight="1" x14ac:dyDescent="0.25">
      <c r="A3183" s="1" t="s">
        <v>3183</v>
      </c>
      <c r="B3183" s="1" t="str">
        <f ca="1">IFERROR(__xludf.DUMMYFUNCTION("GOOGLETRANSLATE(A3183)"),"oats")</f>
        <v>oats</v>
      </c>
    </row>
    <row r="3184" spans="1:2" ht="15.75" customHeight="1" x14ac:dyDescent="0.25">
      <c r="A3184" s="1" t="s">
        <v>3184</v>
      </c>
      <c r="B3184" s="1" t="str">
        <f ca="1">IFERROR(__xludf.DUMMYFUNCTION("GOOGLETRANSLATE(A3184)"),"bedrooms")</f>
        <v>bedrooms</v>
      </c>
    </row>
    <row r="3185" spans="1:2" ht="15.75" customHeight="1" x14ac:dyDescent="0.25">
      <c r="A3185" s="1" t="s">
        <v>3185</v>
      </c>
      <c r="B3185" s="1" t="str">
        <f ca="1">IFERROR(__xludf.DUMMYFUNCTION("GOOGLETRANSLATE(A3185)"),"cookies")</f>
        <v>cookies</v>
      </c>
    </row>
    <row r="3186" spans="1:2" ht="15.75" customHeight="1" x14ac:dyDescent="0.25">
      <c r="A3186" s="1" t="s">
        <v>3186</v>
      </c>
      <c r="B3186" s="1" t="str">
        <f ca="1">IFERROR(__xludf.DUMMYFUNCTION("GOOGLETRANSLATE(A3186)"),"Talk to him")</f>
        <v>Talk to him</v>
      </c>
    </row>
    <row r="3187" spans="1:2" ht="15.75" customHeight="1" x14ac:dyDescent="0.25">
      <c r="A3187" s="1" t="s">
        <v>3187</v>
      </c>
      <c r="B3187" s="1" t="str">
        <f ca="1">IFERROR(__xludf.DUMMYFUNCTION("GOOGLETRANSLATE(A3187)"),"crime")</f>
        <v>crime</v>
      </c>
    </row>
    <row r="3188" spans="1:2" ht="15.75" customHeight="1" x14ac:dyDescent="0.25">
      <c r="A3188" s="1" t="s">
        <v>3188</v>
      </c>
      <c r="B3188" s="1" t="str">
        <f ca="1">IFERROR(__xludf.DUMMYFUNCTION("GOOGLETRANSLATE(A3188)"),"attack")</f>
        <v>attack</v>
      </c>
    </row>
    <row r="3189" spans="1:2" ht="15.75" customHeight="1" x14ac:dyDescent="0.25">
      <c r="A3189" s="1" t="s">
        <v>3189</v>
      </c>
      <c r="B3189" s="1" t="str">
        <f ca="1">IFERROR(__xludf.DUMMYFUNCTION("GOOGLETRANSLATE(A3189)"),"object")</f>
        <v>object</v>
      </c>
    </row>
    <row r="3190" spans="1:2" ht="15.75" customHeight="1" x14ac:dyDescent="0.25">
      <c r="A3190" s="1" t="s">
        <v>3190</v>
      </c>
      <c r="B3190" s="1" t="str">
        <f ca="1">IFERROR(__xludf.DUMMYFUNCTION("GOOGLETRANSLATE(A3190)"),"shots")</f>
        <v>shots</v>
      </c>
    </row>
    <row r="3191" spans="1:2" ht="15.75" customHeight="1" x14ac:dyDescent="0.25">
      <c r="A3191" s="1" t="s">
        <v>3191</v>
      </c>
      <c r="B3191" s="1" t="str">
        <f ca="1">IFERROR(__xludf.DUMMYFUNCTION("GOOGLETRANSLATE(A3191)"),"museum")</f>
        <v>museum</v>
      </c>
    </row>
    <row r="3192" spans="1:2" ht="15.75" customHeight="1" x14ac:dyDescent="0.25">
      <c r="A3192" s="1" t="s">
        <v>3192</v>
      </c>
      <c r="B3192" s="1" t="str">
        <f ca="1">IFERROR(__xludf.DUMMYFUNCTION("GOOGLETRANSLATE(A3192)"),"wheels")</f>
        <v>wheels</v>
      </c>
    </row>
    <row r="3193" spans="1:2" ht="15.75" customHeight="1" x14ac:dyDescent="0.25">
      <c r="A3193" s="1" t="s">
        <v>3193</v>
      </c>
      <c r="B3193" s="1" t="str">
        <f ca="1">IFERROR(__xludf.DUMMYFUNCTION("GOOGLETRANSLATE(A3193)"),"recently")</f>
        <v>recently</v>
      </c>
    </row>
    <row r="3194" spans="1:2" ht="15.75" customHeight="1" x14ac:dyDescent="0.25">
      <c r="A3194" s="1" t="s">
        <v>3194</v>
      </c>
      <c r="B3194" s="1" t="str">
        <f ca="1">IFERROR(__xludf.DUMMYFUNCTION("GOOGLETRANSLATE(A3194)"),"egg")</f>
        <v>egg</v>
      </c>
    </row>
    <row r="3195" spans="1:2" ht="15.75" customHeight="1" x14ac:dyDescent="0.25">
      <c r="A3195" s="1" t="s">
        <v>3195</v>
      </c>
      <c r="B3195" s="1" t="str">
        <f ca="1">IFERROR(__xludf.DUMMYFUNCTION("GOOGLETRANSLATE(A3195)"),"rape")</f>
        <v>rape</v>
      </c>
    </row>
    <row r="3196" spans="1:2" ht="15.75" customHeight="1" x14ac:dyDescent="0.25">
      <c r="A3196" s="1" t="s">
        <v>3196</v>
      </c>
      <c r="B3196" s="1" t="str">
        <f ca="1">IFERROR(__xludf.DUMMYFUNCTION("GOOGLETRANSLATE(A3196)"),"return")</f>
        <v>return</v>
      </c>
    </row>
    <row r="3197" spans="1:2" ht="15.75" customHeight="1" x14ac:dyDescent="0.25">
      <c r="A3197" s="1" t="s">
        <v>3197</v>
      </c>
      <c r="B3197" s="1" t="str">
        <f ca="1">IFERROR(__xludf.DUMMYFUNCTION("GOOGLETRANSLATE(A3197)"),"suffer")</f>
        <v>suffer</v>
      </c>
    </row>
    <row r="3198" spans="1:2" ht="15.75" customHeight="1" x14ac:dyDescent="0.25">
      <c r="A3198" s="1" t="s">
        <v>3198</v>
      </c>
      <c r="B3198" s="1" t="str">
        <f ca="1">IFERROR(__xludf.DUMMYFUNCTION("GOOGLETRANSLATE(A3198)"),"from")</f>
        <v>from</v>
      </c>
    </row>
    <row r="3199" spans="1:2" ht="15.75" customHeight="1" x14ac:dyDescent="0.25">
      <c r="A3199" s="1" t="s">
        <v>3199</v>
      </c>
      <c r="B3199" s="1" t="str">
        <f ca="1">IFERROR(__xludf.DUMMYFUNCTION("GOOGLETRANSLATE(A3199)"),"finished")</f>
        <v>finished</v>
      </c>
    </row>
    <row r="3200" spans="1:2" ht="15.75" customHeight="1" x14ac:dyDescent="0.25">
      <c r="A3200" s="1" t="s">
        <v>3200</v>
      </c>
      <c r="B3200" s="1" t="str">
        <f ca="1">IFERROR(__xludf.DUMMYFUNCTION("GOOGLETRANSLATE(A3200)"),"available")</f>
        <v>available</v>
      </c>
    </row>
    <row r="3201" spans="1:2" ht="15.75" customHeight="1" x14ac:dyDescent="0.25">
      <c r="A3201" s="1" t="s">
        <v>3201</v>
      </c>
      <c r="B3201" s="1" t="str">
        <f ca="1">IFERROR(__xludf.DUMMYFUNCTION("GOOGLETRANSLATE(A3201)"),"rica")</f>
        <v>rica</v>
      </c>
    </row>
    <row r="3202" spans="1:2" ht="15.75" customHeight="1" x14ac:dyDescent="0.25">
      <c r="A3202" s="1" t="s">
        <v>3202</v>
      </c>
      <c r="B3202" s="1" t="str">
        <f ca="1">IFERROR(__xludf.DUMMYFUNCTION("GOOGLETRANSLATE(A3202)"),"ability")</f>
        <v>ability</v>
      </c>
    </row>
    <row r="3203" spans="1:2" ht="15.75" customHeight="1" x14ac:dyDescent="0.25">
      <c r="A3203" s="1" t="s">
        <v>3203</v>
      </c>
      <c r="B3203" s="1" t="str">
        <f ca="1">IFERROR(__xludf.DUMMYFUNCTION("GOOGLETRANSLATE(A3203)"),"practice")</f>
        <v>practice</v>
      </c>
    </row>
    <row r="3204" spans="1:2" ht="15.75" customHeight="1" x14ac:dyDescent="0.25">
      <c r="A3204" s="1" t="s">
        <v>3204</v>
      </c>
      <c r="B3204" s="1" t="str">
        <f ca="1">IFERROR(__xludf.DUMMYFUNCTION("GOOGLETRANSLATE(A3204)"),"Ahab")</f>
        <v>Ahab</v>
      </c>
    </row>
    <row r="3205" spans="1:2" ht="15.75" customHeight="1" x14ac:dyDescent="0.25">
      <c r="A3205" s="1" t="s">
        <v>3205</v>
      </c>
      <c r="B3205" s="1" t="str">
        <f ca="1">IFERROR(__xludf.DUMMYFUNCTION("GOOGLETRANSLATE(A3205)"),"loved")</f>
        <v>loved</v>
      </c>
    </row>
    <row r="3206" spans="1:2" ht="15.75" customHeight="1" x14ac:dyDescent="0.25">
      <c r="A3206" s="1" t="s">
        <v>3206</v>
      </c>
      <c r="B3206" s="1" t="str">
        <f ca="1">IFERROR(__xludf.DUMMYFUNCTION("GOOGLETRANSLATE(A3206)"),"have")</f>
        <v>have</v>
      </c>
    </row>
    <row r="3207" spans="1:2" ht="15.75" customHeight="1" x14ac:dyDescent="0.25">
      <c r="A3207" s="1" t="s">
        <v>3207</v>
      </c>
      <c r="B3207" s="1" t="str">
        <f ca="1">IFERROR(__xludf.DUMMYFUNCTION("GOOGLETRANSLATE(A3207)"),"We return")</f>
        <v>We return</v>
      </c>
    </row>
    <row r="3208" spans="1:2" ht="15.75" customHeight="1" x14ac:dyDescent="0.25">
      <c r="A3208" s="1" t="s">
        <v>3208</v>
      </c>
      <c r="B3208" s="1" t="str">
        <f ca="1">IFERROR(__xludf.DUMMYFUNCTION("GOOGLETRANSLATE(A3208)"),"You would have")</f>
        <v>You would have</v>
      </c>
    </row>
    <row r="3209" spans="1:2" ht="15.75" customHeight="1" x14ac:dyDescent="0.25">
      <c r="A3209" s="1" t="s">
        <v>3209</v>
      </c>
      <c r="B3209" s="1" t="str">
        <f ca="1">IFERROR(__xludf.DUMMYFUNCTION("GOOGLETRANSLATE(A3209)"),"teacher")</f>
        <v>teacher</v>
      </c>
    </row>
    <row r="3210" spans="1:2" ht="15.75" customHeight="1" x14ac:dyDescent="0.25">
      <c r="A3210" s="1" t="s">
        <v>3210</v>
      </c>
      <c r="B3210" s="1" t="str">
        <f ca="1">IFERROR(__xludf.DUMMYFUNCTION("GOOGLETRANSLATE(A3210)"),"city")</f>
        <v>city</v>
      </c>
    </row>
    <row r="3211" spans="1:2" ht="15.75" customHeight="1" x14ac:dyDescent="0.25">
      <c r="A3211" s="1" t="s">
        <v>3211</v>
      </c>
      <c r="B3211" s="1" t="str">
        <f ca="1">IFERROR(__xludf.DUMMYFUNCTION("GOOGLETRANSLATE(A3211)"),"tablets")</f>
        <v>tablets</v>
      </c>
    </row>
    <row r="3212" spans="1:2" ht="15.75" customHeight="1" x14ac:dyDescent="0.25">
      <c r="A3212" s="1" t="s">
        <v>3212</v>
      </c>
      <c r="B3212" s="1" t="str">
        <f ca="1">IFERROR(__xludf.DUMMYFUNCTION("GOOGLETRANSLATE(A3212)"),"I learned")</f>
        <v>I learned</v>
      </c>
    </row>
    <row r="3213" spans="1:2" ht="15.75" customHeight="1" x14ac:dyDescent="0.25">
      <c r="A3213" s="1" t="s">
        <v>3213</v>
      </c>
      <c r="B3213" s="1" t="str">
        <f ca="1">IFERROR(__xludf.DUMMYFUNCTION("GOOGLETRANSLATE(A3213)"),"cable")</f>
        <v>cable</v>
      </c>
    </row>
    <row r="3214" spans="1:2" ht="15.75" customHeight="1" x14ac:dyDescent="0.25">
      <c r="A3214" s="1" t="s">
        <v>3214</v>
      </c>
      <c r="B3214" s="1" t="str">
        <f ca="1">IFERROR(__xludf.DUMMYFUNCTION("GOOGLETRANSLATE(A3214)"),"birth")</f>
        <v>birth</v>
      </c>
    </row>
    <row r="3215" spans="1:2" ht="15.75" customHeight="1" x14ac:dyDescent="0.25">
      <c r="A3215" s="1" t="s">
        <v>3215</v>
      </c>
      <c r="B3215" s="1" t="str">
        <f ca="1">IFERROR(__xludf.DUMMYFUNCTION("GOOGLETRANSLATE(A3215)"),"conscious")</f>
        <v>conscious</v>
      </c>
    </row>
    <row r="3216" spans="1:2" ht="15.75" customHeight="1" x14ac:dyDescent="0.25">
      <c r="A3216" s="1" t="s">
        <v>3216</v>
      </c>
      <c r="B3216" s="1" t="str">
        <f ca="1">IFERROR(__xludf.DUMMYFUNCTION("GOOGLETRANSLATE(A3216)"),"range")</f>
        <v>range</v>
      </c>
    </row>
    <row r="3217" spans="1:2" ht="15.75" customHeight="1" x14ac:dyDescent="0.25">
      <c r="A3217" s="1" t="s">
        <v>3217</v>
      </c>
      <c r="B3217" s="1" t="str">
        <f ca="1">IFERROR(__xludf.DUMMYFUNCTION("GOOGLETRANSLATE(A3217)"),"event")</f>
        <v>event</v>
      </c>
    </row>
    <row r="3218" spans="1:2" ht="15.75" customHeight="1" x14ac:dyDescent="0.25">
      <c r="A3218" s="1" t="s">
        <v>3218</v>
      </c>
      <c r="B3218" s="1" t="str">
        <f ca="1">IFERROR(__xludf.DUMMYFUNCTION("GOOGLETRANSLATE(A3218)"),"rent")</f>
        <v>rent</v>
      </c>
    </row>
    <row r="3219" spans="1:2" ht="15.75" customHeight="1" x14ac:dyDescent="0.25">
      <c r="A3219" s="1" t="s">
        <v>3219</v>
      </c>
      <c r="B3219" s="1" t="str">
        <f ca="1">IFERROR(__xludf.DUMMYFUNCTION("GOOGLETRANSLATE(A3219)"),"ordinator")</f>
        <v>ordinator</v>
      </c>
    </row>
    <row r="3220" spans="1:2" ht="15.75" customHeight="1" x14ac:dyDescent="0.25">
      <c r="A3220" s="1" t="s">
        <v>3220</v>
      </c>
      <c r="B3220" s="1" t="str">
        <f ca="1">IFERROR(__xludf.DUMMYFUNCTION("GOOGLETRANSLATE(A3220)"),"accident")</f>
        <v>accident</v>
      </c>
    </row>
    <row r="3221" spans="1:2" ht="15.75" customHeight="1" x14ac:dyDescent="0.25">
      <c r="A3221" s="1" t="s">
        <v>3221</v>
      </c>
      <c r="B3221" s="1" t="str">
        <f ca="1">IFERROR(__xludf.DUMMYFUNCTION("GOOGLETRANSLATE(A3221)"),"huh")</f>
        <v>huh</v>
      </c>
    </row>
    <row r="3222" spans="1:2" ht="15.75" customHeight="1" x14ac:dyDescent="0.25">
      <c r="A3222" s="1" t="s">
        <v>3222</v>
      </c>
      <c r="B3222" s="1" t="str">
        <f ca="1">IFERROR(__xludf.DUMMYFUNCTION("GOOGLETRANSLATE(A3222)"),"I wrote")</f>
        <v>I wrote</v>
      </c>
    </row>
    <row r="3223" spans="1:2" ht="15.75" customHeight="1" x14ac:dyDescent="0.25">
      <c r="A3223" s="1" t="s">
        <v>3223</v>
      </c>
      <c r="B3223" s="1" t="str">
        <f ca="1">IFERROR(__xludf.DUMMYFUNCTION("GOOGLETRANSLATE(A3223)"),"They were")</f>
        <v>They were</v>
      </c>
    </row>
    <row r="3224" spans="1:2" ht="15.75" customHeight="1" x14ac:dyDescent="0.25">
      <c r="A3224" s="1" t="s">
        <v>3224</v>
      </c>
      <c r="B3224" s="1" t="str">
        <f ca="1">IFERROR(__xludf.DUMMYFUNCTION("GOOGLETRANSLATE(A3224)"),"I will try")</f>
        <v>I will try</v>
      </c>
    </row>
    <row r="3225" spans="1:2" ht="15.75" customHeight="1" x14ac:dyDescent="0.25">
      <c r="A3225" s="1" t="s">
        <v>3225</v>
      </c>
      <c r="B3225" s="1" t="str">
        <f ca="1">IFERROR(__xludf.DUMMYFUNCTION("GOOGLETRANSLATE(A3225)"),"thought")</f>
        <v>thought</v>
      </c>
    </row>
    <row r="3226" spans="1:2" ht="15.75" customHeight="1" x14ac:dyDescent="0.25">
      <c r="A3226" s="1" t="s">
        <v>3226</v>
      </c>
      <c r="B3226" s="1" t="str">
        <f ca="1">IFERROR(__xludf.DUMMYFUNCTION("GOOGLETRANSLATE(A3226)"),"put")</f>
        <v>put</v>
      </c>
    </row>
    <row r="3227" spans="1:2" ht="15.75" customHeight="1" x14ac:dyDescent="0.25">
      <c r="A3227" s="1" t="s">
        <v>3227</v>
      </c>
      <c r="B3227" s="1" t="str">
        <f ca="1">IFERROR(__xludf.DUMMYFUNCTION("GOOGLETRANSLATE(A3227)"),"suitcase")</f>
        <v>suitcase</v>
      </c>
    </row>
    <row r="3228" spans="1:2" ht="15.75" customHeight="1" x14ac:dyDescent="0.25">
      <c r="A3228" s="1" t="s">
        <v>3228</v>
      </c>
      <c r="B3228" s="1" t="str">
        <f ca="1">IFERROR(__xludf.DUMMYFUNCTION("GOOGLETRANSLATE(A3228)"),"county")</f>
        <v>county</v>
      </c>
    </row>
    <row r="3229" spans="1:2" ht="15.75" customHeight="1" x14ac:dyDescent="0.25">
      <c r="A3229" s="1" t="s">
        <v>3229</v>
      </c>
      <c r="B3229" s="1" t="str">
        <f ca="1">IFERROR(__xludf.DUMMYFUNCTION("GOOGLETRANSLATE(A3229)"),"parts")</f>
        <v>parts</v>
      </c>
    </row>
    <row r="3230" spans="1:2" ht="15.75" customHeight="1" x14ac:dyDescent="0.25">
      <c r="A3230" s="1" t="s">
        <v>3230</v>
      </c>
      <c r="B3230" s="1" t="str">
        <f ca="1">IFERROR(__xludf.DUMMYFUNCTION("GOOGLETRANSLATE(A3230)"),"thieves")</f>
        <v>thieves</v>
      </c>
    </row>
    <row r="3231" spans="1:2" ht="15.75" customHeight="1" x14ac:dyDescent="0.25">
      <c r="A3231" s="1" t="s">
        <v>3231</v>
      </c>
      <c r="B3231" s="1" t="str">
        <f ca="1">IFERROR(__xludf.DUMMYFUNCTION("GOOGLETRANSLATE(A3231)"),"metro")</f>
        <v>metro</v>
      </c>
    </row>
    <row r="3232" spans="1:2" ht="15.75" customHeight="1" x14ac:dyDescent="0.25">
      <c r="A3232" s="1" t="s">
        <v>3232</v>
      </c>
      <c r="B3232" s="1" t="str">
        <f ca="1">IFERROR(__xludf.DUMMYFUNCTION("GOOGLETRANSLATE(A3232)"),"kilos")</f>
        <v>kilos</v>
      </c>
    </row>
    <row r="3233" spans="1:2" ht="15.75" customHeight="1" x14ac:dyDescent="0.25">
      <c r="A3233" s="1" t="s">
        <v>3233</v>
      </c>
      <c r="B3233" s="1" t="str">
        <f ca="1">IFERROR(__xludf.DUMMYFUNCTION("GOOGLETRANSLATE(A3233)"),"Remember")</f>
        <v>Remember</v>
      </c>
    </row>
    <row r="3234" spans="1:2" ht="15.75" customHeight="1" x14ac:dyDescent="0.25">
      <c r="A3234" s="1" t="s">
        <v>3234</v>
      </c>
      <c r="B3234" s="1" t="str">
        <f ca="1">IFERROR(__xludf.DUMMYFUNCTION("GOOGLETRANSLATE(A3234)"),"Spanish")</f>
        <v>Spanish</v>
      </c>
    </row>
    <row r="3235" spans="1:2" ht="15.75" customHeight="1" x14ac:dyDescent="0.25">
      <c r="A3235" s="1" t="s">
        <v>3235</v>
      </c>
      <c r="B3235" s="1" t="str">
        <f ca="1">IFERROR(__xludf.DUMMYFUNCTION("GOOGLETRANSLATE(A3235)"),"reasons")</f>
        <v>reasons</v>
      </c>
    </row>
    <row r="3236" spans="1:2" ht="15.75" customHeight="1" x14ac:dyDescent="0.25">
      <c r="A3236" s="1" t="s">
        <v>3236</v>
      </c>
      <c r="B3236" s="1" t="str">
        <f ca="1">IFERROR(__xludf.DUMMYFUNCTION("GOOGLETRANSLATE(A3236)"),"Explain")</f>
        <v>Explain</v>
      </c>
    </row>
    <row r="3237" spans="1:2" ht="15.75" customHeight="1" x14ac:dyDescent="0.25">
      <c r="A3237" s="1" t="s">
        <v>3237</v>
      </c>
      <c r="B3237" s="1" t="str">
        <f ca="1">IFERROR(__xludf.DUMMYFUNCTION("GOOGLETRANSLATE(A3237)"),"give up")</f>
        <v>give up</v>
      </c>
    </row>
    <row r="3238" spans="1:2" ht="15.75" customHeight="1" x14ac:dyDescent="0.25">
      <c r="A3238" s="1" t="s">
        <v>3238</v>
      </c>
      <c r="B3238" s="1" t="str">
        <f ca="1">IFERROR(__xludf.DUMMYFUNCTION("GOOGLETRANSLATE(A3238)"),"actual")</f>
        <v>actual</v>
      </c>
    </row>
    <row r="3239" spans="1:2" ht="15.75" customHeight="1" x14ac:dyDescent="0.25">
      <c r="A3239" s="1" t="s">
        <v>3239</v>
      </c>
      <c r="B3239" s="1" t="str">
        <f ca="1">IFERROR(__xludf.DUMMYFUNCTION("GOOGLETRANSLATE(A3239)"),"shelter")</f>
        <v>shelter</v>
      </c>
    </row>
    <row r="3240" spans="1:2" ht="15.75" customHeight="1" x14ac:dyDescent="0.25">
      <c r="A3240" s="1" t="s">
        <v>3240</v>
      </c>
      <c r="B3240" s="1" t="str">
        <f ca="1">IFERROR(__xludf.DUMMYFUNCTION("GOOGLETRANSLATE(A3240)"),"fed up")</f>
        <v>fed up</v>
      </c>
    </row>
    <row r="3241" spans="1:2" ht="15.75" customHeight="1" x14ac:dyDescent="0.25">
      <c r="A3241" s="1" t="s">
        <v>3241</v>
      </c>
      <c r="B3241" s="1" t="str">
        <f ca="1">IFERROR(__xludf.DUMMYFUNCTION("GOOGLETRANSLATE(A3241)"),"reaction")</f>
        <v>reaction</v>
      </c>
    </row>
    <row r="3242" spans="1:2" ht="15.75" customHeight="1" x14ac:dyDescent="0.25">
      <c r="A3242" s="1" t="s">
        <v>3242</v>
      </c>
      <c r="B3242" s="1" t="str">
        <f ca="1">IFERROR(__xludf.DUMMYFUNCTION("GOOGLETRANSLATE(A3242)"),"beating")</f>
        <v>beating</v>
      </c>
    </row>
    <row r="3243" spans="1:2" ht="15.75" customHeight="1" x14ac:dyDescent="0.25">
      <c r="A3243" s="1" t="s">
        <v>3243</v>
      </c>
      <c r="B3243" s="1" t="str">
        <f ca="1">IFERROR(__xludf.DUMMYFUNCTION("GOOGLETRANSLATE(A3243)"),"chef")</f>
        <v>chef</v>
      </c>
    </row>
    <row r="3244" spans="1:2" ht="15.75" customHeight="1" x14ac:dyDescent="0.25">
      <c r="A3244" s="1" t="s">
        <v>3244</v>
      </c>
      <c r="B3244" s="1" t="str">
        <f ca="1">IFERROR(__xludf.DUMMYFUNCTION("GOOGLETRANSLATE(A3244)"),"occur")</f>
        <v>occur</v>
      </c>
    </row>
    <row r="3245" spans="1:2" ht="15.75" customHeight="1" x14ac:dyDescent="0.25">
      <c r="A3245" s="1" t="s">
        <v>3245</v>
      </c>
      <c r="B3245" s="1" t="str">
        <f ca="1">IFERROR(__xludf.DUMMYFUNCTION("GOOGLETRANSLATE(A3245)"),"marty")</f>
        <v>marty</v>
      </c>
    </row>
    <row r="3246" spans="1:2" ht="15.75" customHeight="1" x14ac:dyDescent="0.25">
      <c r="A3246" s="1" t="s">
        <v>3246</v>
      </c>
      <c r="B3246" s="1" t="str">
        <f ca="1">IFERROR(__xludf.DUMMYFUNCTION("GOOGLETRANSLATE(A3246)"),"l")</f>
        <v>l</v>
      </c>
    </row>
    <row r="3247" spans="1:2" ht="15.75" customHeight="1" x14ac:dyDescent="0.25">
      <c r="A3247" s="1" t="s">
        <v>3247</v>
      </c>
      <c r="B3247" s="1" t="str">
        <f ca="1">IFERROR(__xludf.DUMMYFUNCTION("GOOGLETRANSLATE(A3247)"),"entered")</f>
        <v>entered</v>
      </c>
    </row>
    <row r="3248" spans="1:2" ht="15.75" customHeight="1" x14ac:dyDescent="0.25">
      <c r="A3248" s="1" t="s">
        <v>3248</v>
      </c>
      <c r="B3248" s="1" t="str">
        <f ca="1">IFERROR(__xludf.DUMMYFUNCTION("GOOGLETRANSLATE(A3248)"),"remove")</f>
        <v>remove</v>
      </c>
    </row>
    <row r="3249" spans="1:2" ht="15.75" customHeight="1" x14ac:dyDescent="0.25">
      <c r="A3249" s="1" t="s">
        <v>3249</v>
      </c>
      <c r="B3249" s="1" t="str">
        <f ca="1">IFERROR(__xludf.DUMMYFUNCTION("GOOGLETRANSLATE(A3249)"),"sunrise")</f>
        <v>sunrise</v>
      </c>
    </row>
    <row r="3250" spans="1:2" ht="15.75" customHeight="1" x14ac:dyDescent="0.25">
      <c r="A3250" s="1" t="s">
        <v>3250</v>
      </c>
      <c r="B3250" s="1" t="str">
        <f ca="1">IFERROR(__xludf.DUMMYFUNCTION("GOOGLETRANSLATE(A3250)"),"molly")</f>
        <v>molly</v>
      </c>
    </row>
    <row r="3251" spans="1:2" ht="15.75" customHeight="1" x14ac:dyDescent="0.25">
      <c r="A3251" s="1" t="s">
        <v>3251</v>
      </c>
      <c r="B3251" s="1" t="str">
        <f ca="1">IFERROR(__xludf.DUMMYFUNCTION("GOOGLETRANSLATE(A3251)"),"hearts")</f>
        <v>hearts</v>
      </c>
    </row>
    <row r="3252" spans="1:2" ht="15.75" customHeight="1" x14ac:dyDescent="0.25">
      <c r="A3252" s="1" t="s">
        <v>3252</v>
      </c>
      <c r="B3252" s="1" t="str">
        <f ca="1">IFERROR(__xludf.DUMMYFUNCTION("GOOGLETRANSLATE(A3252)"),"Rumors")</f>
        <v>Rumors</v>
      </c>
    </row>
    <row r="3253" spans="1:2" ht="15.75" customHeight="1" x14ac:dyDescent="0.25">
      <c r="A3253" s="1" t="s">
        <v>3253</v>
      </c>
      <c r="B3253" s="1" t="str">
        <f ca="1">IFERROR(__xludf.DUMMYFUNCTION("GOOGLETRANSLATE(A3253)"),"You call")</f>
        <v>You call</v>
      </c>
    </row>
    <row r="3254" spans="1:2" ht="15.75" customHeight="1" x14ac:dyDescent="0.25">
      <c r="A3254" s="1" t="s">
        <v>3254</v>
      </c>
      <c r="B3254" s="1" t="str">
        <f ca="1">IFERROR(__xludf.DUMMYFUNCTION("GOOGLETRANSLATE(A3254)"),"jealous")</f>
        <v>jealous</v>
      </c>
    </row>
    <row r="3255" spans="1:2" ht="15.75" customHeight="1" x14ac:dyDescent="0.25">
      <c r="A3255" s="1" t="s">
        <v>3255</v>
      </c>
      <c r="B3255" s="1" t="str">
        <f ca="1">IFERROR(__xludf.DUMMYFUNCTION("GOOGLETRANSLATE(A3255)"),"use")</f>
        <v>use</v>
      </c>
    </row>
    <row r="3256" spans="1:2" ht="15.75" customHeight="1" x14ac:dyDescent="0.25">
      <c r="A3256" s="1" t="s">
        <v>3256</v>
      </c>
      <c r="B3256" s="1" t="str">
        <f ca="1">IFERROR(__xludf.DUMMYFUNCTION("GOOGLETRANSLATE(A3256)"),"territory")</f>
        <v>territory</v>
      </c>
    </row>
    <row r="3257" spans="1:2" ht="15.75" customHeight="1" x14ac:dyDescent="0.25">
      <c r="A3257" s="1" t="s">
        <v>3257</v>
      </c>
      <c r="B3257" s="1" t="str">
        <f ca="1">IFERROR(__xludf.DUMMYFUNCTION("GOOGLETRANSLATE(A3257)"),"forget")</f>
        <v>forget</v>
      </c>
    </row>
    <row r="3258" spans="1:2" ht="15.75" customHeight="1" x14ac:dyDescent="0.25">
      <c r="A3258" s="1" t="s">
        <v>3258</v>
      </c>
      <c r="B3258" s="1" t="str">
        <f ca="1">IFERROR(__xludf.DUMMYFUNCTION("GOOGLETRANSLATE(A3258)"),"practically")</f>
        <v>practically</v>
      </c>
    </row>
    <row r="3259" spans="1:2" ht="15.75" customHeight="1" x14ac:dyDescent="0.25">
      <c r="A3259" s="1" t="s">
        <v>3259</v>
      </c>
      <c r="B3259" s="1" t="str">
        <f ca="1">IFERROR(__xludf.DUMMYFUNCTION("GOOGLETRANSLATE(A3259)"),"enjoy")</f>
        <v>enjoy</v>
      </c>
    </row>
    <row r="3260" spans="1:2" ht="15.75" customHeight="1" x14ac:dyDescent="0.25">
      <c r="A3260" s="1" t="s">
        <v>3260</v>
      </c>
      <c r="B3260" s="1" t="str">
        <f ca="1">IFERROR(__xludf.DUMMYFUNCTION("GOOGLETRANSLATE(A3260)"),"I tried")</f>
        <v>I tried</v>
      </c>
    </row>
    <row r="3261" spans="1:2" ht="15.75" customHeight="1" x14ac:dyDescent="0.25">
      <c r="A3261" s="1" t="s">
        <v>3261</v>
      </c>
      <c r="B3261" s="1" t="str">
        <f ca="1">IFERROR(__xludf.DUMMYFUNCTION("GOOGLETRANSLATE(A3261)"),"neighbor")</f>
        <v>neighbor</v>
      </c>
    </row>
    <row r="3262" spans="1:2" ht="15.75" customHeight="1" x14ac:dyDescent="0.25">
      <c r="A3262" s="1" t="s">
        <v>3262</v>
      </c>
      <c r="B3262" s="1" t="str">
        <f ca="1">IFERROR(__xludf.DUMMYFUNCTION("GOOGLETRANSLATE(A3262)"),"public")</f>
        <v>public</v>
      </c>
    </row>
    <row r="3263" spans="1:2" ht="15.75" customHeight="1" x14ac:dyDescent="0.25">
      <c r="A3263" s="1" t="s">
        <v>3263</v>
      </c>
      <c r="B3263" s="1" t="str">
        <f ca="1">IFERROR(__xludf.DUMMYFUNCTION("GOOGLETRANSLATE(A3263)"),"collar")</f>
        <v>collar</v>
      </c>
    </row>
    <row r="3264" spans="1:2" ht="15.75" customHeight="1" x14ac:dyDescent="0.25">
      <c r="A3264" s="1" t="s">
        <v>3264</v>
      </c>
      <c r="B3264" s="1" t="str">
        <f ca="1">IFERROR(__xludf.DUMMYFUNCTION("GOOGLETRANSLATE(A3264)"),"golf")</f>
        <v>golf</v>
      </c>
    </row>
    <row r="3265" spans="1:2" ht="15.75" customHeight="1" x14ac:dyDescent="0.25">
      <c r="A3265" s="1" t="s">
        <v>3265</v>
      </c>
      <c r="B3265" s="1" t="str">
        <f ca="1">IFERROR(__xludf.DUMMYFUNCTION("GOOGLETRANSLATE(A3265)"),"betty")</f>
        <v>betty</v>
      </c>
    </row>
    <row r="3266" spans="1:2" ht="15.75" customHeight="1" x14ac:dyDescent="0.25">
      <c r="A3266" s="1" t="s">
        <v>3266</v>
      </c>
      <c r="B3266" s="1" t="str">
        <f ca="1">IFERROR(__xludf.DUMMYFUNCTION("GOOGLETRANSLATE(A3266)"),"marco")</f>
        <v>marco</v>
      </c>
    </row>
    <row r="3267" spans="1:2" ht="15.75" customHeight="1" x14ac:dyDescent="0.25">
      <c r="A3267" s="1" t="s">
        <v>3267</v>
      </c>
      <c r="B3267" s="1" t="str">
        <f ca="1">IFERROR(__xludf.DUMMYFUNCTION("GOOGLETRANSLATE(A3267)"),"nearby")</f>
        <v>nearby</v>
      </c>
    </row>
    <row r="3268" spans="1:2" ht="15.75" customHeight="1" x14ac:dyDescent="0.25">
      <c r="A3268" s="1" t="s">
        <v>3268</v>
      </c>
      <c r="B3268" s="1" t="str">
        <f ca="1">IFERROR(__xludf.DUMMYFUNCTION("GOOGLETRANSLATE(A3268)"),"money")</f>
        <v>money</v>
      </c>
    </row>
    <row r="3269" spans="1:2" ht="15.75" customHeight="1" x14ac:dyDescent="0.25">
      <c r="A3269" s="1" t="s">
        <v>3269</v>
      </c>
      <c r="B3269" s="1" t="str">
        <f ca="1">IFERROR(__xludf.DUMMYFUNCTION("GOOGLETRANSLATE(A3269)"),"ross")</f>
        <v>ross</v>
      </c>
    </row>
    <row r="3270" spans="1:2" ht="15.75" customHeight="1" x14ac:dyDescent="0.25">
      <c r="A3270" s="1" t="s">
        <v>3270</v>
      </c>
      <c r="B3270" s="1" t="str">
        <f ca="1">IFERROR(__xludf.DUMMYFUNCTION("GOOGLETRANSLATE(A3270)"),"bruce")</f>
        <v>bruce</v>
      </c>
    </row>
    <row r="3271" spans="1:2" ht="15.75" customHeight="1" x14ac:dyDescent="0.25">
      <c r="A3271" s="1" t="s">
        <v>3271</v>
      </c>
      <c r="B3271" s="1" t="str">
        <f ca="1">IFERROR(__xludf.DUMMYFUNCTION("GOOGLETRANSLATE(A3271)"),"to assemble")</f>
        <v>to assemble</v>
      </c>
    </row>
    <row r="3272" spans="1:2" ht="15.75" customHeight="1" x14ac:dyDescent="0.25">
      <c r="A3272" s="1" t="s">
        <v>3272</v>
      </c>
      <c r="B3272" s="1" t="str">
        <f ca="1">IFERROR(__xludf.DUMMYFUNCTION("GOOGLETRANSLATE(A3272)"),"saved")</f>
        <v>saved</v>
      </c>
    </row>
    <row r="3273" spans="1:2" ht="15.75" customHeight="1" x14ac:dyDescent="0.25">
      <c r="A3273" s="1" t="s">
        <v>3273</v>
      </c>
      <c r="B3273" s="1" t="str">
        <f ca="1">IFERROR(__xludf.DUMMYFUNCTION("GOOGLETRANSLATE(A3273)"),"degrees")</f>
        <v>degrees</v>
      </c>
    </row>
    <row r="3274" spans="1:2" ht="15.75" customHeight="1" x14ac:dyDescent="0.25">
      <c r="A3274" s="1" t="s">
        <v>3274</v>
      </c>
      <c r="B3274" s="1" t="str">
        <f ca="1">IFERROR(__xludf.DUMMYFUNCTION("GOOGLETRANSLATE(A3274)"),"dylan")</f>
        <v>dylan</v>
      </c>
    </row>
    <row r="3275" spans="1:2" ht="15.75" customHeight="1" x14ac:dyDescent="0.25">
      <c r="A3275" s="1" t="s">
        <v>3275</v>
      </c>
      <c r="B3275" s="1" t="str">
        <f ca="1">IFERROR(__xludf.DUMMYFUNCTION("GOOGLETRANSLATE(A3275)"),"moto")</f>
        <v>moto</v>
      </c>
    </row>
    <row r="3276" spans="1:2" ht="15.75" customHeight="1" x14ac:dyDescent="0.25">
      <c r="A3276" s="1" t="s">
        <v>3276</v>
      </c>
      <c r="B3276" s="1" t="str">
        <f ca="1">IFERROR(__xludf.DUMMYFUNCTION("GOOGLETRANSLATE(A3276)"),"instructions")</f>
        <v>instructions</v>
      </c>
    </row>
    <row r="3277" spans="1:2" ht="15.75" customHeight="1" x14ac:dyDescent="0.25">
      <c r="A3277" s="1" t="s">
        <v>3277</v>
      </c>
      <c r="B3277" s="1" t="str">
        <f ca="1">IFERROR(__xludf.DUMMYFUNCTION("GOOGLETRANSLATE(A3277)"),"thirty")</f>
        <v>thirty</v>
      </c>
    </row>
    <row r="3278" spans="1:2" ht="15.75" customHeight="1" x14ac:dyDescent="0.25">
      <c r="A3278" s="1" t="s">
        <v>3278</v>
      </c>
      <c r="B3278" s="1" t="str">
        <f ca="1">IFERROR(__xludf.DUMMYFUNCTION("GOOGLETRANSLATE(A3278)"),"gordon")</f>
        <v>gordon</v>
      </c>
    </row>
    <row r="3279" spans="1:2" ht="15.75" customHeight="1" x14ac:dyDescent="0.25">
      <c r="A3279" s="1" t="s">
        <v>3279</v>
      </c>
      <c r="B3279" s="1" t="str">
        <f ca="1">IFERROR(__xludf.DUMMYFUNCTION("GOOGLETRANSLATE(A3279)"),"where to")</f>
        <v>where to</v>
      </c>
    </row>
    <row r="3280" spans="1:2" ht="15.75" customHeight="1" x14ac:dyDescent="0.25">
      <c r="A3280" s="1" t="s">
        <v>3280</v>
      </c>
      <c r="B3280" s="1" t="str">
        <f ca="1">IFERROR(__xludf.DUMMYFUNCTION("GOOGLETRANSLATE(A3280)"),"Talk to you")</f>
        <v>Talk to you</v>
      </c>
    </row>
    <row r="3281" spans="1:2" ht="15.75" customHeight="1" x14ac:dyDescent="0.25">
      <c r="A3281" s="1" t="s">
        <v>3281</v>
      </c>
      <c r="B3281" s="1" t="str">
        <f ca="1">IFERROR(__xludf.DUMMYFUNCTION("GOOGLETRANSLATE(A3281)"),"jesse")</f>
        <v>jesse</v>
      </c>
    </row>
    <row r="3282" spans="1:2" ht="15.75" customHeight="1" x14ac:dyDescent="0.25">
      <c r="A3282" s="1" t="s">
        <v>3282</v>
      </c>
      <c r="B3282" s="1" t="str">
        <f ca="1">IFERROR(__xludf.DUMMYFUNCTION("GOOGLETRANSLATE(A3282)"),"emperor")</f>
        <v>emperor</v>
      </c>
    </row>
    <row r="3283" spans="1:2" ht="15.75" customHeight="1" x14ac:dyDescent="0.25">
      <c r="A3283" s="1" t="s">
        <v>3283</v>
      </c>
      <c r="B3283" s="1" t="str">
        <f ca="1">IFERROR(__xludf.DUMMYFUNCTION("GOOGLETRANSLATE(A3283)"),"cigarette")</f>
        <v>cigarette</v>
      </c>
    </row>
    <row r="3284" spans="1:2" ht="15.75" customHeight="1" x14ac:dyDescent="0.25">
      <c r="A3284" s="1" t="s">
        <v>3284</v>
      </c>
      <c r="B3284" s="1" t="str">
        <f ca="1">IFERROR(__xludf.DUMMYFUNCTION("GOOGLETRANSLATE(A3284)"),"tell me")</f>
        <v>tell me</v>
      </c>
    </row>
    <row r="3285" spans="1:2" ht="15.75" customHeight="1" x14ac:dyDescent="0.25">
      <c r="A3285" s="1" t="s">
        <v>3285</v>
      </c>
      <c r="B3285" s="1" t="str">
        <f ca="1">IFERROR(__xludf.DUMMYFUNCTION("GOOGLETRANSLATE(A3285)"),"do")</f>
        <v>do</v>
      </c>
    </row>
    <row r="3286" spans="1:2" ht="15.75" customHeight="1" x14ac:dyDescent="0.25">
      <c r="A3286" s="1" t="s">
        <v>3286</v>
      </c>
      <c r="B3286" s="1" t="str">
        <f ca="1">IFERROR(__xludf.DUMMYFUNCTION("GOOGLETRANSLATE(A3286)"),"Secret")</f>
        <v>Secret</v>
      </c>
    </row>
    <row r="3287" spans="1:2" ht="15.75" customHeight="1" x14ac:dyDescent="0.25">
      <c r="A3287" s="1" t="s">
        <v>3287</v>
      </c>
      <c r="B3287" s="1" t="str">
        <f ca="1">IFERROR(__xludf.DUMMYFUNCTION("GOOGLETRANSLATE(A3287)"),"have")</f>
        <v>have</v>
      </c>
    </row>
    <row r="3288" spans="1:2" ht="15.75" customHeight="1" x14ac:dyDescent="0.25">
      <c r="A3288" s="1" t="s">
        <v>3288</v>
      </c>
      <c r="B3288" s="1" t="str">
        <f ca="1">IFERROR(__xludf.DUMMYFUNCTION("GOOGLETRANSLATE(A3288)"),"hitler")</f>
        <v>hitler</v>
      </c>
    </row>
    <row r="3289" spans="1:2" ht="15.75" customHeight="1" x14ac:dyDescent="0.25">
      <c r="A3289" s="1" t="s">
        <v>3289</v>
      </c>
      <c r="B3289" s="1" t="str">
        <f ca="1">IFERROR(__xludf.DUMMYFUNCTION("GOOGLETRANSLATE(A3289)"),"anne")</f>
        <v>anne</v>
      </c>
    </row>
    <row r="3290" spans="1:2" ht="15.75" customHeight="1" x14ac:dyDescent="0.25">
      <c r="A3290" s="1" t="s">
        <v>3290</v>
      </c>
      <c r="B3290" s="1" t="str">
        <f ca="1">IFERROR(__xludf.DUMMYFUNCTION("GOOGLETRANSLATE(A3290)"),"mortal")</f>
        <v>mortal</v>
      </c>
    </row>
    <row r="3291" spans="1:2" ht="15.75" customHeight="1" x14ac:dyDescent="0.25">
      <c r="A3291" s="1" t="s">
        <v>3291</v>
      </c>
      <c r="B3291" s="1" t="str">
        <f ca="1">IFERROR(__xludf.DUMMYFUNCTION("GOOGLETRANSLATE(A3291)"),"ronda")</f>
        <v>ronda</v>
      </c>
    </row>
    <row r="3292" spans="1:2" ht="15.75" customHeight="1" x14ac:dyDescent="0.25">
      <c r="A3292" s="1" t="s">
        <v>3292</v>
      </c>
      <c r="B3292" s="1" t="str">
        <f ca="1">IFERROR(__xludf.DUMMYFUNCTION("GOOGLETRANSLATE(A3292)"),"take care of yourself")</f>
        <v>take care of yourself</v>
      </c>
    </row>
    <row r="3293" spans="1:2" ht="15.75" customHeight="1" x14ac:dyDescent="0.25">
      <c r="A3293" s="1" t="s">
        <v>3293</v>
      </c>
      <c r="B3293" s="1" t="str">
        <f ca="1">IFERROR(__xludf.DUMMYFUNCTION("GOOGLETRANSLATE(A3293)"),"metal")</f>
        <v>metal</v>
      </c>
    </row>
    <row r="3294" spans="1:2" ht="15.75" customHeight="1" x14ac:dyDescent="0.25">
      <c r="A3294" s="1" t="s">
        <v>3294</v>
      </c>
      <c r="B3294" s="1" t="str">
        <f ca="1">IFERROR(__xludf.DUMMYFUNCTION("GOOGLETRANSLATE(A3294)"),"Puro")</f>
        <v>Puro</v>
      </c>
    </row>
    <row r="3295" spans="1:2" ht="15.75" customHeight="1" x14ac:dyDescent="0.25">
      <c r="A3295" s="1" t="s">
        <v>3295</v>
      </c>
      <c r="B3295" s="1" t="str">
        <f ca="1">IFERROR(__xludf.DUMMYFUNCTION("GOOGLETRANSLATE(A3295)"),"closing")</f>
        <v>closing</v>
      </c>
    </row>
    <row r="3296" spans="1:2" ht="15.75" customHeight="1" x14ac:dyDescent="0.25">
      <c r="A3296" s="1" t="s">
        <v>3296</v>
      </c>
      <c r="B3296" s="1" t="str">
        <f ca="1">IFERROR(__xludf.DUMMYFUNCTION("GOOGLETRANSLATE(A3296)"),"colors")</f>
        <v>colors</v>
      </c>
    </row>
    <row r="3297" spans="1:2" ht="15.75" customHeight="1" x14ac:dyDescent="0.25">
      <c r="A3297" s="1" t="s">
        <v>3297</v>
      </c>
      <c r="B3297" s="1" t="str">
        <f ca="1">IFERROR(__xludf.DUMMYFUNCTION("GOOGLETRANSLATE(A3297)"),"eva")</f>
        <v>eva</v>
      </c>
    </row>
    <row r="3298" spans="1:2" ht="15.75" customHeight="1" x14ac:dyDescent="0.25">
      <c r="A3298" s="1" t="s">
        <v>3298</v>
      </c>
      <c r="B3298" s="1" t="str">
        <f ca="1">IFERROR(__xludf.DUMMYFUNCTION("GOOGLETRANSLATE(A3298)"),"Russia")</f>
        <v>Russia</v>
      </c>
    </row>
    <row r="3299" spans="1:2" ht="15.75" customHeight="1" x14ac:dyDescent="0.25">
      <c r="A3299" s="1" t="s">
        <v>3299</v>
      </c>
      <c r="B3299" s="1" t="str">
        <f ca="1">IFERROR(__xludf.DUMMYFUNCTION("GOOGLETRANSLATE(A3299)"),"button")</f>
        <v>button</v>
      </c>
    </row>
    <row r="3300" spans="1:2" ht="15.75" customHeight="1" x14ac:dyDescent="0.25">
      <c r="A3300" s="1" t="s">
        <v>3300</v>
      </c>
      <c r="B3300" s="1" t="str">
        <f ca="1">IFERROR(__xludf.DUMMYFUNCTION("GOOGLETRANSLATE(A3300)"),"daughters")</f>
        <v>daughters</v>
      </c>
    </row>
    <row r="3301" spans="1:2" ht="15.75" customHeight="1" x14ac:dyDescent="0.25">
      <c r="A3301" s="1" t="s">
        <v>3301</v>
      </c>
      <c r="B3301" s="1" t="str">
        <f ca="1">IFERROR(__xludf.DUMMYFUNCTION("GOOGLETRANSLATE(A3301)"),"have it")</f>
        <v>have it</v>
      </c>
    </row>
    <row r="3302" spans="1:2" ht="15.75" customHeight="1" x14ac:dyDescent="0.25">
      <c r="A3302" s="1" t="s">
        <v>3302</v>
      </c>
      <c r="B3302" s="1" t="str">
        <f ca="1">IFERROR(__xludf.DUMMYFUNCTION("GOOGLETRANSLATE(A3302)"),"request")</f>
        <v>request</v>
      </c>
    </row>
    <row r="3303" spans="1:2" ht="15.75" customHeight="1" x14ac:dyDescent="0.25">
      <c r="A3303" s="1" t="s">
        <v>3303</v>
      </c>
      <c r="B3303" s="1" t="str">
        <f ca="1">IFERROR(__xludf.DUMMYFUNCTION("GOOGLETRANSLATE(A3303)"),"spy")</f>
        <v>spy</v>
      </c>
    </row>
    <row r="3304" spans="1:2" ht="15.75" customHeight="1" x14ac:dyDescent="0.25">
      <c r="A3304" s="1" t="s">
        <v>3304</v>
      </c>
      <c r="B3304" s="1" t="str">
        <f ca="1">IFERROR(__xludf.DUMMYFUNCTION("GOOGLETRANSLATE(A3304)"),"employees")</f>
        <v>employees</v>
      </c>
    </row>
    <row r="3305" spans="1:2" ht="15.75" customHeight="1" x14ac:dyDescent="0.25">
      <c r="A3305" s="1" t="s">
        <v>3305</v>
      </c>
      <c r="B3305" s="1" t="str">
        <f ca="1">IFERROR(__xludf.DUMMYFUNCTION("GOOGLETRANSLATE(A3305)"),"lead")</f>
        <v>lead</v>
      </c>
    </row>
    <row r="3306" spans="1:2" ht="15.75" customHeight="1" x14ac:dyDescent="0.25">
      <c r="A3306" s="1" t="s">
        <v>3306</v>
      </c>
      <c r="B3306" s="1" t="str">
        <f ca="1">IFERROR(__xludf.DUMMYFUNCTION("GOOGLETRANSLATE(A3306)"),"detail")</f>
        <v>detail</v>
      </c>
    </row>
    <row r="3307" spans="1:2" ht="15.75" customHeight="1" x14ac:dyDescent="0.25">
      <c r="A3307" s="1" t="s">
        <v>3307</v>
      </c>
      <c r="B3307" s="1" t="str">
        <f ca="1">IFERROR(__xludf.DUMMYFUNCTION("GOOGLETRANSLATE(A3307)"),"You were")</f>
        <v>You were</v>
      </c>
    </row>
    <row r="3308" spans="1:2" ht="15.75" customHeight="1" x14ac:dyDescent="0.25">
      <c r="A3308" s="1" t="s">
        <v>3308</v>
      </c>
      <c r="B3308" s="1" t="str">
        <f ca="1">IFERROR(__xludf.DUMMYFUNCTION("GOOGLETRANSLATE(A3308)"),"oliver")</f>
        <v>oliver</v>
      </c>
    </row>
    <row r="3309" spans="1:2" ht="15.75" customHeight="1" x14ac:dyDescent="0.25">
      <c r="A3309" s="1" t="s">
        <v>3309</v>
      </c>
      <c r="B3309" s="1" t="str">
        <f ca="1">IFERROR(__xludf.DUMMYFUNCTION("GOOGLETRANSLATE(A3309)"),"Russians")</f>
        <v>Russians</v>
      </c>
    </row>
    <row r="3310" spans="1:2" ht="15.75" customHeight="1" x14ac:dyDescent="0.25">
      <c r="A3310" s="1" t="s">
        <v>3310</v>
      </c>
      <c r="B3310" s="1" t="str">
        <f ca="1">IFERROR(__xludf.DUMMYFUNCTION("GOOGLETRANSLATE(A3310)"),"leave her")</f>
        <v>leave her</v>
      </c>
    </row>
    <row r="3311" spans="1:2" ht="15.75" customHeight="1" x14ac:dyDescent="0.25">
      <c r="A3311" s="1" t="s">
        <v>3311</v>
      </c>
      <c r="B3311" s="1" t="str">
        <f ca="1">IFERROR(__xludf.DUMMYFUNCTION("GOOGLETRANSLATE(A3311)"),"cream")</f>
        <v>cream</v>
      </c>
    </row>
    <row r="3312" spans="1:2" ht="15.75" customHeight="1" x14ac:dyDescent="0.25">
      <c r="A3312" s="1" t="s">
        <v>3312</v>
      </c>
      <c r="B3312" s="1" t="str">
        <f ca="1">IFERROR(__xludf.DUMMYFUNCTION("GOOGLETRANSLATE(A3312)"),"roy")</f>
        <v>roy</v>
      </c>
    </row>
    <row r="3313" spans="1:2" ht="15.75" customHeight="1" x14ac:dyDescent="0.25">
      <c r="A3313" s="1" t="s">
        <v>3313</v>
      </c>
      <c r="B3313" s="1" t="str">
        <f ca="1">IFERROR(__xludf.DUMMYFUNCTION("GOOGLETRANSLATE(A3313)"),"answer")</f>
        <v>answer</v>
      </c>
    </row>
    <row r="3314" spans="1:2" ht="15.75" customHeight="1" x14ac:dyDescent="0.25">
      <c r="A3314" s="1" t="s">
        <v>3314</v>
      </c>
      <c r="B3314" s="1" t="str">
        <f ca="1">IFERROR(__xludf.DUMMYFUNCTION("GOOGLETRANSLATE(A3314)"),"marry")</f>
        <v>marry</v>
      </c>
    </row>
    <row r="3315" spans="1:2" ht="15.75" customHeight="1" x14ac:dyDescent="0.25">
      <c r="A3315" s="1" t="s">
        <v>3315</v>
      </c>
      <c r="B3315" s="1" t="str">
        <f ca="1">IFERROR(__xludf.DUMMYFUNCTION("GOOGLETRANSLATE(A3315)"),"he sends")</f>
        <v>he sends</v>
      </c>
    </row>
    <row r="3316" spans="1:2" ht="15.75" customHeight="1" x14ac:dyDescent="0.25">
      <c r="A3316" s="1" t="s">
        <v>3316</v>
      </c>
      <c r="B3316" s="1" t="str">
        <f ca="1">IFERROR(__xludf.DUMMYFUNCTION("GOOGLETRANSLATE(A3316)"),"days")</f>
        <v>days</v>
      </c>
    </row>
    <row r="3317" spans="1:2" ht="15.75" customHeight="1" x14ac:dyDescent="0.25">
      <c r="A3317" s="1" t="s">
        <v>3317</v>
      </c>
      <c r="B3317" s="1" t="str">
        <f ca="1">IFERROR(__xludf.DUMMYFUNCTION("GOOGLETRANSLATE(A3317)"),"Prisoners")</f>
        <v>Prisoners</v>
      </c>
    </row>
    <row r="3318" spans="1:2" ht="15.75" customHeight="1" x14ac:dyDescent="0.25">
      <c r="A3318" s="1" t="s">
        <v>3318</v>
      </c>
      <c r="B3318" s="1" t="str">
        <f ca="1">IFERROR(__xludf.DUMMYFUNCTION("GOOGLETRANSLATE(A3318)"),"lying")</f>
        <v>lying</v>
      </c>
    </row>
    <row r="3319" spans="1:2" ht="15.75" customHeight="1" x14ac:dyDescent="0.25">
      <c r="A3319" s="1" t="s">
        <v>3319</v>
      </c>
      <c r="B3319" s="1" t="str">
        <f ca="1">IFERROR(__xludf.DUMMYFUNCTION("GOOGLETRANSLATE(A3319)"),"You brought")</f>
        <v>You brought</v>
      </c>
    </row>
    <row r="3320" spans="1:2" ht="15.75" customHeight="1" x14ac:dyDescent="0.25">
      <c r="A3320" s="1" t="s">
        <v>3320</v>
      </c>
      <c r="B3320" s="1" t="str">
        <f ca="1">IFERROR(__xludf.DUMMYFUNCTION("GOOGLETRANSLATE(A3320)"),"charlotte")</f>
        <v>charlotte</v>
      </c>
    </row>
    <row r="3321" spans="1:2" ht="15.75" customHeight="1" x14ac:dyDescent="0.25">
      <c r="A3321" s="1" t="s">
        <v>3321</v>
      </c>
      <c r="B3321" s="1" t="str">
        <f ca="1">IFERROR(__xludf.DUMMYFUNCTION("GOOGLETRANSLATE(A3321)"),"fleet")</f>
        <v>fleet</v>
      </c>
    </row>
    <row r="3322" spans="1:2" ht="15.75" customHeight="1" x14ac:dyDescent="0.25">
      <c r="A3322" s="1" t="s">
        <v>3322</v>
      </c>
      <c r="B3322" s="1" t="str">
        <f ca="1">IFERROR(__xludf.DUMMYFUNCTION("GOOGLETRANSLATE(A3322)"),"marie")</f>
        <v>marie</v>
      </c>
    </row>
    <row r="3323" spans="1:2" ht="15.75" customHeight="1" x14ac:dyDescent="0.25">
      <c r="A3323" s="1" t="s">
        <v>3323</v>
      </c>
      <c r="B3323" s="1" t="str">
        <f ca="1">IFERROR(__xludf.DUMMYFUNCTION("GOOGLETRANSLATE(A3323)"),"criminals")</f>
        <v>criminals</v>
      </c>
    </row>
    <row r="3324" spans="1:2" ht="15.75" customHeight="1" x14ac:dyDescent="0.25">
      <c r="A3324" s="1" t="s">
        <v>3324</v>
      </c>
      <c r="B3324" s="1" t="str">
        <f ca="1">IFERROR(__xludf.DUMMYFUNCTION("GOOGLETRANSLATE(A3324)"),"mmm")</f>
        <v>mmm</v>
      </c>
    </row>
    <row r="3325" spans="1:2" ht="15.75" customHeight="1" x14ac:dyDescent="0.25">
      <c r="A3325" s="1" t="s">
        <v>3325</v>
      </c>
      <c r="B3325" s="1" t="str">
        <f ca="1">IFERROR(__xludf.DUMMYFUNCTION("GOOGLETRANSLATE(A3325)"),"dishes")</f>
        <v>dishes</v>
      </c>
    </row>
    <row r="3326" spans="1:2" ht="15.75" customHeight="1" x14ac:dyDescent="0.25">
      <c r="A3326" s="1" t="s">
        <v>3326</v>
      </c>
      <c r="B3326" s="1" t="str">
        <f ca="1">IFERROR(__xludf.DUMMYFUNCTION("GOOGLETRANSLATE(A3326)"),"crimes")</f>
        <v>crimes</v>
      </c>
    </row>
    <row r="3327" spans="1:2" ht="15.75" customHeight="1" x14ac:dyDescent="0.25">
      <c r="A3327" s="1" t="s">
        <v>3327</v>
      </c>
      <c r="B3327" s="1" t="str">
        <f ca="1">IFERROR(__xludf.DUMMYFUNCTION("GOOGLETRANSLATE(A3327)"),"task")</f>
        <v>task</v>
      </c>
    </row>
    <row r="3328" spans="1:2" ht="15.75" customHeight="1" x14ac:dyDescent="0.25">
      <c r="A3328" s="1" t="s">
        <v>3328</v>
      </c>
      <c r="B3328" s="1" t="str">
        <f ca="1">IFERROR(__xludf.DUMMYFUNCTION("GOOGLETRANSLATE(A3328)"),"hit")</f>
        <v>hit</v>
      </c>
    </row>
    <row r="3329" spans="1:2" ht="15.75" customHeight="1" x14ac:dyDescent="0.25">
      <c r="A3329" s="1" t="s">
        <v>3329</v>
      </c>
      <c r="B3329" s="1" t="str">
        <f ca="1">IFERROR(__xludf.DUMMYFUNCTION("GOOGLETRANSLATE(A3329)"),"equally")</f>
        <v>equally</v>
      </c>
    </row>
    <row r="3330" spans="1:2" ht="15.75" customHeight="1" x14ac:dyDescent="0.25">
      <c r="A3330" s="1" t="s">
        <v>3330</v>
      </c>
      <c r="B3330" s="1" t="str">
        <f ca="1">IFERROR(__xludf.DUMMYFUNCTION("GOOGLETRANSLATE(A3330)"),"They shot")</f>
        <v>They shot</v>
      </c>
    </row>
    <row r="3331" spans="1:2" ht="15.75" customHeight="1" x14ac:dyDescent="0.25">
      <c r="A3331" s="1" t="s">
        <v>3331</v>
      </c>
      <c r="B3331" s="1" t="str">
        <f ca="1">IFERROR(__xludf.DUMMYFUNCTION("GOOGLETRANSLATE(A3331)"),"will leave")</f>
        <v>will leave</v>
      </c>
    </row>
    <row r="3332" spans="1:2" ht="15.75" customHeight="1" x14ac:dyDescent="0.25">
      <c r="A3332" s="1" t="s">
        <v>3332</v>
      </c>
      <c r="B3332" s="1" t="str">
        <f ca="1">IFERROR(__xludf.DUMMYFUNCTION("GOOGLETRANSLATE(A3332)"),"Fools")</f>
        <v>Fools</v>
      </c>
    </row>
    <row r="3333" spans="1:2" ht="15.75" customHeight="1" x14ac:dyDescent="0.25">
      <c r="A3333" s="1" t="s">
        <v>3333</v>
      </c>
      <c r="B3333" s="1" t="str">
        <f ca="1">IFERROR(__xludf.DUMMYFUNCTION("GOOGLETRANSLATE(A3333)"),"would know")</f>
        <v>would know</v>
      </c>
    </row>
    <row r="3334" spans="1:2" ht="15.75" customHeight="1" x14ac:dyDescent="0.25">
      <c r="A3334" s="1" t="s">
        <v>3334</v>
      </c>
      <c r="B3334" s="1" t="str">
        <f ca="1">IFERROR(__xludf.DUMMYFUNCTION("GOOGLETRANSLATE(A3334)"),"open")</f>
        <v>open</v>
      </c>
    </row>
    <row r="3335" spans="1:2" ht="15.75" customHeight="1" x14ac:dyDescent="0.25">
      <c r="A3335" s="1" t="s">
        <v>3335</v>
      </c>
      <c r="B3335" s="1" t="str">
        <f ca="1">IFERROR(__xludf.DUMMYFUNCTION("GOOGLETRANSLATE(A3335)"),"assistant")</f>
        <v>assistant</v>
      </c>
    </row>
    <row r="3336" spans="1:2" ht="15.75" customHeight="1" x14ac:dyDescent="0.25">
      <c r="A3336" s="1" t="s">
        <v>3336</v>
      </c>
      <c r="B3336" s="1" t="str">
        <f ca="1">IFERROR(__xludf.DUMMYFUNCTION("GOOGLETRANSLATE(A3336)"),"culture")</f>
        <v>culture</v>
      </c>
    </row>
    <row r="3337" spans="1:2" ht="15.75" customHeight="1" x14ac:dyDescent="0.25">
      <c r="A3337" s="1" t="s">
        <v>3337</v>
      </c>
      <c r="B3337" s="1" t="str">
        <f ca="1">IFERROR(__xludf.DUMMYFUNCTION("GOOGLETRANSLATE(A3337)"),"revolution")</f>
        <v>revolution</v>
      </c>
    </row>
    <row r="3338" spans="1:2" ht="15.75" customHeight="1" x14ac:dyDescent="0.25">
      <c r="A3338" s="1" t="s">
        <v>3338</v>
      </c>
      <c r="B3338" s="1" t="str">
        <f ca="1">IFERROR(__xludf.DUMMYFUNCTION("GOOGLETRANSLATE(A3338)"),"shoulder")</f>
        <v>shoulder</v>
      </c>
    </row>
    <row r="3339" spans="1:2" ht="15.75" customHeight="1" x14ac:dyDescent="0.25">
      <c r="A3339" s="1" t="s">
        <v>3339</v>
      </c>
      <c r="B3339" s="1" t="str">
        <f ca="1">IFERROR(__xludf.DUMMYFUNCTION("GOOGLETRANSLATE(A3339)"),"boots")</f>
        <v>boots</v>
      </c>
    </row>
    <row r="3340" spans="1:2" ht="15.75" customHeight="1" x14ac:dyDescent="0.25">
      <c r="A3340" s="1" t="s">
        <v>3340</v>
      </c>
      <c r="B3340" s="1" t="str">
        <f ca="1">IFERROR(__xludf.DUMMYFUNCTION("GOOGLETRANSLATE(A3340)"),"I adore")</f>
        <v>I adore</v>
      </c>
    </row>
    <row r="3341" spans="1:2" ht="15.75" customHeight="1" x14ac:dyDescent="0.25">
      <c r="A3341" s="1" t="s">
        <v>3341</v>
      </c>
      <c r="B3341" s="1" t="str">
        <f ca="1">IFERROR(__xludf.DUMMYFUNCTION("GOOGLETRANSLATE(A3341)"),"forgot")</f>
        <v>forgot</v>
      </c>
    </row>
    <row r="3342" spans="1:2" ht="15.75" customHeight="1" x14ac:dyDescent="0.25">
      <c r="A3342" s="1" t="s">
        <v>3342</v>
      </c>
      <c r="B3342" s="1" t="str">
        <f ca="1">IFERROR(__xludf.DUMMYFUNCTION("GOOGLETRANSLATE(A3342)"),"The Bible")</f>
        <v>The Bible</v>
      </c>
    </row>
    <row r="3343" spans="1:2" ht="15.75" customHeight="1" x14ac:dyDescent="0.25">
      <c r="A3343" s="1" t="s">
        <v>3343</v>
      </c>
      <c r="B3343" s="1" t="str">
        <f ca="1">IFERROR(__xludf.DUMMYFUNCTION("GOOGLETRANSLATE(A3343)"),"greetings")</f>
        <v>greetings</v>
      </c>
    </row>
    <row r="3344" spans="1:2" ht="15.75" customHeight="1" x14ac:dyDescent="0.25">
      <c r="A3344" s="1" t="s">
        <v>3344</v>
      </c>
      <c r="B3344" s="1" t="str">
        <f ca="1">IFERROR(__xludf.DUMMYFUNCTION("GOOGLETRANSLATE(A3344)"),"katie")</f>
        <v>katie</v>
      </c>
    </row>
    <row r="3345" spans="1:2" ht="15.75" customHeight="1" x14ac:dyDescent="0.25">
      <c r="A3345" s="1" t="s">
        <v>3345</v>
      </c>
      <c r="B3345" s="1" t="str">
        <f ca="1">IFERROR(__xludf.DUMMYFUNCTION("GOOGLETRANSLATE(A3345)"),"do not say")</f>
        <v>do not say</v>
      </c>
    </row>
    <row r="3346" spans="1:2" ht="15.75" customHeight="1" x14ac:dyDescent="0.25">
      <c r="A3346" s="1" t="s">
        <v>3346</v>
      </c>
      <c r="B3346" s="1" t="str">
        <f ca="1">IFERROR(__xludf.DUMMYFUNCTION("GOOGLETRANSLATE(A3346)"),"adults")</f>
        <v>adults</v>
      </c>
    </row>
    <row r="3347" spans="1:2" ht="15.75" customHeight="1" x14ac:dyDescent="0.25">
      <c r="A3347" s="1" t="s">
        <v>3347</v>
      </c>
      <c r="B3347" s="1" t="str">
        <f ca="1">IFERROR(__xludf.DUMMYFUNCTION("GOOGLETRANSLATE(A3347)"),"sites")</f>
        <v>sites</v>
      </c>
    </row>
    <row r="3348" spans="1:2" ht="15.75" customHeight="1" x14ac:dyDescent="0.25">
      <c r="A3348" s="1" t="s">
        <v>3348</v>
      </c>
      <c r="B3348" s="1" t="str">
        <f ca="1">IFERROR(__xludf.DUMMYFUNCTION("GOOGLETRANSLATE(A3348)"),"snake")</f>
        <v>snake</v>
      </c>
    </row>
    <row r="3349" spans="1:2" ht="15.75" customHeight="1" x14ac:dyDescent="0.25">
      <c r="A3349" s="1" t="s">
        <v>3349</v>
      </c>
      <c r="B3349" s="1" t="str">
        <f ca="1">IFERROR(__xludf.DUMMYFUNCTION("GOOGLETRANSLATE(A3349)"),"parker")</f>
        <v>parker</v>
      </c>
    </row>
    <row r="3350" spans="1:2" ht="15.75" customHeight="1" x14ac:dyDescent="0.25">
      <c r="A3350" s="1" t="s">
        <v>3350</v>
      </c>
      <c r="B3350" s="1" t="str">
        <f ca="1">IFERROR(__xludf.DUMMYFUNCTION("GOOGLETRANSLATE(A3350)"),"nathan")</f>
        <v>nathan</v>
      </c>
    </row>
    <row r="3351" spans="1:2" ht="15.75" customHeight="1" x14ac:dyDescent="0.25">
      <c r="A3351" s="1" t="s">
        <v>3351</v>
      </c>
      <c r="B3351" s="1" t="str">
        <f ca="1">IFERROR(__xludf.DUMMYFUNCTION("GOOGLETRANSLATE(A3351)"),"Romantic")</f>
        <v>Romantic</v>
      </c>
    </row>
    <row r="3352" spans="1:2" ht="15.75" customHeight="1" x14ac:dyDescent="0.25">
      <c r="A3352" s="1" t="s">
        <v>3352</v>
      </c>
      <c r="B3352" s="1" t="str">
        <f ca="1">IFERROR(__xludf.DUMMYFUNCTION("GOOGLETRANSLATE(A3352)"),"possibly")</f>
        <v>possibly</v>
      </c>
    </row>
    <row r="3353" spans="1:2" ht="15.75" customHeight="1" x14ac:dyDescent="0.25">
      <c r="A3353" s="1" t="s">
        <v>3353</v>
      </c>
      <c r="B3353" s="1" t="str">
        <f ca="1">IFERROR(__xludf.DUMMYFUNCTION("GOOGLETRANSLATE(A3353)"),"guess")</f>
        <v>guess</v>
      </c>
    </row>
    <row r="3354" spans="1:2" ht="15.75" customHeight="1" x14ac:dyDescent="0.25">
      <c r="A3354" s="1" t="s">
        <v>3354</v>
      </c>
      <c r="B3354" s="1" t="str">
        <f ca="1">IFERROR(__xludf.DUMMYFUNCTION("GOOGLETRANSLATE(A3354)"),"Worst")</f>
        <v>Worst</v>
      </c>
    </row>
    <row r="3355" spans="1:2" ht="15.75" customHeight="1" x14ac:dyDescent="0.25">
      <c r="A3355" s="1" t="s">
        <v>3355</v>
      </c>
      <c r="B3355" s="1" t="str">
        <f ca="1">IFERROR(__xludf.DUMMYFUNCTION("GOOGLETRANSLATE(A3355)"),"looking for")</f>
        <v>looking for</v>
      </c>
    </row>
    <row r="3356" spans="1:2" ht="15.75" customHeight="1" x14ac:dyDescent="0.25">
      <c r="A3356" s="1" t="s">
        <v>3356</v>
      </c>
      <c r="B3356" s="1" t="str">
        <f ca="1">IFERROR(__xludf.DUMMYFUNCTION("GOOGLETRANSLATE(A3356)"),"in front")</f>
        <v>in front</v>
      </c>
    </row>
    <row r="3357" spans="1:2" ht="15.75" customHeight="1" x14ac:dyDescent="0.25">
      <c r="A3357" s="1" t="s">
        <v>3357</v>
      </c>
      <c r="B3357" s="1" t="str">
        <f ca="1">IFERROR(__xludf.DUMMYFUNCTION("GOOGLETRANSLATE(A3357)"),"remains")</f>
        <v>remains</v>
      </c>
    </row>
    <row r="3358" spans="1:2" ht="15.75" customHeight="1" x14ac:dyDescent="0.25">
      <c r="A3358" s="1" t="s">
        <v>3358</v>
      </c>
      <c r="B3358" s="1" t="str">
        <f ca="1">IFERROR(__xludf.DUMMYFUNCTION("GOOGLETRANSLATE(A3358)"),"ability")</f>
        <v>ability</v>
      </c>
    </row>
    <row r="3359" spans="1:2" ht="15.75" customHeight="1" x14ac:dyDescent="0.25">
      <c r="A3359" s="1" t="s">
        <v>3359</v>
      </c>
      <c r="B3359" s="1" t="str">
        <f ca="1">IFERROR(__xludf.DUMMYFUNCTION("GOOGLETRANSLATE(A3359)"),"breath")</f>
        <v>breath</v>
      </c>
    </row>
    <row r="3360" spans="1:2" ht="15.75" customHeight="1" x14ac:dyDescent="0.25">
      <c r="A3360" s="1" t="s">
        <v>3360</v>
      </c>
      <c r="B3360" s="1" t="str">
        <f ca="1">IFERROR(__xludf.DUMMYFUNCTION("GOOGLETRANSLATE(A3360)"),"plate")</f>
        <v>plate</v>
      </c>
    </row>
    <row r="3361" spans="1:2" ht="15.75" customHeight="1" x14ac:dyDescent="0.25">
      <c r="A3361" s="1" t="s">
        <v>3361</v>
      </c>
      <c r="B3361" s="1" t="str">
        <f ca="1">IFERROR(__xludf.DUMMYFUNCTION("GOOGLETRANSLATE(A3361)"),"flat")</f>
        <v>flat</v>
      </c>
    </row>
    <row r="3362" spans="1:2" ht="15.75" customHeight="1" x14ac:dyDescent="0.25">
      <c r="A3362" s="1" t="s">
        <v>3362</v>
      </c>
      <c r="B3362" s="1" t="str">
        <f ca="1">IFERROR(__xludf.DUMMYFUNCTION("GOOGLETRANSLATE(A3362)"),"Africa")</f>
        <v>Africa</v>
      </c>
    </row>
    <row r="3363" spans="1:2" ht="15.75" customHeight="1" x14ac:dyDescent="0.25">
      <c r="A3363" s="1" t="s">
        <v>3363</v>
      </c>
      <c r="B3363" s="1" t="str">
        <f ca="1">IFERROR(__xludf.DUMMYFUNCTION("GOOGLETRANSLATE(A3363)"),"understood")</f>
        <v>understood</v>
      </c>
    </row>
    <row r="3364" spans="1:2" ht="15.75" customHeight="1" x14ac:dyDescent="0.25">
      <c r="A3364" s="1" t="s">
        <v>3364</v>
      </c>
      <c r="B3364" s="1" t="str">
        <f ca="1">IFERROR(__xludf.DUMMYFUNCTION("GOOGLETRANSLATE(A3364)"),"goals")</f>
        <v>goals</v>
      </c>
    </row>
    <row r="3365" spans="1:2" ht="15.75" customHeight="1" x14ac:dyDescent="0.25">
      <c r="A3365" s="1" t="s">
        <v>3365</v>
      </c>
      <c r="B3365" s="1" t="str">
        <f ca="1">IFERROR(__xludf.DUMMYFUNCTION("GOOGLETRANSLATE(A3365)"),"chart")</f>
        <v>chart</v>
      </c>
    </row>
    <row r="3366" spans="1:2" ht="15.75" customHeight="1" x14ac:dyDescent="0.25">
      <c r="A3366" s="1" t="s">
        <v>3366</v>
      </c>
      <c r="B3366" s="1" t="str">
        <f ca="1">IFERROR(__xludf.DUMMYFUNCTION("GOOGLETRANSLATE(A3366)"),"lucky")</f>
        <v>lucky</v>
      </c>
    </row>
    <row r="3367" spans="1:2" ht="15.75" customHeight="1" x14ac:dyDescent="0.25">
      <c r="A3367" s="1" t="s">
        <v>3367</v>
      </c>
      <c r="B3367" s="1" t="str">
        <f ca="1">IFERROR(__xludf.DUMMYFUNCTION("GOOGLETRANSLATE(A3367)"),"Posts")</f>
        <v>Posts</v>
      </c>
    </row>
    <row r="3368" spans="1:2" ht="15.75" customHeight="1" x14ac:dyDescent="0.25">
      <c r="A3368" s="1" t="s">
        <v>3368</v>
      </c>
      <c r="B3368" s="1" t="str">
        <f ca="1">IFERROR(__xludf.DUMMYFUNCTION("GOOGLETRANSLATE(A3368)"),"Japan")</f>
        <v>Japan</v>
      </c>
    </row>
    <row r="3369" spans="1:2" ht="15.75" customHeight="1" x14ac:dyDescent="0.25">
      <c r="A3369" s="1" t="s">
        <v>3369</v>
      </c>
      <c r="B3369" s="1" t="str">
        <f ca="1">IFERROR(__xludf.DUMMYFUNCTION("GOOGLETRANSLATE(A3369)"),"division")</f>
        <v>division</v>
      </c>
    </row>
    <row r="3370" spans="1:2" ht="15.75" customHeight="1" x14ac:dyDescent="0.25">
      <c r="A3370" s="1" t="s">
        <v>3370</v>
      </c>
      <c r="B3370" s="1" t="str">
        <f ca="1">IFERROR(__xludf.DUMMYFUNCTION("GOOGLETRANSLATE(A3370)"),"subtitles")</f>
        <v>subtitles</v>
      </c>
    </row>
    <row r="3371" spans="1:2" ht="15.75" customHeight="1" x14ac:dyDescent="0.25">
      <c r="A3371" s="1" t="s">
        <v>3371</v>
      </c>
      <c r="B3371" s="1" t="str">
        <f ca="1">IFERROR(__xludf.DUMMYFUNCTION("GOOGLETRANSLATE(A3371)"),"Appetizer")</f>
        <v>Appetizer</v>
      </c>
    </row>
    <row r="3372" spans="1:2" ht="15.75" customHeight="1" x14ac:dyDescent="0.25">
      <c r="A3372" s="1" t="s">
        <v>3372</v>
      </c>
      <c r="B3372" s="1" t="str">
        <f ca="1">IFERROR(__xludf.DUMMYFUNCTION("GOOGLETRANSLATE(A3372)"),"bicycle")</f>
        <v>bicycle</v>
      </c>
    </row>
    <row r="3373" spans="1:2" ht="15.75" customHeight="1" x14ac:dyDescent="0.25">
      <c r="A3373" s="1" t="s">
        <v>3373</v>
      </c>
      <c r="B3373" s="1" t="str">
        <f ca="1">IFERROR(__xludf.DUMMYFUNCTION("GOOGLETRANSLATE(A3373)"),"your")</f>
        <v>your</v>
      </c>
    </row>
    <row r="3374" spans="1:2" ht="15.75" customHeight="1" x14ac:dyDescent="0.25">
      <c r="A3374" s="1" t="s">
        <v>3374</v>
      </c>
      <c r="B3374" s="1" t="str">
        <f ca="1">IFERROR(__xludf.DUMMYFUNCTION("GOOGLETRANSLATE(A3374)"),"heavy")</f>
        <v>heavy</v>
      </c>
    </row>
    <row r="3375" spans="1:2" ht="15.75" customHeight="1" x14ac:dyDescent="0.25">
      <c r="A3375" s="1" t="s">
        <v>3375</v>
      </c>
      <c r="B3375" s="1" t="str">
        <f ca="1">IFERROR(__xludf.DUMMYFUNCTION("GOOGLETRANSLATE(A3375)"),"I suggest")</f>
        <v>I suggest</v>
      </c>
    </row>
    <row r="3376" spans="1:2" ht="15.75" customHeight="1" x14ac:dyDescent="0.25">
      <c r="A3376" s="1" t="s">
        <v>3376</v>
      </c>
      <c r="B3376" s="1" t="str">
        <f ca="1">IFERROR(__xludf.DUMMYFUNCTION("GOOGLETRANSLATE(A3376)"),"calla")</f>
        <v>calla</v>
      </c>
    </row>
    <row r="3377" spans="1:2" ht="15.75" customHeight="1" x14ac:dyDescent="0.25">
      <c r="A3377" s="1" t="s">
        <v>3377</v>
      </c>
      <c r="B3377" s="1" t="str">
        <f ca="1">IFERROR(__xludf.DUMMYFUNCTION("GOOGLETRANSLATE(A3377)"),"spatial")</f>
        <v>spatial</v>
      </c>
    </row>
    <row r="3378" spans="1:2" ht="15.75" customHeight="1" x14ac:dyDescent="0.25">
      <c r="A3378" s="1" t="s">
        <v>3378</v>
      </c>
      <c r="B3378" s="1" t="str">
        <f ca="1">IFERROR(__xludf.DUMMYFUNCTION("GOOGLETRANSLATE(A3378)"),"st")</f>
        <v>st</v>
      </c>
    </row>
    <row r="3379" spans="1:2" ht="15.75" customHeight="1" x14ac:dyDescent="0.25">
      <c r="A3379" s="1" t="s">
        <v>3379</v>
      </c>
      <c r="B3379" s="1" t="str">
        <f ca="1">IFERROR(__xludf.DUMMYFUNCTION("GOOGLETRANSLATE(A3379)"),"windows")</f>
        <v>windows</v>
      </c>
    </row>
    <row r="3380" spans="1:2" ht="15.75" customHeight="1" x14ac:dyDescent="0.25">
      <c r="A3380" s="1" t="s">
        <v>3380</v>
      </c>
      <c r="B3380" s="1" t="str">
        <f ca="1">IFERROR(__xludf.DUMMYFUNCTION("GOOGLETRANSLATE(A3380)"),"improve")</f>
        <v>improve</v>
      </c>
    </row>
    <row r="3381" spans="1:2" ht="15.75" customHeight="1" x14ac:dyDescent="0.25">
      <c r="A3381" s="1" t="s">
        <v>3381</v>
      </c>
      <c r="B3381" s="1" t="str">
        <f ca="1">IFERROR(__xludf.DUMMYFUNCTION("GOOGLETRANSLATE(A3381)"),"contest")</f>
        <v>contest</v>
      </c>
    </row>
    <row r="3382" spans="1:2" ht="15.75" customHeight="1" x14ac:dyDescent="0.25">
      <c r="A3382" s="1" t="s">
        <v>3382</v>
      </c>
      <c r="B3382" s="1" t="str">
        <f ca="1">IFERROR(__xludf.DUMMYFUNCTION("GOOGLETRANSLATE(A3382)"),"Police station")</f>
        <v>Police station</v>
      </c>
    </row>
    <row r="3383" spans="1:2" ht="15.75" customHeight="1" x14ac:dyDescent="0.25">
      <c r="A3383" s="1" t="s">
        <v>3383</v>
      </c>
      <c r="B3383" s="1" t="str">
        <f ca="1">IFERROR(__xludf.DUMMYFUNCTION("GOOGLETRANSLATE(A3383)"),"sincere")</f>
        <v>sincere</v>
      </c>
    </row>
    <row r="3384" spans="1:2" ht="15.75" customHeight="1" x14ac:dyDescent="0.25">
      <c r="A3384" s="1" t="s">
        <v>3384</v>
      </c>
      <c r="B3384" s="1" t="str">
        <f ca="1">IFERROR(__xludf.DUMMYFUNCTION("GOOGLETRANSLATE(A3384)"),"cents")</f>
        <v>cents</v>
      </c>
    </row>
    <row r="3385" spans="1:2" ht="15.75" customHeight="1" x14ac:dyDescent="0.25">
      <c r="A3385" s="1" t="s">
        <v>3385</v>
      </c>
      <c r="B3385" s="1" t="str">
        <f ca="1">IFERROR(__xludf.DUMMYFUNCTION("GOOGLETRANSLATE(A3385)"),"naturally")</f>
        <v>naturally</v>
      </c>
    </row>
    <row r="3386" spans="1:2" ht="15.75" customHeight="1" x14ac:dyDescent="0.25">
      <c r="A3386" s="1" t="s">
        <v>3386</v>
      </c>
      <c r="B3386" s="1" t="str">
        <f ca="1">IFERROR(__xludf.DUMMYFUNCTION("GOOGLETRANSLATE(A3386)"),"you want")</f>
        <v>you want</v>
      </c>
    </row>
    <row r="3387" spans="1:2" ht="15.75" customHeight="1" x14ac:dyDescent="0.25">
      <c r="A3387" s="1" t="s">
        <v>3387</v>
      </c>
      <c r="B3387" s="1" t="str">
        <f ca="1">IFERROR(__xludf.DUMMYFUNCTION("GOOGLETRANSLATE(A3387)"),"pasara")</f>
        <v>pasara</v>
      </c>
    </row>
    <row r="3388" spans="1:2" ht="15.75" customHeight="1" x14ac:dyDescent="0.25">
      <c r="A3388" s="1" t="s">
        <v>3388</v>
      </c>
      <c r="B3388" s="1" t="str">
        <f ca="1">IFERROR(__xludf.DUMMYFUNCTION("GOOGLETRANSLATE(A3388)"),"jay")</f>
        <v>jay</v>
      </c>
    </row>
    <row r="3389" spans="1:2" ht="15.75" customHeight="1" x14ac:dyDescent="0.25">
      <c r="A3389" s="1" t="s">
        <v>3389</v>
      </c>
      <c r="B3389" s="1" t="str">
        <f ca="1">IFERROR(__xludf.DUMMYFUNCTION("GOOGLETRANSLATE(A3389)"),"expected")</f>
        <v>expected</v>
      </c>
    </row>
    <row r="3390" spans="1:2" ht="15.75" customHeight="1" x14ac:dyDescent="0.25">
      <c r="A3390" s="1" t="s">
        <v>3390</v>
      </c>
      <c r="B3390" s="1" t="str">
        <f ca="1">IFERROR(__xludf.DUMMYFUNCTION("GOOGLETRANSLATE(A3390)"),"occur")</f>
        <v>occur</v>
      </c>
    </row>
    <row r="3391" spans="1:2" ht="15.75" customHeight="1" x14ac:dyDescent="0.25">
      <c r="A3391" s="1" t="s">
        <v>3391</v>
      </c>
      <c r="B3391" s="1" t="str">
        <f ca="1">IFERROR(__xludf.DUMMYFUNCTION("GOOGLETRANSLATE(A3391)"),"will put")</f>
        <v>will put</v>
      </c>
    </row>
    <row r="3392" spans="1:2" ht="15.75" customHeight="1" x14ac:dyDescent="0.25">
      <c r="A3392" s="1" t="s">
        <v>3392</v>
      </c>
      <c r="B3392" s="1" t="str">
        <f ca="1">IFERROR(__xludf.DUMMYFUNCTION("GOOGLETRANSLATE(A3392)"),"resources")</f>
        <v>resources</v>
      </c>
    </row>
    <row r="3393" spans="1:2" ht="15.75" customHeight="1" x14ac:dyDescent="0.25">
      <c r="A3393" s="1" t="s">
        <v>3393</v>
      </c>
      <c r="B3393" s="1" t="str">
        <f ca="1">IFERROR(__xludf.DUMMYFUNCTION("GOOGLETRANSLATE(A3393)"),"raza")</f>
        <v>raza</v>
      </c>
    </row>
    <row r="3394" spans="1:2" ht="15.75" customHeight="1" x14ac:dyDescent="0.25">
      <c r="A3394" s="1" t="s">
        <v>3394</v>
      </c>
      <c r="B3394" s="1" t="str">
        <f ca="1">IFERROR(__xludf.DUMMYFUNCTION("GOOGLETRANSLATE(A3394)"),"Samples")</f>
        <v>Samples</v>
      </c>
    </row>
    <row r="3395" spans="1:2" ht="15.75" customHeight="1" x14ac:dyDescent="0.25">
      <c r="A3395" s="1" t="s">
        <v>3395</v>
      </c>
      <c r="B3395" s="1" t="str">
        <f ca="1">IFERROR(__xludf.DUMMYFUNCTION("GOOGLETRANSLATE(A3395)"),"personal")</f>
        <v>personal</v>
      </c>
    </row>
    <row r="3396" spans="1:2" ht="15.75" customHeight="1" x14ac:dyDescent="0.25">
      <c r="A3396" s="1" t="s">
        <v>3396</v>
      </c>
      <c r="B3396" s="1" t="str">
        <f ca="1">IFERROR(__xludf.DUMMYFUNCTION("GOOGLETRANSLATE(A3396)"),"wilson")</f>
        <v>wilson</v>
      </c>
    </row>
    <row r="3397" spans="1:2" ht="15.75" customHeight="1" x14ac:dyDescent="0.25">
      <c r="A3397" s="1" t="s">
        <v>3397</v>
      </c>
      <c r="B3397" s="1" t="str">
        <f ca="1">IFERROR(__xludf.DUMMYFUNCTION("GOOGLETRANSLATE(A3397)"),"imagination")</f>
        <v>imagination</v>
      </c>
    </row>
    <row r="3398" spans="1:2" ht="15.75" customHeight="1" x14ac:dyDescent="0.25">
      <c r="A3398" s="1" t="s">
        <v>3398</v>
      </c>
      <c r="B3398" s="1" t="str">
        <f ca="1">IFERROR(__xludf.DUMMYFUNCTION("GOOGLETRANSLATE(A3398)"),"you will come back")</f>
        <v>you will come back</v>
      </c>
    </row>
    <row r="3399" spans="1:2" ht="15.75" customHeight="1" x14ac:dyDescent="0.25">
      <c r="A3399" s="1" t="s">
        <v>3399</v>
      </c>
      <c r="B3399" s="1" t="str">
        <f ca="1">IFERROR(__xludf.DUMMYFUNCTION("GOOGLETRANSLATE(A3399)"),"ceremony")</f>
        <v>ceremony</v>
      </c>
    </row>
    <row r="3400" spans="1:2" ht="15.75" customHeight="1" x14ac:dyDescent="0.25">
      <c r="A3400" s="1" t="s">
        <v>3400</v>
      </c>
      <c r="B3400" s="1" t="str">
        <f ca="1">IFERROR(__xludf.DUMMYFUNCTION("GOOGLETRANSLATE(A3400)"),"store")</f>
        <v>store</v>
      </c>
    </row>
    <row r="3401" spans="1:2" ht="15.75" customHeight="1" x14ac:dyDescent="0.25">
      <c r="A3401" s="1" t="s">
        <v>3401</v>
      </c>
      <c r="B3401" s="1" t="str">
        <f ca="1">IFERROR(__xludf.DUMMYFUNCTION("GOOGLETRANSLATE(A3401)"),"flavor")</f>
        <v>flavor</v>
      </c>
    </row>
    <row r="3402" spans="1:2" ht="15.75" customHeight="1" x14ac:dyDescent="0.25">
      <c r="A3402" s="1" t="s">
        <v>3402</v>
      </c>
      <c r="B3402" s="1" t="str">
        <f ca="1">IFERROR(__xludf.DUMMYFUNCTION("GOOGLETRANSLATE(A3402)"),"feel")</f>
        <v>feel</v>
      </c>
    </row>
    <row r="3403" spans="1:2" ht="15.75" customHeight="1" x14ac:dyDescent="0.25">
      <c r="A3403" s="1" t="s">
        <v>3403</v>
      </c>
      <c r="B3403" s="1" t="str">
        <f ca="1">IFERROR(__xludf.DUMMYFUNCTION("GOOGLETRANSLATE(A3403)"),"on")</f>
        <v>on</v>
      </c>
    </row>
    <row r="3404" spans="1:2" ht="15.75" customHeight="1" x14ac:dyDescent="0.25">
      <c r="A3404" s="1" t="s">
        <v>3404</v>
      </c>
      <c r="B3404" s="1" t="str">
        <f ca="1">IFERROR(__xludf.DUMMYFUNCTION("GOOGLETRANSLATE(A3404)"),"union")</f>
        <v>union</v>
      </c>
    </row>
    <row r="3405" spans="1:2" ht="15.75" customHeight="1" x14ac:dyDescent="0.25">
      <c r="A3405" s="1" t="s">
        <v>3405</v>
      </c>
      <c r="B3405" s="1" t="str">
        <f ca="1">IFERROR(__xludf.DUMMYFUNCTION("GOOGLETRANSLATE(A3405)"),"frankie")</f>
        <v>frankie</v>
      </c>
    </row>
    <row r="3406" spans="1:2" ht="15.75" customHeight="1" x14ac:dyDescent="0.25">
      <c r="A3406" s="1" t="s">
        <v>3406</v>
      </c>
      <c r="B3406" s="1" t="str">
        <f ca="1">IFERROR(__xludf.DUMMYFUNCTION("GOOGLETRANSLATE(A3406)"),"reservation")</f>
        <v>reservation</v>
      </c>
    </row>
    <row r="3407" spans="1:2" ht="15.75" customHeight="1" x14ac:dyDescent="0.25">
      <c r="A3407" s="1" t="s">
        <v>3407</v>
      </c>
      <c r="B3407" s="1" t="str">
        <f ca="1">IFERROR(__xludf.DUMMYFUNCTION("GOOGLETRANSLATE(A3407)"),"space")</f>
        <v>space</v>
      </c>
    </row>
    <row r="3408" spans="1:2" ht="15.75" customHeight="1" x14ac:dyDescent="0.25">
      <c r="A3408" s="1" t="s">
        <v>3408</v>
      </c>
      <c r="B3408" s="1" t="str">
        <f ca="1">IFERROR(__xludf.DUMMYFUNCTION("GOOGLETRANSLATE(A3408)"),"charm")</f>
        <v>charm</v>
      </c>
    </row>
    <row r="3409" spans="1:2" ht="15.75" customHeight="1" x14ac:dyDescent="0.25">
      <c r="A3409" s="1" t="s">
        <v>3409</v>
      </c>
      <c r="B3409" s="1" t="str">
        <f ca="1">IFERROR(__xludf.DUMMYFUNCTION("GOOGLETRANSLATE(A3409)"),"planes")</f>
        <v>planes</v>
      </c>
    </row>
    <row r="3410" spans="1:2" ht="15.75" customHeight="1" x14ac:dyDescent="0.25">
      <c r="A3410" s="1" t="s">
        <v>3410</v>
      </c>
      <c r="B3410" s="1" t="str">
        <f ca="1">IFERROR(__xludf.DUMMYFUNCTION("GOOGLETRANSLATE(A3410)"),"quality")</f>
        <v>quality</v>
      </c>
    </row>
    <row r="3411" spans="1:2" ht="15.75" customHeight="1" x14ac:dyDescent="0.25">
      <c r="A3411" s="1" t="s">
        <v>3411</v>
      </c>
      <c r="B3411" s="1" t="str">
        <f ca="1">IFERROR(__xludf.DUMMYFUNCTION("GOOGLETRANSLATE(A3411)"),"escondido")</f>
        <v>escondido</v>
      </c>
    </row>
    <row r="3412" spans="1:2" ht="15.75" customHeight="1" x14ac:dyDescent="0.25">
      <c r="A3412" s="1" t="s">
        <v>3412</v>
      </c>
      <c r="B3412" s="1" t="str">
        <f ca="1">IFERROR(__xludf.DUMMYFUNCTION("GOOGLETRANSLATE(A3412)"),"other")</f>
        <v>other</v>
      </c>
    </row>
    <row r="3413" spans="1:2" ht="15.75" customHeight="1" x14ac:dyDescent="0.25">
      <c r="A3413" s="1" t="s">
        <v>3413</v>
      </c>
      <c r="B3413" s="1" t="str">
        <f ca="1">IFERROR(__xludf.DUMMYFUNCTION("GOOGLETRANSLATE(A3413)"),"oil")</f>
        <v>oil</v>
      </c>
    </row>
    <row r="3414" spans="1:2" ht="15.75" customHeight="1" x14ac:dyDescent="0.25">
      <c r="A3414" s="1" t="s">
        <v>3414</v>
      </c>
      <c r="B3414" s="1" t="str">
        <f ca="1">IFERROR(__xludf.DUMMYFUNCTION("GOOGLETRANSLATE(A3414)"),"You put")</f>
        <v>You put</v>
      </c>
    </row>
    <row r="3415" spans="1:2" ht="15.75" customHeight="1" x14ac:dyDescent="0.25">
      <c r="A3415" s="1" t="s">
        <v>3415</v>
      </c>
      <c r="B3415" s="1" t="str">
        <f ca="1">IFERROR(__xludf.DUMMYFUNCTION("GOOGLETRANSLATE(A3415)"),"will want")</f>
        <v>will want</v>
      </c>
    </row>
    <row r="3416" spans="1:2" ht="15.75" customHeight="1" x14ac:dyDescent="0.25">
      <c r="A3416" s="1" t="s">
        <v>3416</v>
      </c>
      <c r="B3416" s="1" t="str">
        <f ca="1">IFERROR(__xludf.DUMMYFUNCTION("GOOGLETRANSLATE(A3416)"),"tip")</f>
        <v>tip</v>
      </c>
    </row>
    <row r="3417" spans="1:2" ht="15.75" customHeight="1" x14ac:dyDescent="0.25">
      <c r="A3417" s="1" t="s">
        <v>3417</v>
      </c>
      <c r="B3417" s="1" t="str">
        <f ca="1">IFERROR(__xludf.DUMMYFUNCTION("GOOGLETRANSLATE(A3417)"),"belt")</f>
        <v>belt</v>
      </c>
    </row>
    <row r="3418" spans="1:2" ht="15.75" customHeight="1" x14ac:dyDescent="0.25">
      <c r="A3418" s="1" t="s">
        <v>3418</v>
      </c>
      <c r="B3418" s="1" t="str">
        <f ca="1">IFERROR(__xludf.DUMMYFUNCTION("GOOGLETRANSLATE(A3418)"),"will be able")</f>
        <v>will be able</v>
      </c>
    </row>
    <row r="3419" spans="1:2" ht="15.75" customHeight="1" x14ac:dyDescent="0.25">
      <c r="A3419" s="1" t="s">
        <v>3419</v>
      </c>
      <c r="B3419" s="1" t="str">
        <f ca="1">IFERROR(__xludf.DUMMYFUNCTION("GOOGLETRANSLATE(A3419)"),"which")</f>
        <v>which</v>
      </c>
    </row>
    <row r="3420" spans="1:2" ht="15.75" customHeight="1" x14ac:dyDescent="0.25">
      <c r="A3420" s="1" t="s">
        <v>3420</v>
      </c>
      <c r="B3420" s="1" t="str">
        <f ca="1">IFERROR(__xludf.DUMMYFUNCTION("GOOGLETRANSLATE(A3420)"),"Fund")</f>
        <v>Fund</v>
      </c>
    </row>
    <row r="3421" spans="1:2" ht="15.75" customHeight="1" x14ac:dyDescent="0.25">
      <c r="A3421" s="1" t="s">
        <v>3421</v>
      </c>
      <c r="B3421" s="1" t="str">
        <f ca="1">IFERROR(__xludf.DUMMYFUNCTION("GOOGLETRANSLATE(A3421)"),"consequences")</f>
        <v>consequences</v>
      </c>
    </row>
    <row r="3422" spans="1:2" ht="15.75" customHeight="1" x14ac:dyDescent="0.25">
      <c r="A3422" s="1" t="s">
        <v>3422</v>
      </c>
      <c r="B3422" s="1" t="str">
        <f ca="1">IFERROR(__xludf.DUMMYFUNCTION("GOOGLETRANSLATE(A3422)"),"sincerely")</f>
        <v>sincerely</v>
      </c>
    </row>
    <row r="3423" spans="1:2" ht="15.75" customHeight="1" x14ac:dyDescent="0.25">
      <c r="A3423" s="1" t="s">
        <v>3423</v>
      </c>
      <c r="B3423" s="1" t="str">
        <f ca="1">IFERROR(__xludf.DUMMYFUNCTION("GOOGLETRANSLATE(A3423)"),"lewis")</f>
        <v>lewis</v>
      </c>
    </row>
    <row r="3424" spans="1:2" ht="15.75" customHeight="1" x14ac:dyDescent="0.25">
      <c r="A3424" s="1" t="s">
        <v>3424</v>
      </c>
      <c r="B3424" s="1" t="str">
        <f ca="1">IFERROR(__xludf.DUMMYFUNCTION("GOOGLETRANSLATE(A3424)"),"You spoke")</f>
        <v>You spoke</v>
      </c>
    </row>
    <row r="3425" spans="1:2" ht="15.75" customHeight="1" x14ac:dyDescent="0.25">
      <c r="A3425" s="1" t="s">
        <v>3425</v>
      </c>
      <c r="B3425" s="1" t="str">
        <f ca="1">IFERROR(__xludf.DUMMYFUNCTION("GOOGLETRANSLATE(A3425)"),"cow")</f>
        <v>cow</v>
      </c>
    </row>
    <row r="3426" spans="1:2" ht="15.75" customHeight="1" x14ac:dyDescent="0.25">
      <c r="A3426" s="1" t="s">
        <v>3426</v>
      </c>
      <c r="B3426" s="1" t="str">
        <f ca="1">IFERROR(__xludf.DUMMYFUNCTION("GOOGLETRANSLATE(A3426)"),"investigating")</f>
        <v>investigating</v>
      </c>
    </row>
    <row r="3427" spans="1:2" ht="15.75" customHeight="1" x14ac:dyDescent="0.25">
      <c r="A3427" s="1" t="s">
        <v>3427</v>
      </c>
      <c r="B3427" s="1" t="str">
        <f ca="1">IFERROR(__xludf.DUMMYFUNCTION("GOOGLETRANSLATE(A3427)"),"They come back")</f>
        <v>They come back</v>
      </c>
    </row>
    <row r="3428" spans="1:2" ht="15.75" customHeight="1" x14ac:dyDescent="0.25">
      <c r="A3428" s="1" t="s">
        <v>3428</v>
      </c>
      <c r="B3428" s="1" t="str">
        <f ca="1">IFERROR(__xludf.DUMMYFUNCTION("GOOGLETRANSLATE(A3428)"),"chloe")</f>
        <v>chloe</v>
      </c>
    </row>
    <row r="3429" spans="1:2" ht="15.75" customHeight="1" x14ac:dyDescent="0.25">
      <c r="A3429" s="1" t="s">
        <v>3429</v>
      </c>
      <c r="B3429" s="1" t="str">
        <f ca="1">IFERROR(__xludf.DUMMYFUNCTION("GOOGLETRANSLATE(A3429)"),"prisoner")</f>
        <v>prisoner</v>
      </c>
    </row>
    <row r="3430" spans="1:2" ht="15.75" customHeight="1" x14ac:dyDescent="0.25">
      <c r="A3430" s="1" t="s">
        <v>3430</v>
      </c>
      <c r="B3430" s="1" t="str">
        <f ca="1">IFERROR(__xludf.DUMMYFUNCTION("GOOGLETRANSLATE(A3430)"),"investigate")</f>
        <v>investigate</v>
      </c>
    </row>
    <row r="3431" spans="1:2" ht="15.75" customHeight="1" x14ac:dyDescent="0.25">
      <c r="A3431" s="1" t="s">
        <v>3431</v>
      </c>
      <c r="B3431" s="1" t="str">
        <f ca="1">IFERROR(__xludf.DUMMYFUNCTION("GOOGLETRANSLATE(A3431)"),"last name")</f>
        <v>last name</v>
      </c>
    </row>
    <row r="3432" spans="1:2" ht="15.75" customHeight="1" x14ac:dyDescent="0.25">
      <c r="A3432" s="1" t="s">
        <v>3432</v>
      </c>
      <c r="B3432" s="1" t="str">
        <f ca="1">IFERROR(__xludf.DUMMYFUNCTION("GOOGLETRANSLATE(A3432)"),"actual")</f>
        <v>actual</v>
      </c>
    </row>
    <row r="3433" spans="1:2" ht="15.75" customHeight="1" x14ac:dyDescent="0.25">
      <c r="A3433" s="1" t="s">
        <v>3433</v>
      </c>
      <c r="B3433" s="1" t="str">
        <f ca="1">IFERROR(__xludf.DUMMYFUNCTION("GOOGLETRANSLATE(A3433)"),"wake up")</f>
        <v>wake up</v>
      </c>
    </row>
    <row r="3434" spans="1:2" ht="15.75" customHeight="1" x14ac:dyDescent="0.25">
      <c r="A3434" s="1" t="s">
        <v>3434</v>
      </c>
      <c r="B3434" s="1" t="str">
        <f ca="1">IFERROR(__xludf.DUMMYFUNCTION("GOOGLETRANSLATE(A3434)"),"instant")</f>
        <v>instant</v>
      </c>
    </row>
    <row r="3435" spans="1:2" ht="15.75" customHeight="1" x14ac:dyDescent="0.25">
      <c r="A3435" s="1" t="s">
        <v>3435</v>
      </c>
      <c r="B3435" s="1" t="str">
        <f ca="1">IFERROR(__xludf.DUMMYFUNCTION("GOOGLETRANSLATE(A3435)"),"vincent")</f>
        <v>vincent</v>
      </c>
    </row>
    <row r="3436" spans="1:2" ht="15.75" customHeight="1" x14ac:dyDescent="0.25">
      <c r="A3436" s="1" t="s">
        <v>3436</v>
      </c>
      <c r="B3436" s="1" t="str">
        <f ca="1">IFERROR(__xludf.DUMMYFUNCTION("GOOGLETRANSLATE(A3436)"),"out")</f>
        <v>out</v>
      </c>
    </row>
    <row r="3437" spans="1:2" ht="15.75" customHeight="1" x14ac:dyDescent="0.25">
      <c r="A3437" s="1" t="s">
        <v>3437</v>
      </c>
      <c r="B3437" s="1" t="str">
        <f ca="1">IFERROR(__xludf.DUMMYFUNCTION("GOOGLETRANSLATE(A3437)"),"will die")</f>
        <v>will die</v>
      </c>
    </row>
    <row r="3438" spans="1:2" ht="15.75" customHeight="1" x14ac:dyDescent="0.25">
      <c r="A3438" s="1" t="s">
        <v>3438</v>
      </c>
      <c r="B3438" s="1" t="str">
        <f ca="1">IFERROR(__xludf.DUMMYFUNCTION("GOOGLETRANSLATE(A3438)"),"You took out")</f>
        <v>You took out</v>
      </c>
    </row>
    <row r="3439" spans="1:2" ht="15.75" customHeight="1" x14ac:dyDescent="0.25">
      <c r="A3439" s="1" t="s">
        <v>3439</v>
      </c>
      <c r="B3439" s="1" t="str">
        <f ca="1">IFERROR(__xludf.DUMMYFUNCTION("GOOGLETRANSLATE(A3439)"),"justin")</f>
        <v>justin</v>
      </c>
    </row>
    <row r="3440" spans="1:2" ht="15.75" customHeight="1" x14ac:dyDescent="0.25">
      <c r="A3440" s="1" t="s">
        <v>3440</v>
      </c>
      <c r="B3440" s="1" t="str">
        <f ca="1">IFERROR(__xludf.DUMMYFUNCTION("GOOGLETRANSLATE(A3440)"),"Bring")</f>
        <v>Bring</v>
      </c>
    </row>
    <row r="3441" spans="1:2" ht="15.75" customHeight="1" x14ac:dyDescent="0.25">
      <c r="A3441" s="1" t="s">
        <v>3441</v>
      </c>
      <c r="B3441" s="1" t="str">
        <f ca="1">IFERROR(__xludf.DUMMYFUNCTION("GOOGLETRANSLATE(A3441)"),"sitting")</f>
        <v>sitting</v>
      </c>
    </row>
    <row r="3442" spans="1:2" ht="15.75" customHeight="1" x14ac:dyDescent="0.25">
      <c r="A3442" s="1" t="s">
        <v>3442</v>
      </c>
      <c r="B3442" s="1" t="str">
        <f ca="1">IFERROR(__xludf.DUMMYFUNCTION("GOOGLETRANSLATE(A3442)"),"move")</f>
        <v>move</v>
      </c>
    </row>
    <row r="3443" spans="1:2" ht="15.75" customHeight="1" x14ac:dyDescent="0.25">
      <c r="A3443" s="1" t="s">
        <v>3443</v>
      </c>
      <c r="B3443" s="1" t="str">
        <f ca="1">IFERROR(__xludf.DUMMYFUNCTION("GOOGLETRANSLATE(A3443)"),"jordan")</f>
        <v>jordan</v>
      </c>
    </row>
    <row r="3444" spans="1:2" ht="15.75" customHeight="1" x14ac:dyDescent="0.25">
      <c r="A3444" s="1" t="s">
        <v>3444</v>
      </c>
      <c r="B3444" s="1" t="str">
        <f ca="1">IFERROR(__xludf.DUMMYFUNCTION("GOOGLETRANSLATE(A3444)"),"finished")</f>
        <v>finished</v>
      </c>
    </row>
    <row r="3445" spans="1:2" ht="15.75" customHeight="1" x14ac:dyDescent="0.25">
      <c r="A3445" s="1" t="s">
        <v>3445</v>
      </c>
      <c r="B3445" s="1" t="str">
        <f ca="1">IFERROR(__xludf.DUMMYFUNCTION("GOOGLETRANSLATE(A3445)"),"emotions")</f>
        <v>emotions</v>
      </c>
    </row>
    <row r="3446" spans="1:2" ht="15.75" customHeight="1" x14ac:dyDescent="0.25">
      <c r="A3446" s="1" t="s">
        <v>3446</v>
      </c>
      <c r="B3446" s="1" t="str">
        <f ca="1">IFERROR(__xludf.DUMMYFUNCTION("GOOGLETRANSLATE(A3446)"),"bedroom")</f>
        <v>bedroom</v>
      </c>
    </row>
    <row r="3447" spans="1:2" ht="15.75" customHeight="1" x14ac:dyDescent="0.25">
      <c r="A3447" s="1" t="s">
        <v>3447</v>
      </c>
      <c r="B3447" s="1" t="str">
        <f ca="1">IFERROR(__xludf.DUMMYFUNCTION("GOOGLETRANSLATE(A3447)"),"pulse")</f>
        <v>pulse</v>
      </c>
    </row>
    <row r="3448" spans="1:2" ht="15.75" customHeight="1" x14ac:dyDescent="0.25">
      <c r="A3448" s="1" t="s">
        <v>3448</v>
      </c>
      <c r="B3448" s="1" t="str">
        <f ca="1">IFERROR(__xludf.DUMMYFUNCTION("GOOGLETRANSLATE(A3448)"),"Dare")</f>
        <v>Dare</v>
      </c>
    </row>
    <row r="3449" spans="1:2" ht="15.75" customHeight="1" x14ac:dyDescent="0.25">
      <c r="A3449" s="1" t="s">
        <v>3449</v>
      </c>
      <c r="B3449" s="1" t="str">
        <f ca="1">IFERROR(__xludf.DUMMYFUNCTION("GOOGLETRANSLATE(A3449)"),"phrase")</f>
        <v>phrase</v>
      </c>
    </row>
    <row r="3450" spans="1:2" ht="15.75" customHeight="1" x14ac:dyDescent="0.25">
      <c r="A3450" s="1" t="s">
        <v>3450</v>
      </c>
      <c r="B3450" s="1" t="str">
        <f ca="1">IFERROR(__xludf.DUMMYFUNCTION("GOOGLETRANSLATE(A3450)"),"match")</f>
        <v>match</v>
      </c>
    </row>
    <row r="3451" spans="1:2" ht="15.75" customHeight="1" x14ac:dyDescent="0.25">
      <c r="A3451" s="1" t="s">
        <v>3451</v>
      </c>
      <c r="B3451" s="1" t="str">
        <f ca="1">IFERROR(__xludf.DUMMYFUNCTION("GOOGLETRANSLATE(A3451)"),"We knew")</f>
        <v>We knew</v>
      </c>
    </row>
    <row r="3452" spans="1:2" ht="15.75" customHeight="1" x14ac:dyDescent="0.25">
      <c r="A3452" s="1" t="s">
        <v>3452</v>
      </c>
      <c r="B3452" s="1" t="str">
        <f ca="1">IFERROR(__xludf.DUMMYFUNCTION("GOOGLETRANSLATE(A3452)"),"I look like")</f>
        <v>I look like</v>
      </c>
    </row>
    <row r="3453" spans="1:2" ht="15.75" customHeight="1" x14ac:dyDescent="0.25">
      <c r="A3453" s="1" t="s">
        <v>3453</v>
      </c>
      <c r="B3453" s="1" t="str">
        <f ca="1">IFERROR(__xludf.DUMMYFUNCTION("GOOGLETRANSLATE(A3453)"),"excellence")</f>
        <v>excellence</v>
      </c>
    </row>
    <row r="3454" spans="1:2" ht="15.75" customHeight="1" x14ac:dyDescent="0.25">
      <c r="A3454" s="1" t="s">
        <v>3454</v>
      </c>
      <c r="B3454" s="1" t="str">
        <f ca="1">IFERROR(__xludf.DUMMYFUNCTION("GOOGLETRANSLATE(A3454)"),"fired")</f>
        <v>fired</v>
      </c>
    </row>
    <row r="3455" spans="1:2" ht="15.75" customHeight="1" x14ac:dyDescent="0.25">
      <c r="A3455" s="1" t="s">
        <v>3455</v>
      </c>
      <c r="B3455" s="1" t="str">
        <f ca="1">IFERROR(__xludf.DUMMYFUNCTION("GOOGLETRANSLATE(A3455)"),"moral")</f>
        <v>moral</v>
      </c>
    </row>
    <row r="3456" spans="1:2" ht="15.75" customHeight="1" x14ac:dyDescent="0.25">
      <c r="A3456" s="1" t="s">
        <v>3456</v>
      </c>
      <c r="B3456" s="1" t="str">
        <f ca="1">IFERROR(__xludf.DUMMYFUNCTION("GOOGLETRANSLATE(A3456)"),"assault")</f>
        <v>assault</v>
      </c>
    </row>
    <row r="3457" spans="1:2" ht="15.75" customHeight="1" x14ac:dyDescent="0.25">
      <c r="A3457" s="1" t="s">
        <v>3457</v>
      </c>
      <c r="B3457" s="1" t="str">
        <f ca="1">IFERROR(__xludf.DUMMYFUNCTION("GOOGLETRANSLATE(A3457)"),"decent")</f>
        <v>decent</v>
      </c>
    </row>
    <row r="3458" spans="1:2" ht="15.75" customHeight="1" x14ac:dyDescent="0.25">
      <c r="A3458" s="1" t="s">
        <v>3458</v>
      </c>
      <c r="B3458" s="1" t="str">
        <f ca="1">IFERROR(__xludf.DUMMYFUNCTION("GOOGLETRANSLATE(A3458)"),"reports")</f>
        <v>reports</v>
      </c>
    </row>
    <row r="3459" spans="1:2" ht="15.75" customHeight="1" x14ac:dyDescent="0.25">
      <c r="A3459" s="1" t="s">
        <v>3459</v>
      </c>
      <c r="B3459" s="1" t="str">
        <f ca="1">IFERROR(__xludf.DUMMYFUNCTION("GOOGLETRANSLATE(A3459)"),"scares")</f>
        <v>scares</v>
      </c>
    </row>
    <row r="3460" spans="1:2" ht="15.75" customHeight="1" x14ac:dyDescent="0.25">
      <c r="A3460" s="1" t="s">
        <v>3460</v>
      </c>
      <c r="B3460" s="1" t="str">
        <f ca="1">IFERROR(__xludf.DUMMYFUNCTION("GOOGLETRANSLATE(A3460)"),"they work")</f>
        <v>they work</v>
      </c>
    </row>
    <row r="3461" spans="1:2" ht="15.75" customHeight="1" x14ac:dyDescent="0.25">
      <c r="A3461" s="1" t="s">
        <v>3461</v>
      </c>
      <c r="B3461" s="1" t="str">
        <f ca="1">IFERROR(__xludf.DUMMYFUNCTION("GOOGLETRANSLATE(A3461)"),"my")</f>
        <v>my</v>
      </c>
    </row>
    <row r="3462" spans="1:2" ht="15.75" customHeight="1" x14ac:dyDescent="0.25">
      <c r="A3462" s="1" t="s">
        <v>3462</v>
      </c>
      <c r="B3462" s="1" t="str">
        <f ca="1">IFERROR(__xludf.DUMMYFUNCTION("GOOGLETRANSLATE(A3462)"),"doug")</f>
        <v>doug</v>
      </c>
    </row>
    <row r="3463" spans="1:2" ht="15.75" customHeight="1" x14ac:dyDescent="0.25">
      <c r="A3463" s="1" t="s">
        <v>3463</v>
      </c>
      <c r="B3463" s="1" t="str">
        <f ca="1">IFERROR(__xludf.DUMMYFUNCTION("GOOGLETRANSLATE(A3463)"),"little")</f>
        <v>little</v>
      </c>
    </row>
    <row r="3464" spans="1:2" ht="15.75" customHeight="1" x14ac:dyDescent="0.25">
      <c r="A3464" s="1" t="s">
        <v>3464</v>
      </c>
      <c r="B3464" s="1" t="str">
        <f ca="1">IFERROR(__xludf.DUMMYFUNCTION("GOOGLETRANSLATE(A3464)"),"It would happen")</f>
        <v>It would happen</v>
      </c>
    </row>
    <row r="3465" spans="1:2" ht="15.75" customHeight="1" x14ac:dyDescent="0.25">
      <c r="A3465" s="1" t="s">
        <v>3465</v>
      </c>
      <c r="B3465" s="1" t="str">
        <f ca="1">IFERROR(__xludf.DUMMYFUNCTION("GOOGLETRANSLATE(A3465)"),"doctor")</f>
        <v>doctor</v>
      </c>
    </row>
    <row r="3466" spans="1:2" ht="15.75" customHeight="1" x14ac:dyDescent="0.25">
      <c r="A3466" s="1" t="s">
        <v>3466</v>
      </c>
      <c r="B3466" s="1" t="str">
        <f ca="1">IFERROR(__xludf.DUMMYFUNCTION("GOOGLETRANSLATE(A3466)"),"combustible")</f>
        <v>combustible</v>
      </c>
    </row>
    <row r="3467" spans="1:2" ht="15.75" customHeight="1" x14ac:dyDescent="0.25">
      <c r="A3467" s="1" t="s">
        <v>3467</v>
      </c>
      <c r="B3467" s="1" t="str">
        <f ca="1">IFERROR(__xludf.DUMMYFUNCTION("GOOGLETRANSLATE(A3467)"),"discussion")</f>
        <v>discussion</v>
      </c>
    </row>
    <row r="3468" spans="1:2" ht="15.75" customHeight="1" x14ac:dyDescent="0.25">
      <c r="A3468" s="1" t="s">
        <v>3468</v>
      </c>
      <c r="B3468" s="1" t="str">
        <f ca="1">IFERROR(__xludf.DUMMYFUNCTION("GOOGLETRANSLATE(A3468)"),"summer")</f>
        <v>summer</v>
      </c>
    </row>
    <row r="3469" spans="1:2" ht="15.75" customHeight="1" x14ac:dyDescent="0.25">
      <c r="A3469" s="1" t="s">
        <v>3469</v>
      </c>
      <c r="B3469" s="1" t="str">
        <f ca="1">IFERROR(__xludf.DUMMYFUNCTION("GOOGLETRANSLATE(A3469)"),"true")</f>
        <v>true</v>
      </c>
    </row>
    <row r="3470" spans="1:2" ht="15.75" customHeight="1" x14ac:dyDescent="0.25">
      <c r="A3470" s="1" t="s">
        <v>3470</v>
      </c>
      <c r="B3470" s="1" t="str">
        <f ca="1">IFERROR(__xludf.DUMMYFUNCTION("GOOGLETRANSLATE(A3470)"),"butter")</f>
        <v>butter</v>
      </c>
    </row>
    <row r="3471" spans="1:2" ht="15.75" customHeight="1" x14ac:dyDescent="0.25">
      <c r="A3471" s="1" t="s">
        <v>3471</v>
      </c>
      <c r="B3471" s="1" t="str">
        <f ca="1">IFERROR(__xludf.DUMMYFUNCTION("GOOGLETRANSLATE(A3471)"),"jean")</f>
        <v>jean</v>
      </c>
    </row>
    <row r="3472" spans="1:2" ht="15.75" customHeight="1" x14ac:dyDescent="0.25">
      <c r="A3472" s="1" t="s">
        <v>3472</v>
      </c>
      <c r="B3472" s="1" t="str">
        <f ca="1">IFERROR(__xludf.DUMMYFUNCTION("GOOGLETRANSLATE(A3472)"),"ancient")</f>
        <v>ancient</v>
      </c>
    </row>
    <row r="3473" spans="1:2" ht="15.75" customHeight="1" x14ac:dyDescent="0.25">
      <c r="A3473" s="1" t="s">
        <v>3473</v>
      </c>
      <c r="B3473" s="1" t="str">
        <f ca="1">IFERROR(__xludf.DUMMYFUNCTION("GOOGLETRANSLATE(A3473)"),"requires")</f>
        <v>requires</v>
      </c>
    </row>
    <row r="3474" spans="1:2" ht="15.75" customHeight="1" x14ac:dyDescent="0.25">
      <c r="A3474" s="1" t="s">
        <v>3474</v>
      </c>
      <c r="B3474" s="1" t="str">
        <f ca="1">IFERROR(__xludf.DUMMYFUNCTION("GOOGLETRANSLATE(A3474)"),"caught")</f>
        <v>caught</v>
      </c>
    </row>
    <row r="3475" spans="1:2" ht="15.75" customHeight="1" x14ac:dyDescent="0.25">
      <c r="A3475" s="1" t="s">
        <v>3475</v>
      </c>
      <c r="B3475" s="1" t="str">
        <f ca="1">IFERROR(__xludf.DUMMYFUNCTION("GOOGLETRANSLATE(A3475)"),"communication")</f>
        <v>communication</v>
      </c>
    </row>
    <row r="3476" spans="1:2" ht="15.75" customHeight="1" x14ac:dyDescent="0.25">
      <c r="A3476" s="1" t="s">
        <v>3476</v>
      </c>
      <c r="B3476" s="1" t="str">
        <f ca="1">IFERROR(__xludf.DUMMYFUNCTION("GOOGLETRANSLATE(A3476)"),"apple")</f>
        <v>apple</v>
      </c>
    </row>
    <row r="3477" spans="1:2" ht="15.75" customHeight="1" x14ac:dyDescent="0.25">
      <c r="A3477" s="1" t="s">
        <v>3477</v>
      </c>
      <c r="B3477" s="1" t="str">
        <f ca="1">IFERROR(__xludf.DUMMYFUNCTION("GOOGLETRANSLATE(A3477)"),"but")</f>
        <v>but</v>
      </c>
    </row>
    <row r="3478" spans="1:2" ht="15.75" customHeight="1" x14ac:dyDescent="0.25">
      <c r="A3478" s="1" t="s">
        <v>3478</v>
      </c>
      <c r="B3478" s="1" t="str">
        <f ca="1">IFERROR(__xludf.DUMMYFUNCTION("GOOGLETRANSLATE(A3478)"),"that")</f>
        <v>that</v>
      </c>
    </row>
    <row r="3479" spans="1:2" ht="15.75" customHeight="1" x14ac:dyDescent="0.25">
      <c r="A3479" s="1" t="s">
        <v>3479</v>
      </c>
      <c r="B3479" s="1" t="str">
        <f ca="1">IFERROR(__xludf.DUMMYFUNCTION("GOOGLETRANSLATE(A3479)"),"jewelry")</f>
        <v>jewelry</v>
      </c>
    </row>
    <row r="3480" spans="1:2" ht="15.75" customHeight="1" x14ac:dyDescent="0.25">
      <c r="A3480" s="1" t="s">
        <v>3480</v>
      </c>
      <c r="B3480" s="1" t="str">
        <f ca="1">IFERROR(__xludf.DUMMYFUNCTION("GOOGLETRANSLATE(A3480)"),"balls")</f>
        <v>balls</v>
      </c>
    </row>
    <row r="3481" spans="1:2" ht="15.75" customHeight="1" x14ac:dyDescent="0.25">
      <c r="A3481" s="1" t="s">
        <v>3481</v>
      </c>
      <c r="B3481" s="1" t="str">
        <f ca="1">IFERROR(__xludf.DUMMYFUNCTION("GOOGLETRANSLATE(A3481)"),"noble")</f>
        <v>noble</v>
      </c>
    </row>
    <row r="3482" spans="1:2" ht="15.75" customHeight="1" x14ac:dyDescent="0.25">
      <c r="A3482" s="1" t="s">
        <v>3482</v>
      </c>
      <c r="B3482" s="1" t="str">
        <f ca="1">IFERROR(__xludf.DUMMYFUNCTION("GOOGLETRANSLATE(A3482)"),"of.u.")</f>
        <v>of.u.</v>
      </c>
    </row>
    <row r="3483" spans="1:2" ht="15.75" customHeight="1" x14ac:dyDescent="0.25">
      <c r="A3483" s="1" t="s">
        <v>3483</v>
      </c>
      <c r="B3483" s="1" t="str">
        <f ca="1">IFERROR(__xludf.DUMMYFUNCTION("GOOGLETRANSLATE(A3483)"),"we work")</f>
        <v>we work</v>
      </c>
    </row>
    <row r="3484" spans="1:2" ht="15.75" customHeight="1" x14ac:dyDescent="0.25">
      <c r="A3484" s="1" t="s">
        <v>3484</v>
      </c>
      <c r="B3484" s="1" t="str">
        <f ca="1">IFERROR(__xludf.DUMMYFUNCTION("GOOGLETRANSLATE(A3484)"),"You asked")</f>
        <v>You asked</v>
      </c>
    </row>
    <row r="3485" spans="1:2" ht="15.75" customHeight="1" x14ac:dyDescent="0.25">
      <c r="A3485" s="1" t="s">
        <v>3485</v>
      </c>
      <c r="B3485" s="1" t="str">
        <f ca="1">IFERROR(__xludf.DUMMYFUNCTION("GOOGLETRANSLATE(A3485)"),"find it")</f>
        <v>find it</v>
      </c>
    </row>
    <row r="3486" spans="1:2" ht="15.75" customHeight="1" x14ac:dyDescent="0.25">
      <c r="A3486" s="1" t="s">
        <v>3486</v>
      </c>
      <c r="B3486" s="1" t="str">
        <f ca="1">IFERROR(__xludf.DUMMYFUNCTION("GOOGLETRANSLATE(A3486)"),"stones")</f>
        <v>stones</v>
      </c>
    </row>
    <row r="3487" spans="1:2" ht="15.75" customHeight="1" x14ac:dyDescent="0.25">
      <c r="A3487" s="1" t="s">
        <v>3487</v>
      </c>
      <c r="B3487" s="1" t="str">
        <f ca="1">IFERROR(__xludf.DUMMYFUNCTION("GOOGLETRANSLATE(A3487)"),"traitor")</f>
        <v>traitor</v>
      </c>
    </row>
    <row r="3488" spans="1:2" ht="15.75" customHeight="1" x14ac:dyDescent="0.25">
      <c r="A3488" s="1" t="s">
        <v>3488</v>
      </c>
      <c r="B3488" s="1" t="str">
        <f ca="1">IFERROR(__xludf.DUMMYFUNCTION("GOOGLETRANSLATE(A3488)"),"I win")</f>
        <v>I win</v>
      </c>
    </row>
    <row r="3489" spans="1:2" ht="15.75" customHeight="1" x14ac:dyDescent="0.25">
      <c r="A3489" s="1" t="s">
        <v>3489</v>
      </c>
      <c r="B3489" s="1" t="str">
        <f ca="1">IFERROR(__xludf.DUMMYFUNCTION("GOOGLETRANSLATE(A3489)"),"letter")</f>
        <v>letter</v>
      </c>
    </row>
    <row r="3490" spans="1:2" ht="15.75" customHeight="1" x14ac:dyDescent="0.25">
      <c r="A3490" s="1" t="s">
        <v>3490</v>
      </c>
      <c r="B3490" s="1" t="str">
        <f ca="1">IFERROR(__xludf.DUMMYFUNCTION("GOOGLETRANSLATE(A3490)"),"we achieved")</f>
        <v>we achieved</v>
      </c>
    </row>
    <row r="3491" spans="1:2" ht="15.75" customHeight="1" x14ac:dyDescent="0.25">
      <c r="A3491" s="1" t="s">
        <v>3491</v>
      </c>
      <c r="B3491" s="1" t="str">
        <f ca="1">IFERROR(__xludf.DUMMYFUNCTION("GOOGLETRANSLATE(A3491)"),"via")</f>
        <v>via</v>
      </c>
    </row>
    <row r="3492" spans="1:2" ht="15.75" customHeight="1" x14ac:dyDescent="0.25">
      <c r="A3492" s="1" t="s">
        <v>3492</v>
      </c>
      <c r="B3492" s="1" t="str">
        <f ca="1">IFERROR(__xludf.DUMMYFUNCTION("GOOGLETRANSLATE(A3492)"),"priest")</f>
        <v>priest</v>
      </c>
    </row>
    <row r="3493" spans="1:2" ht="15.75" customHeight="1" x14ac:dyDescent="0.25">
      <c r="A3493" s="1" t="s">
        <v>3493</v>
      </c>
      <c r="B3493" s="1" t="str">
        <f ca="1">IFERROR(__xludf.DUMMYFUNCTION("GOOGLETRANSLATE(A3493)"),"effects")</f>
        <v>effects</v>
      </c>
    </row>
    <row r="3494" spans="1:2" ht="15.75" customHeight="1" x14ac:dyDescent="0.25">
      <c r="A3494" s="1" t="s">
        <v>3494</v>
      </c>
      <c r="B3494" s="1" t="str">
        <f ca="1">IFERROR(__xludf.DUMMYFUNCTION("GOOGLETRANSLATE(A3494)"),"endurance")</f>
        <v>endurance</v>
      </c>
    </row>
    <row r="3495" spans="1:2" ht="15.75" customHeight="1" x14ac:dyDescent="0.25">
      <c r="A3495" s="1" t="s">
        <v>3495</v>
      </c>
      <c r="B3495" s="1" t="str">
        <f ca="1">IFERROR(__xludf.DUMMYFUNCTION("GOOGLETRANSLATE(A3495)"),"rice")</f>
        <v>rice</v>
      </c>
    </row>
    <row r="3496" spans="1:2" ht="15.75" customHeight="1" x14ac:dyDescent="0.25">
      <c r="A3496" s="1" t="s">
        <v>3496</v>
      </c>
      <c r="B3496" s="1" t="str">
        <f ca="1">IFERROR(__xludf.DUMMYFUNCTION("GOOGLETRANSLATE(A3496)"),"fixed up")</f>
        <v>fixed up</v>
      </c>
    </row>
    <row r="3497" spans="1:2" ht="15.75" customHeight="1" x14ac:dyDescent="0.25">
      <c r="A3497" s="1" t="s">
        <v>3497</v>
      </c>
      <c r="B3497" s="1" t="str">
        <f ca="1">IFERROR(__xludf.DUMMYFUNCTION("GOOGLETRANSLATE(A3497)"),"cards")</f>
        <v>cards</v>
      </c>
    </row>
    <row r="3498" spans="1:2" ht="15.75" customHeight="1" x14ac:dyDescent="0.25">
      <c r="A3498" s="1" t="s">
        <v>3498</v>
      </c>
      <c r="B3498" s="1" t="str">
        <f ca="1">IFERROR(__xludf.DUMMYFUNCTION("GOOGLETRANSLATE(A3498)"),"discovered")</f>
        <v>discovered</v>
      </c>
    </row>
    <row r="3499" spans="1:2" ht="15.75" customHeight="1" x14ac:dyDescent="0.25">
      <c r="A3499" s="1" t="s">
        <v>3499</v>
      </c>
      <c r="B3499" s="1" t="str">
        <f ca="1">IFERROR(__xludf.DUMMYFUNCTION("GOOGLETRANSLATE(A3499)"),"a stranger")</f>
        <v>a stranger</v>
      </c>
    </row>
    <row r="3500" spans="1:2" ht="15.75" customHeight="1" x14ac:dyDescent="0.25">
      <c r="A3500" s="1" t="s">
        <v>3500</v>
      </c>
      <c r="B3500" s="1" t="str">
        <f ca="1">IFERROR(__xludf.DUMMYFUNCTION("GOOGLETRANSLATE(A3500)"),"Minimum")</f>
        <v>Minimum</v>
      </c>
    </row>
    <row r="3501" spans="1:2" ht="15.75" customHeight="1" x14ac:dyDescent="0.25">
      <c r="A3501" s="1" t="s">
        <v>3501</v>
      </c>
      <c r="B3501" s="1" t="str">
        <f ca="1">IFERROR(__xludf.DUMMYFUNCTION("GOOGLETRANSLATE(A3501)"),"shot")</f>
        <v>shot</v>
      </c>
    </row>
    <row r="3502" spans="1:2" ht="15.75" customHeight="1" x14ac:dyDescent="0.25">
      <c r="A3502" s="1" t="s">
        <v>3502</v>
      </c>
      <c r="B3502" s="1" t="str">
        <f ca="1">IFERROR(__xludf.DUMMYFUNCTION("GOOGLETRANSLATE(A3502)"),"boston")</f>
        <v>boston</v>
      </c>
    </row>
    <row r="3503" spans="1:2" ht="15.75" customHeight="1" x14ac:dyDescent="0.25">
      <c r="A3503" s="1" t="s">
        <v>3503</v>
      </c>
      <c r="B3503" s="1" t="str">
        <f ca="1">IFERROR(__xludf.DUMMYFUNCTION("GOOGLETRANSLATE(A3503)"),"they understand")</f>
        <v>they understand</v>
      </c>
    </row>
    <row r="3504" spans="1:2" ht="15.75" customHeight="1" x14ac:dyDescent="0.25">
      <c r="A3504" s="1" t="s">
        <v>3504</v>
      </c>
      <c r="B3504" s="1" t="str">
        <f ca="1">IFERROR(__xludf.DUMMYFUNCTION("GOOGLETRANSLATE(A3504)"),"flag")</f>
        <v>flag</v>
      </c>
    </row>
    <row r="3505" spans="1:2" ht="15.75" customHeight="1" x14ac:dyDescent="0.25">
      <c r="A3505" s="1" t="s">
        <v>3505</v>
      </c>
      <c r="B3505" s="1" t="str">
        <f ca="1">IFERROR(__xludf.DUMMYFUNCTION("GOOGLETRANSLATE(A3505)"),"call you")</f>
        <v>call you</v>
      </c>
    </row>
    <row r="3506" spans="1:2" ht="15.75" customHeight="1" x14ac:dyDescent="0.25">
      <c r="A3506" s="1" t="s">
        <v>3506</v>
      </c>
      <c r="B3506" s="1" t="str">
        <f ca="1">IFERROR(__xludf.DUMMYFUNCTION("GOOGLETRANSLATE(A3506)"),"plaza")</f>
        <v>plaza</v>
      </c>
    </row>
    <row r="3507" spans="1:2" ht="15.75" customHeight="1" x14ac:dyDescent="0.25">
      <c r="A3507" s="1" t="s">
        <v>3507</v>
      </c>
      <c r="B3507" s="1" t="str">
        <f ca="1">IFERROR(__xludf.DUMMYFUNCTION("GOOGLETRANSLATE(A3507)"),"entering")</f>
        <v>entering</v>
      </c>
    </row>
    <row r="3508" spans="1:2" ht="15.75" customHeight="1" x14ac:dyDescent="0.25">
      <c r="A3508" s="1" t="s">
        <v>3508</v>
      </c>
      <c r="B3508" s="1" t="str">
        <f ca="1">IFERROR(__xludf.DUMMYFUNCTION("GOOGLETRANSLATE(A3508)"),"it will take")</f>
        <v>it will take</v>
      </c>
    </row>
    <row r="3509" spans="1:2" ht="15.75" customHeight="1" x14ac:dyDescent="0.25">
      <c r="A3509" s="1" t="s">
        <v>3509</v>
      </c>
      <c r="B3509" s="1" t="str">
        <f ca="1">IFERROR(__xludf.DUMMYFUNCTION("GOOGLETRANSLATE(A3509)"),"visits")</f>
        <v>visits</v>
      </c>
    </row>
    <row r="3510" spans="1:2" ht="15.75" customHeight="1" x14ac:dyDescent="0.25">
      <c r="A3510" s="1" t="s">
        <v>3510</v>
      </c>
      <c r="B3510" s="1" t="str">
        <f ca="1">IFERROR(__xludf.DUMMYFUNCTION("GOOGLETRANSLATE(A3510)"),"cooper")</f>
        <v>cooper</v>
      </c>
    </row>
    <row r="3511" spans="1:2" ht="15.75" customHeight="1" x14ac:dyDescent="0.25">
      <c r="A3511" s="1" t="s">
        <v>3511</v>
      </c>
      <c r="B3511" s="1" t="str">
        <f ca="1">IFERROR(__xludf.DUMMYFUNCTION("GOOGLETRANSLATE(A3511)"),"too much")</f>
        <v>too much</v>
      </c>
    </row>
    <row r="3512" spans="1:2" ht="15.75" customHeight="1" x14ac:dyDescent="0.25">
      <c r="A3512" s="1" t="s">
        <v>3512</v>
      </c>
      <c r="B3512" s="1" t="str">
        <f ca="1">IFERROR(__xludf.DUMMYFUNCTION("GOOGLETRANSLATE(A3512)"),"missing")</f>
        <v>missing</v>
      </c>
    </row>
    <row r="3513" spans="1:2" ht="15.75" customHeight="1" x14ac:dyDescent="0.25">
      <c r="A3513" s="1" t="s">
        <v>3513</v>
      </c>
      <c r="B3513" s="1" t="str">
        <f ca="1">IFERROR(__xludf.DUMMYFUNCTION("GOOGLETRANSLATE(A3513)"),"planned")</f>
        <v>planned</v>
      </c>
    </row>
    <row r="3514" spans="1:2" ht="15.75" customHeight="1" x14ac:dyDescent="0.25">
      <c r="A3514" s="1" t="s">
        <v>3514</v>
      </c>
      <c r="B3514" s="1" t="str">
        <f ca="1">IFERROR(__xludf.DUMMYFUNCTION("GOOGLETRANSLATE(A3514)"),"empire")</f>
        <v>empire</v>
      </c>
    </row>
    <row r="3515" spans="1:2" ht="15.75" customHeight="1" x14ac:dyDescent="0.25">
      <c r="A3515" s="1" t="s">
        <v>3515</v>
      </c>
      <c r="B3515" s="1" t="str">
        <f ca="1">IFERROR(__xludf.DUMMYFUNCTION("GOOGLETRANSLATE(A3515)"),"I will wait")</f>
        <v>I will wait</v>
      </c>
    </row>
    <row r="3516" spans="1:2" ht="15.75" customHeight="1" x14ac:dyDescent="0.25">
      <c r="A3516" s="1" t="s">
        <v>3516</v>
      </c>
      <c r="B3516" s="1" t="str">
        <f ca="1">IFERROR(__xludf.DUMMYFUNCTION("GOOGLETRANSLATE(A3516)"),"angry")</f>
        <v>angry</v>
      </c>
    </row>
    <row r="3517" spans="1:2" ht="15.75" customHeight="1" x14ac:dyDescent="0.25">
      <c r="A3517" s="1" t="s">
        <v>3517</v>
      </c>
      <c r="B3517" s="1" t="str">
        <f ca="1">IFERROR(__xludf.DUMMYFUNCTION("GOOGLETRANSLATE(A3517)"),"rise")</f>
        <v>rise</v>
      </c>
    </row>
    <row r="3518" spans="1:2" ht="15.75" customHeight="1" x14ac:dyDescent="0.25">
      <c r="A3518" s="1" t="s">
        <v>3518</v>
      </c>
      <c r="B3518" s="1" t="str">
        <f ca="1">IFERROR(__xludf.DUMMYFUNCTION("GOOGLETRANSLATE(A3518)"),"briefcase")</f>
        <v>briefcase</v>
      </c>
    </row>
    <row r="3519" spans="1:2" ht="15.75" customHeight="1" x14ac:dyDescent="0.25">
      <c r="A3519" s="1" t="s">
        <v>3519</v>
      </c>
      <c r="B3519" s="1" t="str">
        <f ca="1">IFERROR(__xludf.DUMMYFUNCTION("GOOGLETRANSLATE(A3519)"),"Jeremy")</f>
        <v>Jeremy</v>
      </c>
    </row>
    <row r="3520" spans="1:2" ht="15.75" customHeight="1" x14ac:dyDescent="0.25">
      <c r="A3520" s="1" t="s">
        <v>3520</v>
      </c>
      <c r="B3520" s="1" t="str">
        <f ca="1">IFERROR(__xludf.DUMMYFUNCTION("GOOGLETRANSLATE(A3520)"),"matter")</f>
        <v>matter</v>
      </c>
    </row>
    <row r="3521" spans="1:2" ht="15.75" customHeight="1" x14ac:dyDescent="0.25">
      <c r="A3521" s="1" t="s">
        <v>3521</v>
      </c>
      <c r="B3521" s="1" t="str">
        <f ca="1">IFERROR(__xludf.DUMMYFUNCTION("GOOGLETRANSLATE(A3521)"),"deposit")</f>
        <v>deposit</v>
      </c>
    </row>
    <row r="3522" spans="1:2" ht="15.75" customHeight="1" x14ac:dyDescent="0.25">
      <c r="A3522" s="1" t="s">
        <v>3522</v>
      </c>
      <c r="B3522" s="1" t="str">
        <f ca="1">IFERROR(__xludf.DUMMYFUNCTION("GOOGLETRANSLATE(A3522)"),"colleagues")</f>
        <v>colleagues</v>
      </c>
    </row>
    <row r="3523" spans="1:2" ht="15.75" customHeight="1" x14ac:dyDescent="0.25">
      <c r="A3523" s="1" t="s">
        <v>3523</v>
      </c>
      <c r="B3523" s="1" t="str">
        <f ca="1">IFERROR(__xludf.DUMMYFUNCTION("GOOGLETRANSLATE(A3523)"),"journalist")</f>
        <v>journalist</v>
      </c>
    </row>
    <row r="3524" spans="1:2" ht="15.75" customHeight="1" x14ac:dyDescent="0.25">
      <c r="A3524" s="1" t="s">
        <v>3524</v>
      </c>
      <c r="B3524" s="1" t="str">
        <f ca="1">IFERROR(__xludf.DUMMYFUNCTION("GOOGLETRANSLATE(A3524)"),"lengthy")</f>
        <v>lengthy</v>
      </c>
    </row>
    <row r="3525" spans="1:2" ht="15.75" customHeight="1" x14ac:dyDescent="0.25">
      <c r="A3525" s="1" t="s">
        <v>3525</v>
      </c>
      <c r="B3525" s="1" t="str">
        <f ca="1">IFERROR(__xludf.DUMMYFUNCTION("GOOGLETRANSLATE(A3525)"),"work")</f>
        <v>work</v>
      </c>
    </row>
    <row r="3526" spans="1:2" ht="15.75" customHeight="1" x14ac:dyDescent="0.25">
      <c r="A3526" s="1" t="s">
        <v>3526</v>
      </c>
      <c r="B3526" s="1" t="str">
        <f ca="1">IFERROR(__xludf.DUMMYFUNCTION("GOOGLETRANSLATE(A3526)"),"nina")</f>
        <v>nina</v>
      </c>
    </row>
    <row r="3527" spans="1:2" ht="15.75" customHeight="1" x14ac:dyDescent="0.25">
      <c r="A3527" s="1" t="s">
        <v>3527</v>
      </c>
      <c r="B3527" s="1" t="str">
        <f ca="1">IFERROR(__xludf.DUMMYFUNCTION("GOOGLETRANSLATE(A3527)"),"You deserve")</f>
        <v>You deserve</v>
      </c>
    </row>
    <row r="3528" spans="1:2" ht="15.75" customHeight="1" x14ac:dyDescent="0.25">
      <c r="A3528" s="1" t="s">
        <v>3528</v>
      </c>
      <c r="B3528" s="1" t="str">
        <f ca="1">IFERROR(__xludf.DUMMYFUNCTION("GOOGLETRANSLATE(A3528)"),"forensic")</f>
        <v>forensic</v>
      </c>
    </row>
    <row r="3529" spans="1:2" ht="15.75" customHeight="1" x14ac:dyDescent="0.25">
      <c r="A3529" s="1" t="s">
        <v>3529</v>
      </c>
      <c r="B3529" s="1" t="str">
        <f ca="1">IFERROR(__xludf.DUMMYFUNCTION("GOOGLETRANSLATE(A3529)"),"strain")</f>
        <v>strain</v>
      </c>
    </row>
    <row r="3530" spans="1:2" ht="15.75" customHeight="1" x14ac:dyDescent="0.25">
      <c r="A3530" s="1" t="s">
        <v>3530</v>
      </c>
      <c r="B3530" s="1" t="str">
        <f ca="1">IFERROR(__xludf.DUMMYFUNCTION("GOOGLETRANSLATE(A3530)"),"involved")</f>
        <v>involved</v>
      </c>
    </row>
    <row r="3531" spans="1:2" ht="15.75" customHeight="1" x14ac:dyDescent="0.25">
      <c r="A3531" s="1" t="s">
        <v>3531</v>
      </c>
      <c r="B3531" s="1" t="str">
        <f ca="1">IFERROR(__xludf.DUMMYFUNCTION("GOOGLETRANSLATE(A3531)"),"empty")</f>
        <v>empty</v>
      </c>
    </row>
    <row r="3532" spans="1:2" ht="15.75" customHeight="1" x14ac:dyDescent="0.25">
      <c r="A3532" s="1" t="s">
        <v>3532</v>
      </c>
      <c r="B3532" s="1" t="str">
        <f ca="1">IFERROR(__xludf.DUMMYFUNCTION("GOOGLETRANSLATE(A3532)"),"abandoned")</f>
        <v>abandoned</v>
      </c>
    </row>
    <row r="3533" spans="1:2" ht="15.75" customHeight="1" x14ac:dyDescent="0.25">
      <c r="A3533" s="1" t="s">
        <v>3533</v>
      </c>
      <c r="B3533" s="1" t="str">
        <f ca="1">IFERROR(__xludf.DUMMYFUNCTION("GOOGLETRANSLATE(A3533)"),"video")</f>
        <v>video</v>
      </c>
    </row>
    <row r="3534" spans="1:2" ht="15.75" customHeight="1" x14ac:dyDescent="0.25">
      <c r="A3534" s="1" t="s">
        <v>3534</v>
      </c>
      <c r="B3534" s="1" t="str">
        <f ca="1">IFERROR(__xludf.DUMMYFUNCTION("GOOGLETRANSLATE(A3534)"),"rushing")</f>
        <v>rushing</v>
      </c>
    </row>
    <row r="3535" spans="1:2" ht="15.75" customHeight="1" x14ac:dyDescent="0.25">
      <c r="A3535" s="1" t="s">
        <v>3535</v>
      </c>
      <c r="B3535" s="1" t="str">
        <f ca="1">IFERROR(__xludf.DUMMYFUNCTION("GOOGLETRANSLATE(A3535)"),"circle")</f>
        <v>circle</v>
      </c>
    </row>
    <row r="3536" spans="1:2" ht="15.75" customHeight="1" x14ac:dyDescent="0.25">
      <c r="A3536" s="1" t="s">
        <v>3536</v>
      </c>
      <c r="B3536" s="1" t="str">
        <f ca="1">IFERROR(__xludf.DUMMYFUNCTION("GOOGLETRANSLATE(A3536)"),"Jew")</f>
        <v>Jew</v>
      </c>
    </row>
    <row r="3537" spans="1:2" ht="15.75" customHeight="1" x14ac:dyDescent="0.25">
      <c r="A3537" s="1" t="s">
        <v>3537</v>
      </c>
      <c r="B3537" s="1" t="str">
        <f ca="1">IFERROR(__xludf.DUMMYFUNCTION("GOOGLETRANSLATE(A3537)"),"cole")</f>
        <v>cole</v>
      </c>
    </row>
    <row r="3538" spans="1:2" ht="15.75" customHeight="1" x14ac:dyDescent="0.25">
      <c r="A3538" s="1" t="s">
        <v>3538</v>
      </c>
      <c r="B3538" s="1" t="str">
        <f ca="1">IFERROR(__xludf.DUMMYFUNCTION("GOOGLETRANSLATE(A3538)"),"Screams")</f>
        <v>Screams</v>
      </c>
    </row>
    <row r="3539" spans="1:2" ht="15.75" customHeight="1" x14ac:dyDescent="0.25">
      <c r="A3539" s="1" t="s">
        <v>3539</v>
      </c>
      <c r="B3539" s="1" t="str">
        <f ca="1">IFERROR(__xludf.DUMMYFUNCTION("GOOGLETRANSLATE(A3539)"),"carol")</f>
        <v>carol</v>
      </c>
    </row>
    <row r="3540" spans="1:2" ht="15.75" customHeight="1" x14ac:dyDescent="0.25">
      <c r="A3540" s="1" t="s">
        <v>3540</v>
      </c>
      <c r="B3540" s="1" t="str">
        <f ca="1">IFERROR(__xludf.DUMMYFUNCTION("GOOGLETRANSLATE(A3540)"),"let us begin")</f>
        <v>let us begin</v>
      </c>
    </row>
    <row r="3541" spans="1:2" ht="15.75" customHeight="1" x14ac:dyDescent="0.25">
      <c r="A3541" s="1" t="s">
        <v>3541</v>
      </c>
      <c r="B3541" s="1" t="str">
        <f ca="1">IFERROR(__xludf.DUMMYFUNCTION("GOOGLETRANSLATE(A3541)"),"turned out")</f>
        <v>turned out</v>
      </c>
    </row>
    <row r="3542" spans="1:2" ht="15.75" customHeight="1" x14ac:dyDescent="0.25">
      <c r="A3542" s="1" t="s">
        <v>3542</v>
      </c>
      <c r="B3542" s="1" t="str">
        <f ca="1">IFERROR(__xludf.DUMMYFUNCTION("GOOGLETRANSLATE(A3542)"),"fields")</f>
        <v>fields</v>
      </c>
    </row>
    <row r="3543" spans="1:2" ht="15.75" customHeight="1" x14ac:dyDescent="0.25">
      <c r="A3543" s="1" t="s">
        <v>3543</v>
      </c>
      <c r="B3543" s="1" t="str">
        <f ca="1">IFERROR(__xludf.DUMMYFUNCTION("GOOGLETRANSLATE(A3543)"),"Go")</f>
        <v>Go</v>
      </c>
    </row>
    <row r="3544" spans="1:2" ht="15.75" customHeight="1" x14ac:dyDescent="0.25">
      <c r="A3544" s="1" t="s">
        <v>3544</v>
      </c>
      <c r="B3544" s="1" t="str">
        <f ca="1">IFERROR(__xludf.DUMMYFUNCTION("GOOGLETRANSLATE(A3544)"),"writing")</f>
        <v>writing</v>
      </c>
    </row>
    <row r="3545" spans="1:2" ht="15.75" customHeight="1" x14ac:dyDescent="0.25">
      <c r="A3545" s="1" t="s">
        <v>3545</v>
      </c>
      <c r="B3545" s="1" t="str">
        <f ca="1">IFERROR(__xludf.DUMMYFUNCTION("GOOGLETRANSLATE(A3545)"),"funny")</f>
        <v>funny</v>
      </c>
    </row>
    <row r="3546" spans="1:2" ht="15.75" customHeight="1" x14ac:dyDescent="0.25">
      <c r="A3546" s="1" t="s">
        <v>3546</v>
      </c>
      <c r="B3546" s="1" t="str">
        <f ca="1">IFERROR(__xludf.DUMMYFUNCTION("GOOGLETRANSLATE(A3546)"),"pass")</f>
        <v>pass</v>
      </c>
    </row>
    <row r="3547" spans="1:2" ht="15.75" customHeight="1" x14ac:dyDescent="0.25">
      <c r="A3547" s="1" t="s">
        <v>3547</v>
      </c>
      <c r="B3547" s="1" t="str">
        <f ca="1">IFERROR(__xludf.DUMMYFUNCTION("GOOGLETRANSLATE(A3547)"),"surface")</f>
        <v>surface</v>
      </c>
    </row>
    <row r="3548" spans="1:2" ht="15.75" customHeight="1" x14ac:dyDescent="0.25">
      <c r="A3548" s="1" t="s">
        <v>3548</v>
      </c>
      <c r="B3548" s="1" t="str">
        <f ca="1">IFERROR(__xludf.DUMMYFUNCTION("GOOGLETRANSLATE(A3548)"),"he knew")</f>
        <v>he knew</v>
      </c>
    </row>
    <row r="3549" spans="1:2" ht="15.75" customHeight="1" x14ac:dyDescent="0.25">
      <c r="A3549" s="1" t="s">
        <v>3549</v>
      </c>
      <c r="B3549" s="1" t="str">
        <f ca="1">IFERROR(__xludf.DUMMYFUNCTION("GOOGLETRANSLATE(A3549)"),"elevator")</f>
        <v>elevator</v>
      </c>
    </row>
    <row r="3550" spans="1:2" ht="15.75" customHeight="1" x14ac:dyDescent="0.25">
      <c r="A3550" s="1" t="s">
        <v>3550</v>
      </c>
      <c r="B3550" s="1" t="str">
        <f ca="1">IFERROR(__xludf.DUMMYFUNCTION("GOOGLETRANSLATE(A3550)"),"stay")</f>
        <v>stay</v>
      </c>
    </row>
    <row r="3551" spans="1:2" ht="15.75" customHeight="1" x14ac:dyDescent="0.25">
      <c r="A3551" s="1" t="s">
        <v>3551</v>
      </c>
      <c r="B3551" s="1" t="str">
        <f ca="1">IFERROR(__xludf.DUMMYFUNCTION("GOOGLETRANSLATE(A3551)"),"will kill")</f>
        <v>will kill</v>
      </c>
    </row>
    <row r="3552" spans="1:2" ht="15.75" customHeight="1" x14ac:dyDescent="0.25">
      <c r="A3552" s="1" t="s">
        <v>3552</v>
      </c>
      <c r="B3552" s="1" t="str">
        <f ca="1">IFERROR(__xludf.DUMMYFUNCTION("GOOGLETRANSLATE(A3552)"),"to appear")</f>
        <v>to appear</v>
      </c>
    </row>
    <row r="3553" spans="1:2" ht="15.75" customHeight="1" x14ac:dyDescent="0.25">
      <c r="A3553" s="1" t="s">
        <v>3553</v>
      </c>
      <c r="B3553" s="1" t="str">
        <f ca="1">IFERROR(__xludf.DUMMYFUNCTION("GOOGLETRANSLATE(A3553)"),"helicopter")</f>
        <v>helicopter</v>
      </c>
    </row>
    <row r="3554" spans="1:2" ht="15.75" customHeight="1" x14ac:dyDescent="0.25">
      <c r="A3554" s="1" t="s">
        <v>3554</v>
      </c>
      <c r="B3554" s="1" t="str">
        <f ca="1">IFERROR(__xludf.DUMMYFUNCTION("GOOGLETRANSLATE(A3554)"),"acting")</f>
        <v>acting</v>
      </c>
    </row>
    <row r="3555" spans="1:2" ht="15.75" customHeight="1" x14ac:dyDescent="0.25">
      <c r="A3555" s="1" t="s">
        <v>3555</v>
      </c>
      <c r="B3555" s="1" t="str">
        <f ca="1">IFERROR(__xludf.DUMMYFUNCTION("GOOGLETRANSLATE(A3555)"),"ooh")</f>
        <v>ooh</v>
      </c>
    </row>
    <row r="3556" spans="1:2" ht="15.75" customHeight="1" x14ac:dyDescent="0.25">
      <c r="A3556" s="1" t="s">
        <v>3556</v>
      </c>
      <c r="B3556" s="1" t="str">
        <f ca="1">IFERROR(__xludf.DUMMYFUNCTION("GOOGLETRANSLATE(A3556)"),"passes")</f>
        <v>passes</v>
      </c>
    </row>
    <row r="3557" spans="1:2" ht="15.75" customHeight="1" x14ac:dyDescent="0.25">
      <c r="A3557" s="1" t="s">
        <v>3557</v>
      </c>
      <c r="B3557" s="1" t="str">
        <f ca="1">IFERROR(__xludf.DUMMYFUNCTION("GOOGLETRANSLATE(A3557)"),"hurry up")</f>
        <v>hurry up</v>
      </c>
    </row>
    <row r="3558" spans="1:2" ht="15.75" customHeight="1" x14ac:dyDescent="0.25">
      <c r="A3558" s="1" t="s">
        <v>3558</v>
      </c>
      <c r="B3558" s="1" t="str">
        <f ca="1">IFERROR(__xludf.DUMMYFUNCTION("GOOGLETRANSLATE(A3558)"),"big")</f>
        <v>big</v>
      </c>
    </row>
    <row r="3559" spans="1:2" ht="15.75" customHeight="1" x14ac:dyDescent="0.25">
      <c r="A3559" s="1" t="s">
        <v>3559</v>
      </c>
      <c r="B3559" s="1" t="str">
        <f ca="1">IFERROR(__xludf.DUMMYFUNCTION("GOOGLETRANSLATE(A3559)"),"deliver")</f>
        <v>deliver</v>
      </c>
    </row>
    <row r="3560" spans="1:2" ht="15.75" customHeight="1" x14ac:dyDescent="0.25">
      <c r="A3560" s="1" t="s">
        <v>3560</v>
      </c>
      <c r="B3560" s="1" t="str">
        <f ca="1">IFERROR(__xludf.DUMMYFUNCTION("GOOGLETRANSLATE(A3560)"),"escape")</f>
        <v>escape</v>
      </c>
    </row>
    <row r="3561" spans="1:2" ht="15.75" customHeight="1" x14ac:dyDescent="0.25">
      <c r="A3561" s="1" t="s">
        <v>3561</v>
      </c>
      <c r="B3561" s="1" t="str">
        <f ca="1">IFERROR(__xludf.DUMMYFUNCTION("GOOGLETRANSLATE(A3561)"),"Indians")</f>
        <v>Indians</v>
      </c>
    </row>
    <row r="3562" spans="1:2" ht="15.75" customHeight="1" x14ac:dyDescent="0.25">
      <c r="A3562" s="1" t="s">
        <v>3562</v>
      </c>
      <c r="B3562" s="1" t="str">
        <f ca="1">IFERROR(__xludf.DUMMYFUNCTION("GOOGLETRANSLATE(A3562)"),"cleaning")</f>
        <v>cleaning</v>
      </c>
    </row>
    <row r="3563" spans="1:2" ht="15.75" customHeight="1" x14ac:dyDescent="0.25">
      <c r="A3563" s="1" t="s">
        <v>3563</v>
      </c>
      <c r="B3563" s="1" t="str">
        <f ca="1">IFERROR(__xludf.DUMMYFUNCTION("GOOGLETRANSLATE(A3563)"),"rebecca")</f>
        <v>rebecca</v>
      </c>
    </row>
    <row r="3564" spans="1:2" ht="15.75" customHeight="1" x14ac:dyDescent="0.25">
      <c r="A3564" s="1" t="s">
        <v>3564</v>
      </c>
      <c r="B3564" s="1" t="str">
        <f ca="1">IFERROR(__xludf.DUMMYFUNCTION("GOOGLETRANSLATE(A3564)"),"you will want")</f>
        <v>you will want</v>
      </c>
    </row>
    <row r="3565" spans="1:2" ht="15.75" customHeight="1" x14ac:dyDescent="0.25">
      <c r="A3565" s="1" t="s">
        <v>3565</v>
      </c>
      <c r="B3565" s="1" t="str">
        <f ca="1">IFERROR(__xludf.DUMMYFUNCTION("GOOGLETRANSLATE(A3565)"),"bone")</f>
        <v>bone</v>
      </c>
    </row>
    <row r="3566" spans="1:2" ht="15.75" customHeight="1" x14ac:dyDescent="0.25">
      <c r="A3566" s="1" t="s">
        <v>3566</v>
      </c>
      <c r="B3566" s="1" t="str">
        <f ca="1">IFERROR(__xludf.DUMMYFUNCTION("GOOGLETRANSLATE(A3566)"),"jessica")</f>
        <v>jessica</v>
      </c>
    </row>
    <row r="3567" spans="1:2" ht="15.75" customHeight="1" x14ac:dyDescent="0.25">
      <c r="A3567" s="1" t="s">
        <v>3567</v>
      </c>
      <c r="B3567" s="1" t="str">
        <f ca="1">IFERROR(__xludf.DUMMYFUNCTION("GOOGLETRANSLATE(A3567)"),"magnificent")</f>
        <v>magnificent</v>
      </c>
    </row>
    <row r="3568" spans="1:2" ht="15.75" customHeight="1" x14ac:dyDescent="0.25">
      <c r="A3568" s="1" t="s">
        <v>3568</v>
      </c>
      <c r="B3568" s="1" t="str">
        <f ca="1">IFERROR(__xludf.DUMMYFUNCTION("GOOGLETRANSLATE(A3568)"),"workers")</f>
        <v>workers</v>
      </c>
    </row>
    <row r="3569" spans="1:2" ht="15.75" customHeight="1" x14ac:dyDescent="0.25">
      <c r="A3569" s="1" t="s">
        <v>3569</v>
      </c>
      <c r="B3569" s="1" t="str">
        <f ca="1">IFERROR(__xludf.DUMMYFUNCTION("GOOGLETRANSLATE(A3569)"),"drop")</f>
        <v>drop</v>
      </c>
    </row>
    <row r="3570" spans="1:2" ht="15.75" customHeight="1" x14ac:dyDescent="0.25">
      <c r="A3570" s="1" t="s">
        <v>3570</v>
      </c>
      <c r="B3570" s="1" t="str">
        <f ca="1">IFERROR(__xludf.DUMMYFUNCTION("GOOGLETRANSLATE(A3570)"),"temperature")</f>
        <v>temperature</v>
      </c>
    </row>
    <row r="3571" spans="1:2" ht="15.75" customHeight="1" x14ac:dyDescent="0.25">
      <c r="A3571" s="1" t="s">
        <v>3571</v>
      </c>
      <c r="B3571" s="1" t="str">
        <f ca="1">IFERROR(__xludf.DUMMYFUNCTION("GOOGLETRANSLATE(A3571)"),"there was")</f>
        <v>there was</v>
      </c>
    </row>
    <row r="3572" spans="1:2" ht="15.75" customHeight="1" x14ac:dyDescent="0.25">
      <c r="A3572" s="1" t="s">
        <v>3572</v>
      </c>
      <c r="B3572" s="1" t="str">
        <f ca="1">IFERROR(__xludf.DUMMYFUNCTION("GOOGLETRANSLATE(A3572)"),"I would leave")</f>
        <v>I would leave</v>
      </c>
    </row>
    <row r="3573" spans="1:2" ht="15.75" customHeight="1" x14ac:dyDescent="0.25">
      <c r="A3573" s="1" t="s">
        <v>3573</v>
      </c>
      <c r="B3573" s="1" t="str">
        <f ca="1">IFERROR(__xludf.DUMMYFUNCTION("GOOGLETRANSLATE(A3573)"),"will find")</f>
        <v>will find</v>
      </c>
    </row>
    <row r="3574" spans="1:2" ht="15.75" customHeight="1" x14ac:dyDescent="0.25">
      <c r="A3574" s="1" t="s">
        <v>3574</v>
      </c>
      <c r="B3574" s="1" t="str">
        <f ca="1">IFERROR(__xludf.DUMMYFUNCTION("GOOGLETRANSLATE(A3574)"),"exercise")</f>
        <v>exercise</v>
      </c>
    </row>
    <row r="3575" spans="1:2" ht="15.75" customHeight="1" x14ac:dyDescent="0.25">
      <c r="A3575" s="1" t="s">
        <v>3575</v>
      </c>
      <c r="B3575" s="1" t="str">
        <f ca="1">IFERROR(__xludf.DUMMYFUNCTION("GOOGLETRANSLATE(A3575)"),"loyalty")</f>
        <v>loyalty</v>
      </c>
    </row>
    <row r="3576" spans="1:2" ht="15.75" customHeight="1" x14ac:dyDescent="0.25">
      <c r="A3576" s="1" t="s">
        <v>3576</v>
      </c>
      <c r="B3576" s="1" t="str">
        <f ca="1">IFERROR(__xludf.DUMMYFUNCTION("GOOGLETRANSLATE(A3576)"),"alas")</f>
        <v>alas</v>
      </c>
    </row>
    <row r="3577" spans="1:2" ht="15.75" customHeight="1" x14ac:dyDescent="0.25">
      <c r="A3577" s="1" t="s">
        <v>3577</v>
      </c>
      <c r="B3577" s="1" t="str">
        <f ca="1">IFERROR(__xludf.DUMMYFUNCTION("GOOGLETRANSLATE(A3577)"),"pasaron")</f>
        <v>pasaron</v>
      </c>
    </row>
    <row r="3578" spans="1:2" ht="15.75" customHeight="1" x14ac:dyDescent="0.25">
      <c r="A3578" s="1" t="s">
        <v>3578</v>
      </c>
      <c r="B3578" s="1" t="str">
        <f ca="1">IFERROR(__xludf.DUMMYFUNCTION("GOOGLETRANSLATE(A3578)"),"invitation")</f>
        <v>invitation</v>
      </c>
    </row>
    <row r="3579" spans="1:2" ht="15.75" customHeight="1" x14ac:dyDescent="0.25">
      <c r="A3579" s="1" t="s">
        <v>3579</v>
      </c>
      <c r="B3579" s="1" t="str">
        <f ca="1">IFERROR(__xludf.DUMMYFUNCTION("GOOGLETRANSLATE(A3579)"),"diamonds")</f>
        <v>diamonds</v>
      </c>
    </row>
    <row r="3580" spans="1:2" ht="15.75" customHeight="1" x14ac:dyDescent="0.25">
      <c r="A3580" s="1" t="s">
        <v>3580</v>
      </c>
      <c r="B3580" s="1" t="str">
        <f ca="1">IFERROR(__xludf.DUMMYFUNCTION("GOOGLETRANSLATE(A3580)"),"units")</f>
        <v>units</v>
      </c>
    </row>
    <row r="3581" spans="1:2" ht="15.75" customHeight="1" x14ac:dyDescent="0.25">
      <c r="A3581" s="1" t="s">
        <v>3581</v>
      </c>
      <c r="B3581" s="1" t="str">
        <f ca="1">IFERROR(__xludf.DUMMYFUNCTION("GOOGLETRANSLATE(A3581)"),"miller")</f>
        <v>miller</v>
      </c>
    </row>
    <row r="3582" spans="1:2" ht="15.75" customHeight="1" x14ac:dyDescent="0.25">
      <c r="A3582" s="1" t="s">
        <v>3582</v>
      </c>
      <c r="B3582" s="1" t="str">
        <f ca="1">IFERROR(__xludf.DUMMYFUNCTION("GOOGLETRANSLATE(A3582)"),"annoyed")</f>
        <v>annoyed</v>
      </c>
    </row>
    <row r="3583" spans="1:2" ht="15.75" customHeight="1" x14ac:dyDescent="0.25">
      <c r="A3583" s="1" t="s">
        <v>3583</v>
      </c>
      <c r="B3583" s="1" t="str">
        <f ca="1">IFERROR(__xludf.DUMMYFUNCTION("GOOGLETRANSLATE(A3583)"),"We say")</f>
        <v>We say</v>
      </c>
    </row>
    <row r="3584" spans="1:2" ht="15.75" customHeight="1" x14ac:dyDescent="0.25">
      <c r="A3584" s="1" t="s">
        <v>3584</v>
      </c>
      <c r="B3584" s="1" t="str">
        <f ca="1">IFERROR(__xludf.DUMMYFUNCTION("GOOGLETRANSLATE(A3584)"),"legend")</f>
        <v>legend</v>
      </c>
    </row>
    <row r="3585" spans="1:2" ht="15.75" customHeight="1" x14ac:dyDescent="0.25">
      <c r="A3585" s="1" t="s">
        <v>3585</v>
      </c>
      <c r="B3585" s="1" t="str">
        <f ca="1">IFERROR(__xludf.DUMMYFUNCTION("GOOGLETRANSLATE(A3585)"),"douchebag")</f>
        <v>douchebag</v>
      </c>
    </row>
    <row r="3586" spans="1:2" ht="15.75" customHeight="1" x14ac:dyDescent="0.25">
      <c r="A3586" s="1" t="s">
        <v>3586</v>
      </c>
      <c r="B3586" s="1" t="str">
        <f ca="1">IFERROR(__xludf.DUMMYFUNCTION("GOOGLETRANSLATE(A3586)"),"do you drink tea")</f>
        <v>do you drink tea</v>
      </c>
    </row>
    <row r="3587" spans="1:2" ht="15.75" customHeight="1" x14ac:dyDescent="0.25">
      <c r="A3587" s="1" t="s">
        <v>3587</v>
      </c>
      <c r="B3587" s="1" t="str">
        <f ca="1">IFERROR(__xludf.DUMMYFUNCTION("GOOGLETRANSLATE(A3587)"),"Paradise")</f>
        <v>Paradise</v>
      </c>
    </row>
    <row r="3588" spans="1:2" ht="15.75" customHeight="1" x14ac:dyDescent="0.25">
      <c r="A3588" s="1" t="s">
        <v>3588</v>
      </c>
      <c r="B3588" s="1" t="str">
        <f ca="1">IFERROR(__xludf.DUMMYFUNCTION("GOOGLETRANSLATE(A3588)"),"cats")</f>
        <v>cats</v>
      </c>
    </row>
    <row r="3589" spans="1:2" ht="15.75" customHeight="1" x14ac:dyDescent="0.25">
      <c r="A3589" s="1" t="s">
        <v>3589</v>
      </c>
      <c r="B3589" s="1" t="str">
        <f ca="1">IFERROR(__xludf.DUMMYFUNCTION("GOOGLETRANSLATE(A3589)"),"habit")</f>
        <v>habit</v>
      </c>
    </row>
    <row r="3590" spans="1:2" ht="15.75" customHeight="1" x14ac:dyDescent="0.25">
      <c r="A3590" s="1" t="s">
        <v>3590</v>
      </c>
      <c r="B3590" s="1" t="str">
        <f ca="1">IFERROR(__xludf.DUMMYFUNCTION("GOOGLETRANSLATE(A3590)"),"I could")</f>
        <v>I could</v>
      </c>
    </row>
    <row r="3591" spans="1:2" ht="15.75" customHeight="1" x14ac:dyDescent="0.25">
      <c r="A3591" s="1" t="s">
        <v>3591</v>
      </c>
      <c r="B3591" s="1" t="str">
        <f ca="1">IFERROR(__xludf.DUMMYFUNCTION("GOOGLETRANSLATE(A3591)"),"cabin")</f>
        <v>cabin</v>
      </c>
    </row>
    <row r="3592" spans="1:2" ht="15.75" customHeight="1" x14ac:dyDescent="0.25">
      <c r="A3592" s="1" t="s">
        <v>3592</v>
      </c>
      <c r="B3592" s="1" t="str">
        <f ca="1">IFERROR(__xludf.DUMMYFUNCTION("GOOGLETRANSLATE(A3592)"),"secretary")</f>
        <v>secretary</v>
      </c>
    </row>
    <row r="3593" spans="1:2" ht="15.75" customHeight="1" x14ac:dyDescent="0.25">
      <c r="A3593" s="1" t="s">
        <v>3593</v>
      </c>
      <c r="B3593" s="1" t="str">
        <f ca="1">IFERROR(__xludf.DUMMYFUNCTION("GOOGLETRANSLATE(A3593)"),"slowly")</f>
        <v>slowly</v>
      </c>
    </row>
    <row r="3594" spans="1:2" ht="15.75" customHeight="1" x14ac:dyDescent="0.25">
      <c r="A3594" s="1" t="s">
        <v>3594</v>
      </c>
      <c r="B3594" s="1" t="str">
        <f ca="1">IFERROR(__xludf.DUMMYFUNCTION("GOOGLETRANSLATE(A3594)"),"rehearsal")</f>
        <v>rehearsal</v>
      </c>
    </row>
    <row r="3595" spans="1:2" ht="15.75" customHeight="1" x14ac:dyDescent="0.25">
      <c r="A3595" s="1" t="s">
        <v>3595</v>
      </c>
      <c r="B3595" s="1" t="str">
        <f ca="1">IFERROR(__xludf.DUMMYFUNCTION("GOOGLETRANSLATE(A3595)"),"pay")</f>
        <v>pay</v>
      </c>
    </row>
    <row r="3596" spans="1:2" ht="15.75" customHeight="1" x14ac:dyDescent="0.25">
      <c r="A3596" s="1" t="s">
        <v>3596</v>
      </c>
      <c r="B3596" s="1" t="str">
        <f ca="1">IFERROR(__xludf.DUMMYFUNCTION("GOOGLETRANSLATE(A3596)"),"relatives")</f>
        <v>relatives</v>
      </c>
    </row>
    <row r="3597" spans="1:2" ht="15.75" customHeight="1" x14ac:dyDescent="0.25">
      <c r="A3597" s="1" t="s">
        <v>3597</v>
      </c>
      <c r="B3597" s="1" t="str">
        <f ca="1">IFERROR(__xludf.DUMMYFUNCTION("GOOGLETRANSLATE(A3597)"),"gym")</f>
        <v>gym</v>
      </c>
    </row>
    <row r="3598" spans="1:2" ht="15.75" customHeight="1" x14ac:dyDescent="0.25">
      <c r="A3598" s="1" t="s">
        <v>3598</v>
      </c>
      <c r="B3598" s="1" t="str">
        <f ca="1">IFERROR(__xludf.DUMMYFUNCTION("GOOGLETRANSLATE(A3598)"),"negative")</f>
        <v>negative</v>
      </c>
    </row>
    <row r="3599" spans="1:2" ht="15.75" customHeight="1" x14ac:dyDescent="0.25">
      <c r="A3599" s="1" t="s">
        <v>3599</v>
      </c>
      <c r="B3599" s="1" t="str">
        <f ca="1">IFERROR(__xludf.DUMMYFUNCTION("GOOGLETRANSLATE(A3599)"),"language")</f>
        <v>language</v>
      </c>
    </row>
    <row r="3600" spans="1:2" ht="15.75" customHeight="1" x14ac:dyDescent="0.25">
      <c r="A3600" s="1" t="s">
        <v>3600</v>
      </c>
      <c r="B3600" s="1" t="str">
        <f ca="1">IFERROR(__xludf.DUMMYFUNCTION("GOOGLETRANSLATE(A3600)"),"Birds")</f>
        <v>Birds</v>
      </c>
    </row>
    <row r="3601" spans="1:2" ht="15.75" customHeight="1" x14ac:dyDescent="0.25">
      <c r="A3601" s="1" t="s">
        <v>3601</v>
      </c>
      <c r="B3601" s="1" t="str">
        <f ca="1">IFERROR(__xludf.DUMMYFUNCTION("GOOGLETRANSLATE(A3601)"),"presents")</f>
        <v>presents</v>
      </c>
    </row>
    <row r="3602" spans="1:2" ht="15.75" customHeight="1" x14ac:dyDescent="0.25">
      <c r="A3602" s="1" t="s">
        <v>3602</v>
      </c>
      <c r="B3602" s="1" t="str">
        <f ca="1">IFERROR(__xludf.DUMMYFUNCTION("GOOGLETRANSLATE(A3602)"),"remain")</f>
        <v>remain</v>
      </c>
    </row>
    <row r="3603" spans="1:2" ht="15.75" customHeight="1" x14ac:dyDescent="0.25">
      <c r="A3603" s="1" t="s">
        <v>3603</v>
      </c>
      <c r="B3603" s="1" t="str">
        <f ca="1">IFERROR(__xludf.DUMMYFUNCTION("GOOGLETRANSLATE(A3603)"),"garage")</f>
        <v>garage</v>
      </c>
    </row>
    <row r="3604" spans="1:2" ht="15.75" customHeight="1" x14ac:dyDescent="0.25">
      <c r="A3604" s="1" t="s">
        <v>3604</v>
      </c>
      <c r="B3604" s="1" t="str">
        <f ca="1">IFERROR(__xludf.DUMMYFUNCTION("GOOGLETRANSLATE(A3604)"),"palo")</f>
        <v>palo</v>
      </c>
    </row>
    <row r="3605" spans="1:2" ht="15.75" customHeight="1" x14ac:dyDescent="0.25">
      <c r="A3605" s="1" t="s">
        <v>3605</v>
      </c>
      <c r="B3605" s="1" t="str">
        <f ca="1">IFERROR(__xludf.DUMMYFUNCTION("GOOGLETRANSLATE(A3605)"),"lion")</f>
        <v>lion</v>
      </c>
    </row>
    <row r="3606" spans="1:2" ht="15.75" customHeight="1" x14ac:dyDescent="0.25">
      <c r="A3606" s="1" t="s">
        <v>3606</v>
      </c>
      <c r="B3606" s="1" t="str">
        <f ca="1">IFERROR(__xludf.DUMMYFUNCTION("GOOGLETRANSLATE(A3606)"),"ears")</f>
        <v>ears</v>
      </c>
    </row>
    <row r="3607" spans="1:2" ht="15.75" customHeight="1" x14ac:dyDescent="0.25">
      <c r="A3607" s="1" t="s">
        <v>3607</v>
      </c>
      <c r="B3607" s="1" t="str">
        <f ca="1">IFERROR(__xludf.DUMMYFUNCTION("GOOGLETRANSLATE(A3607)"),"dick")</f>
        <v>dick</v>
      </c>
    </row>
    <row r="3608" spans="1:2" ht="15.75" customHeight="1" x14ac:dyDescent="0.25">
      <c r="A3608" s="1" t="s">
        <v>3608</v>
      </c>
      <c r="B3608" s="1" t="str">
        <f ca="1">IFERROR(__xludf.DUMMYFUNCTION("GOOGLETRANSLATE(A3608)"),"backs")</f>
        <v>backs</v>
      </c>
    </row>
    <row r="3609" spans="1:2" ht="15.75" customHeight="1" x14ac:dyDescent="0.25">
      <c r="A3609" s="1" t="s">
        <v>3609</v>
      </c>
      <c r="B3609" s="1" t="str">
        <f ca="1">IFERROR(__xludf.DUMMYFUNCTION("GOOGLETRANSLATE(A3609)"),"Bets")</f>
        <v>Bets</v>
      </c>
    </row>
    <row r="3610" spans="1:2" ht="15.75" customHeight="1" x14ac:dyDescent="0.25">
      <c r="A3610" s="1" t="s">
        <v>3610</v>
      </c>
      <c r="B3610" s="1" t="str">
        <f ca="1">IFERROR(__xludf.DUMMYFUNCTION("GOOGLETRANSLATE(A3610)"),"scientific")</f>
        <v>scientific</v>
      </c>
    </row>
    <row r="3611" spans="1:2" ht="15.75" customHeight="1" x14ac:dyDescent="0.25">
      <c r="A3611" s="1" t="s">
        <v>3611</v>
      </c>
      <c r="B3611" s="1" t="str">
        <f ca="1">IFERROR(__xludf.DUMMYFUNCTION("GOOGLETRANSLATE(A3611)"),"including")</f>
        <v>including</v>
      </c>
    </row>
    <row r="3612" spans="1:2" ht="15.75" customHeight="1" x14ac:dyDescent="0.25">
      <c r="A3612" s="1" t="s">
        <v>3612</v>
      </c>
      <c r="B3612" s="1" t="str">
        <f ca="1">IFERROR(__xludf.DUMMYFUNCTION("GOOGLETRANSLATE(A3612)"),"pellets")</f>
        <v>pellets</v>
      </c>
    </row>
    <row r="3613" spans="1:2" ht="15.75" customHeight="1" x14ac:dyDescent="0.25">
      <c r="A3613" s="1" t="s">
        <v>3613</v>
      </c>
      <c r="B3613" s="1" t="str">
        <f ca="1">IFERROR(__xludf.DUMMYFUNCTION("GOOGLETRANSLATE(A3613)"),"activity")</f>
        <v>activity</v>
      </c>
    </row>
    <row r="3614" spans="1:2" ht="15.75" customHeight="1" x14ac:dyDescent="0.25">
      <c r="A3614" s="1" t="s">
        <v>3614</v>
      </c>
      <c r="B3614" s="1" t="str">
        <f ca="1">IFERROR(__xludf.DUMMYFUNCTION("GOOGLETRANSLATE(A3614)"),"dragon")</f>
        <v>dragon</v>
      </c>
    </row>
    <row r="3615" spans="1:2" ht="15.75" customHeight="1" x14ac:dyDescent="0.25">
      <c r="A3615" s="1" t="s">
        <v>3615</v>
      </c>
      <c r="B3615" s="1" t="str">
        <f ca="1">IFERROR(__xludf.DUMMYFUNCTION("GOOGLETRANSLATE(A3615)"),"need")</f>
        <v>need</v>
      </c>
    </row>
    <row r="3616" spans="1:2" ht="15.75" customHeight="1" x14ac:dyDescent="0.25">
      <c r="A3616" s="1" t="s">
        <v>3616</v>
      </c>
      <c r="B3616" s="1" t="str">
        <f ca="1">IFERROR(__xludf.DUMMYFUNCTION("GOOGLETRANSLATE(A3616)"),"We try")</f>
        <v>We try</v>
      </c>
    </row>
    <row r="3617" spans="1:2" ht="15.75" customHeight="1" x14ac:dyDescent="0.25">
      <c r="A3617" s="1" t="s">
        <v>3617</v>
      </c>
      <c r="B3617" s="1" t="str">
        <f ca="1">IFERROR(__xludf.DUMMYFUNCTION("GOOGLETRANSLATE(A3617)"),"put up with")</f>
        <v>put up with</v>
      </c>
    </row>
    <row r="3618" spans="1:2" ht="15.75" customHeight="1" x14ac:dyDescent="0.25">
      <c r="A3618" s="1" t="s">
        <v>3618</v>
      </c>
      <c r="B3618" s="1" t="str">
        <f ca="1">IFERROR(__xludf.DUMMYFUNCTION("GOOGLETRANSLATE(A3618)"),"davis")</f>
        <v>davis</v>
      </c>
    </row>
    <row r="3619" spans="1:2" ht="15.75" customHeight="1" x14ac:dyDescent="0.25">
      <c r="A3619" s="1" t="s">
        <v>3619</v>
      </c>
      <c r="B3619" s="1" t="str">
        <f ca="1">IFERROR(__xludf.DUMMYFUNCTION("GOOGLETRANSLATE(A3619)"),"first")</f>
        <v>first</v>
      </c>
    </row>
    <row r="3620" spans="1:2" ht="15.75" customHeight="1" x14ac:dyDescent="0.25">
      <c r="A3620" s="1" t="s">
        <v>3620</v>
      </c>
      <c r="B3620" s="1" t="str">
        <f ca="1">IFERROR(__xludf.DUMMYFUNCTION("GOOGLETRANSLATE(A3620)"),"generation")</f>
        <v>generation</v>
      </c>
    </row>
    <row r="3621" spans="1:2" ht="15.75" customHeight="1" x14ac:dyDescent="0.25">
      <c r="A3621" s="1" t="s">
        <v>3621</v>
      </c>
      <c r="B3621" s="1" t="str">
        <f ca="1">IFERROR(__xludf.DUMMYFUNCTION("GOOGLETRANSLATE(A3621)"),"sexual")</f>
        <v>sexual</v>
      </c>
    </row>
    <row r="3622" spans="1:2" ht="15.75" customHeight="1" x14ac:dyDescent="0.25">
      <c r="A3622" s="1" t="s">
        <v>3622</v>
      </c>
      <c r="B3622" s="1" t="str">
        <f ca="1">IFERROR(__xludf.DUMMYFUNCTION("GOOGLETRANSLATE(A3622)"),"You want")</f>
        <v>You want</v>
      </c>
    </row>
    <row r="3623" spans="1:2" ht="15.75" customHeight="1" x14ac:dyDescent="0.25">
      <c r="A3623" s="1" t="s">
        <v>3623</v>
      </c>
      <c r="B3623" s="1" t="str">
        <f ca="1">IFERROR(__xludf.DUMMYFUNCTION("GOOGLETRANSLATE(A3623)"),"groups")</f>
        <v>groups</v>
      </c>
    </row>
    <row r="3624" spans="1:2" ht="15.75" customHeight="1" x14ac:dyDescent="0.25">
      <c r="A3624" s="1" t="s">
        <v>3624</v>
      </c>
      <c r="B3624" s="1" t="str">
        <f ca="1">IFERROR(__xludf.DUMMYFUNCTION("GOOGLETRANSLATE(A3624)"),"capital")</f>
        <v>capital</v>
      </c>
    </row>
    <row r="3625" spans="1:2" ht="15.75" customHeight="1" x14ac:dyDescent="0.25">
      <c r="A3625" s="1" t="s">
        <v>3625</v>
      </c>
      <c r="B3625" s="1" t="str">
        <f ca="1">IFERROR(__xludf.DUMMYFUNCTION("GOOGLETRANSLATE(A3625)"),"Let's leave")</f>
        <v>Let's leave</v>
      </c>
    </row>
    <row r="3626" spans="1:2" ht="15.75" customHeight="1" x14ac:dyDescent="0.25">
      <c r="A3626" s="1" t="s">
        <v>3626</v>
      </c>
      <c r="B3626" s="1" t="str">
        <f ca="1">IFERROR(__xludf.DUMMYFUNCTION("GOOGLETRANSLATE(A3626)"),"You would have")</f>
        <v>You would have</v>
      </c>
    </row>
    <row r="3627" spans="1:2" ht="15.75" customHeight="1" x14ac:dyDescent="0.25">
      <c r="A3627" s="1" t="s">
        <v>3627</v>
      </c>
      <c r="B3627" s="1" t="str">
        <f ca="1">IFERROR(__xludf.DUMMYFUNCTION("GOOGLETRANSLATE(A3627)"),"machinery")</f>
        <v>machinery</v>
      </c>
    </row>
    <row r="3628" spans="1:2" ht="15.75" customHeight="1" x14ac:dyDescent="0.25">
      <c r="A3628" s="1" t="s">
        <v>3628</v>
      </c>
      <c r="B3628" s="1" t="str">
        <f ca="1">IFERROR(__xludf.DUMMYFUNCTION("GOOGLETRANSLATE(A3628)"),"AFFORDABLE")</f>
        <v>AFFORDABLE</v>
      </c>
    </row>
    <row r="3629" spans="1:2" ht="15.75" customHeight="1" x14ac:dyDescent="0.25">
      <c r="A3629" s="1" t="s">
        <v>3629</v>
      </c>
      <c r="B3629" s="1" t="str">
        <f ca="1">IFERROR(__xludf.DUMMYFUNCTION("GOOGLETRANSLATE(A3629)"),"Sir")</f>
        <v>Sir</v>
      </c>
    </row>
    <row r="3630" spans="1:2" ht="15.75" customHeight="1" x14ac:dyDescent="0.25">
      <c r="A3630" s="1" t="s">
        <v>3630</v>
      </c>
      <c r="B3630" s="1" t="str">
        <f ca="1">IFERROR(__xludf.DUMMYFUNCTION("GOOGLETRANSLATE(A3630)"),"systems")</f>
        <v>systems</v>
      </c>
    </row>
    <row r="3631" spans="1:2" ht="15.75" customHeight="1" x14ac:dyDescent="0.25">
      <c r="A3631" s="1" t="s">
        <v>3631</v>
      </c>
      <c r="B3631" s="1" t="str">
        <f ca="1">IFERROR(__xludf.DUMMYFUNCTION("GOOGLETRANSLATE(A3631)"),"to fake")</f>
        <v>to fake</v>
      </c>
    </row>
    <row r="3632" spans="1:2" ht="15.75" customHeight="1" x14ac:dyDescent="0.25">
      <c r="A3632" s="1" t="s">
        <v>3632</v>
      </c>
      <c r="B3632" s="1" t="str">
        <f ca="1">IFERROR(__xludf.DUMMYFUNCTION("GOOGLETRANSLATE(A3632)"),"Think about it")</f>
        <v>Think about it</v>
      </c>
    </row>
    <row r="3633" spans="1:2" ht="15.75" customHeight="1" x14ac:dyDescent="0.25">
      <c r="A3633" s="1" t="s">
        <v>3633</v>
      </c>
      <c r="B3633" s="1" t="str">
        <f ca="1">IFERROR(__xludf.DUMMYFUNCTION("GOOGLETRANSLATE(A3633)"),"Wednesday")</f>
        <v>Wednesday</v>
      </c>
    </row>
    <row r="3634" spans="1:2" ht="15.75" customHeight="1" x14ac:dyDescent="0.25">
      <c r="A3634" s="1" t="s">
        <v>3634</v>
      </c>
      <c r="B3634" s="1" t="str">
        <f ca="1">IFERROR(__xludf.DUMMYFUNCTION("GOOGLETRANSLATE(A3634)"),"writer")</f>
        <v>writer</v>
      </c>
    </row>
    <row r="3635" spans="1:2" ht="15.75" customHeight="1" x14ac:dyDescent="0.25">
      <c r="A3635" s="1" t="s">
        <v>3635</v>
      </c>
      <c r="B3635" s="1" t="str">
        <f ca="1">IFERROR(__xludf.DUMMYFUNCTION("GOOGLETRANSLATE(A3635)"),"lonely")</f>
        <v>lonely</v>
      </c>
    </row>
    <row r="3636" spans="1:2" ht="15.75" customHeight="1" x14ac:dyDescent="0.25">
      <c r="A3636" s="1" t="s">
        <v>3636</v>
      </c>
      <c r="B3636" s="1" t="str">
        <f ca="1">IFERROR(__xludf.DUMMYFUNCTION("GOOGLETRANSLATE(A3636)"),"receipt")</f>
        <v>receipt</v>
      </c>
    </row>
    <row r="3637" spans="1:2" ht="15.75" customHeight="1" x14ac:dyDescent="0.25">
      <c r="A3637" s="1" t="s">
        <v>3637</v>
      </c>
      <c r="B3637" s="1" t="str">
        <f ca="1">IFERROR(__xludf.DUMMYFUNCTION("GOOGLETRANSLATE(A3637)"),"know him")</f>
        <v>know him</v>
      </c>
    </row>
    <row r="3638" spans="1:2" ht="15.75" customHeight="1" x14ac:dyDescent="0.25">
      <c r="A3638" s="1" t="s">
        <v>3638</v>
      </c>
      <c r="B3638" s="1" t="str">
        <f ca="1">IFERROR(__xludf.DUMMYFUNCTION("GOOGLETRANSLATE(A3638)"),"we could")</f>
        <v>we could</v>
      </c>
    </row>
    <row r="3639" spans="1:2" ht="15.75" customHeight="1" x14ac:dyDescent="0.25">
      <c r="A3639" s="1" t="s">
        <v>3639</v>
      </c>
      <c r="B3639" s="1" t="str">
        <f ca="1">IFERROR(__xludf.DUMMYFUNCTION("GOOGLETRANSLATE(A3639)"),"become")</f>
        <v>become</v>
      </c>
    </row>
    <row r="3640" spans="1:2" ht="15.75" customHeight="1" x14ac:dyDescent="0.25">
      <c r="A3640" s="1" t="s">
        <v>3640</v>
      </c>
      <c r="B3640" s="1" t="str">
        <f ca="1">IFERROR(__xludf.DUMMYFUNCTION("GOOGLETRANSLATE(A3640)"),"souls")</f>
        <v>souls</v>
      </c>
    </row>
    <row r="3641" spans="1:2" ht="15.75" customHeight="1" x14ac:dyDescent="0.25">
      <c r="A3641" s="1" t="s">
        <v>3641</v>
      </c>
      <c r="B3641" s="1" t="str">
        <f ca="1">IFERROR(__xludf.DUMMYFUNCTION("GOOGLETRANSLATE(A3641)"),"heel")</f>
        <v>heel</v>
      </c>
    </row>
    <row r="3642" spans="1:2" ht="15.75" customHeight="1" x14ac:dyDescent="0.25">
      <c r="A3642" s="1" t="s">
        <v>3642</v>
      </c>
      <c r="B3642" s="1" t="str">
        <f ca="1">IFERROR(__xludf.DUMMYFUNCTION("GOOGLETRANSLATE(A3642)"),"sonar")</f>
        <v>sonar</v>
      </c>
    </row>
    <row r="3643" spans="1:2" ht="15.75" customHeight="1" x14ac:dyDescent="0.25">
      <c r="A3643" s="1" t="s">
        <v>3643</v>
      </c>
      <c r="B3643" s="1" t="str">
        <f ca="1">IFERROR(__xludf.DUMMYFUNCTION("GOOGLETRANSLATE(A3643)"),"advertising")</f>
        <v>advertising</v>
      </c>
    </row>
    <row r="3644" spans="1:2" ht="15.75" customHeight="1" x14ac:dyDescent="0.25">
      <c r="A3644" s="1" t="s">
        <v>3644</v>
      </c>
      <c r="B3644" s="1" t="str">
        <f ca="1">IFERROR(__xludf.DUMMYFUNCTION("GOOGLETRANSLATE(A3644)"),"russell")</f>
        <v>russell</v>
      </c>
    </row>
    <row r="3645" spans="1:2" ht="15.75" customHeight="1" x14ac:dyDescent="0.25">
      <c r="A3645" s="1" t="s">
        <v>3645</v>
      </c>
      <c r="B3645" s="1" t="str">
        <f ca="1">IFERROR(__xludf.DUMMYFUNCTION("GOOGLETRANSLATE(A3645)"),"temporal")</f>
        <v>temporal</v>
      </c>
    </row>
    <row r="3646" spans="1:2" ht="15.75" customHeight="1" x14ac:dyDescent="0.25">
      <c r="A3646" s="1" t="s">
        <v>3646</v>
      </c>
      <c r="B3646" s="1" t="str">
        <f ca="1">IFERROR(__xludf.DUMMYFUNCTION("GOOGLETRANSLATE(A3646)"),"background")</f>
        <v>background</v>
      </c>
    </row>
    <row r="3647" spans="1:2" ht="15.75" customHeight="1" x14ac:dyDescent="0.25">
      <c r="A3647" s="1" t="s">
        <v>3647</v>
      </c>
      <c r="B3647" s="1" t="str">
        <f ca="1">IFERROR(__xludf.DUMMYFUNCTION("GOOGLETRANSLATE(A3647)"),"tried")</f>
        <v>tried</v>
      </c>
    </row>
    <row r="3648" spans="1:2" ht="15.75" customHeight="1" x14ac:dyDescent="0.25">
      <c r="A3648" s="1" t="s">
        <v>3648</v>
      </c>
      <c r="B3648" s="1" t="str">
        <f ca="1">IFERROR(__xludf.DUMMYFUNCTION("GOOGLETRANSLATE(A3648)"),"todd")</f>
        <v>todd</v>
      </c>
    </row>
    <row r="3649" spans="1:2" ht="15.75" customHeight="1" x14ac:dyDescent="0.25">
      <c r="A3649" s="1" t="s">
        <v>3649</v>
      </c>
      <c r="B3649" s="1" t="str">
        <f ca="1">IFERROR(__xludf.DUMMYFUNCTION("GOOGLETRANSLATE(A3649)"),"kenny")</f>
        <v>kenny</v>
      </c>
    </row>
    <row r="3650" spans="1:2" ht="15.75" customHeight="1" x14ac:dyDescent="0.25">
      <c r="A3650" s="1" t="s">
        <v>3650</v>
      </c>
      <c r="B3650" s="1" t="str">
        <f ca="1">IFERROR(__xludf.DUMMYFUNCTION("GOOGLETRANSLATE(A3650)"),"They called")</f>
        <v>They called</v>
      </c>
    </row>
    <row r="3651" spans="1:2" ht="15.75" customHeight="1" x14ac:dyDescent="0.25">
      <c r="A3651" s="1" t="s">
        <v>3651</v>
      </c>
      <c r="B3651" s="1" t="str">
        <f ca="1">IFERROR(__xludf.DUMMYFUNCTION("GOOGLETRANSLATE(A3651)"),"attractive")</f>
        <v>attractive</v>
      </c>
    </row>
    <row r="3652" spans="1:2" ht="15.75" customHeight="1" x14ac:dyDescent="0.25">
      <c r="A3652" s="1" t="s">
        <v>3652</v>
      </c>
      <c r="B3652" s="1" t="str">
        <f ca="1">IFERROR(__xludf.DUMMYFUNCTION("GOOGLETRANSLATE(A3652)"),"Go away")</f>
        <v>Go away</v>
      </c>
    </row>
    <row r="3653" spans="1:2" ht="15.75" customHeight="1" x14ac:dyDescent="0.25">
      <c r="A3653" s="1" t="s">
        <v>3653</v>
      </c>
      <c r="B3653" s="1" t="str">
        <f ca="1">IFERROR(__xludf.DUMMYFUNCTION("GOOGLETRANSLATE(A3653)"),"out")</f>
        <v>out</v>
      </c>
    </row>
    <row r="3654" spans="1:2" ht="15.75" customHeight="1" x14ac:dyDescent="0.25">
      <c r="A3654" s="1" t="s">
        <v>3654</v>
      </c>
      <c r="B3654" s="1" t="str">
        <f ca="1">IFERROR(__xludf.DUMMYFUNCTION("GOOGLETRANSLATE(A3654)"),"birthday")</f>
        <v>birthday</v>
      </c>
    </row>
    <row r="3655" spans="1:2" ht="15.75" customHeight="1" x14ac:dyDescent="0.25">
      <c r="A3655" s="1" t="s">
        <v>3655</v>
      </c>
      <c r="B3655" s="1" t="str">
        <f ca="1">IFERROR(__xludf.DUMMYFUNCTION("GOOGLETRANSLATE(A3655)"),"interests")</f>
        <v>interests</v>
      </c>
    </row>
    <row r="3656" spans="1:2" ht="15.75" customHeight="1" x14ac:dyDescent="0.25">
      <c r="A3656" s="1" t="s">
        <v>3656</v>
      </c>
      <c r="B3656" s="1" t="str">
        <f ca="1">IFERROR(__xludf.DUMMYFUNCTION("GOOGLETRANSLATE(A3656)"),"Mothers")</f>
        <v>Mothers</v>
      </c>
    </row>
    <row r="3657" spans="1:2" ht="15.75" customHeight="1" x14ac:dyDescent="0.25">
      <c r="A3657" s="1" t="s">
        <v>3657</v>
      </c>
      <c r="B3657" s="1" t="str">
        <f ca="1">IFERROR(__xludf.DUMMYFUNCTION("GOOGLETRANSLATE(A3657)"),"Deba")</f>
        <v>Deba</v>
      </c>
    </row>
    <row r="3658" spans="1:2" ht="15.75" customHeight="1" x14ac:dyDescent="0.25">
      <c r="A3658" s="1" t="s">
        <v>3658</v>
      </c>
      <c r="B3658" s="1" t="str">
        <f ca="1">IFERROR(__xludf.DUMMYFUNCTION("GOOGLETRANSLATE(A3658)"),"you're welcome")</f>
        <v>you're welcome</v>
      </c>
    </row>
    <row r="3659" spans="1:2" ht="15.75" customHeight="1" x14ac:dyDescent="0.25">
      <c r="A3659" s="1" t="s">
        <v>3659</v>
      </c>
      <c r="B3659" s="1" t="str">
        <f ca="1">IFERROR(__xludf.DUMMYFUNCTION("GOOGLETRANSLATE(A3659)"),"babysitter")</f>
        <v>babysitter</v>
      </c>
    </row>
    <row r="3660" spans="1:2" ht="15.75" customHeight="1" x14ac:dyDescent="0.25">
      <c r="A3660" s="1" t="s">
        <v>3660</v>
      </c>
      <c r="B3660" s="1" t="str">
        <f ca="1">IFERROR(__xludf.DUMMYFUNCTION("GOOGLETRANSLATE(A3660)"),"Movements")</f>
        <v>Movements</v>
      </c>
    </row>
    <row r="3661" spans="1:2" ht="15.75" customHeight="1" x14ac:dyDescent="0.25">
      <c r="A3661" s="1" t="s">
        <v>3661</v>
      </c>
      <c r="B3661" s="1" t="str">
        <f ca="1">IFERROR(__xludf.DUMMYFUNCTION("GOOGLETRANSLATE(A3661)"),"quince")</f>
        <v>quince</v>
      </c>
    </row>
    <row r="3662" spans="1:2" ht="15.75" customHeight="1" x14ac:dyDescent="0.25">
      <c r="A3662" s="1" t="s">
        <v>3662</v>
      </c>
      <c r="B3662" s="1" t="str">
        <f ca="1">IFERROR(__xludf.DUMMYFUNCTION("GOOGLETRANSLATE(A3662)"),"holmes")</f>
        <v>holmes</v>
      </c>
    </row>
    <row r="3663" spans="1:2" ht="15.75" customHeight="1" x14ac:dyDescent="0.25">
      <c r="A3663" s="1" t="s">
        <v>3663</v>
      </c>
      <c r="B3663" s="1" t="str">
        <f ca="1">IFERROR(__xludf.DUMMYFUNCTION("GOOGLETRANSLATE(A3663)"),"wall")</f>
        <v>wall</v>
      </c>
    </row>
    <row r="3664" spans="1:2" ht="15.75" customHeight="1" x14ac:dyDescent="0.25">
      <c r="A3664" s="1" t="s">
        <v>3664</v>
      </c>
      <c r="B3664" s="1" t="str">
        <f ca="1">IFERROR(__xludf.DUMMYFUNCTION("GOOGLETRANSLATE(A3664)"),"receives")</f>
        <v>receives</v>
      </c>
    </row>
    <row r="3665" spans="1:2" ht="15.75" customHeight="1" x14ac:dyDescent="0.25">
      <c r="A3665" s="1" t="s">
        <v>3665</v>
      </c>
      <c r="B3665" s="1" t="str">
        <f ca="1">IFERROR(__xludf.DUMMYFUNCTION("GOOGLETRANSLATE(A3665)"),"light")</f>
        <v>light</v>
      </c>
    </row>
    <row r="3666" spans="1:2" ht="15.75" customHeight="1" x14ac:dyDescent="0.25">
      <c r="A3666" s="1" t="s">
        <v>3666</v>
      </c>
      <c r="B3666" s="1" t="str">
        <f ca="1">IFERROR(__xludf.DUMMYFUNCTION("GOOGLETRANSLATE(A3666)"),"I was born")</f>
        <v>I was born</v>
      </c>
    </row>
    <row r="3667" spans="1:2" ht="15.75" customHeight="1" x14ac:dyDescent="0.25">
      <c r="A3667" s="1" t="s">
        <v>3667</v>
      </c>
      <c r="B3667" s="1" t="str">
        <f ca="1">IFERROR(__xludf.DUMMYFUNCTION("GOOGLETRANSLATE(A3667)"),"Before")</f>
        <v>Before</v>
      </c>
    </row>
    <row r="3668" spans="1:2" ht="15.75" customHeight="1" x14ac:dyDescent="0.25">
      <c r="A3668" s="1" t="s">
        <v>3668</v>
      </c>
      <c r="B3668" s="1" t="str">
        <f ca="1">IFERROR(__xludf.DUMMYFUNCTION("GOOGLETRANSLATE(A3668)"),"covered")</f>
        <v>covered</v>
      </c>
    </row>
    <row r="3669" spans="1:2" ht="15.75" customHeight="1" x14ac:dyDescent="0.25">
      <c r="A3669" s="1" t="s">
        <v>3669</v>
      </c>
      <c r="B3669" s="1" t="str">
        <f ca="1">IFERROR(__xludf.DUMMYFUNCTION("GOOGLETRANSLATE(A3669)"),"counting")</f>
        <v>counting</v>
      </c>
    </row>
    <row r="3670" spans="1:2" ht="15.75" customHeight="1" x14ac:dyDescent="0.25">
      <c r="A3670" s="1" t="s">
        <v>3670</v>
      </c>
      <c r="B3670" s="1" t="str">
        <f ca="1">IFERROR(__xludf.DUMMYFUNCTION("GOOGLETRANSLATE(A3670)"),"laugh")</f>
        <v>laugh</v>
      </c>
    </row>
    <row r="3671" spans="1:2" ht="15.75" customHeight="1" x14ac:dyDescent="0.25">
      <c r="A3671" s="1" t="s">
        <v>3671</v>
      </c>
      <c r="B3671" s="1" t="str">
        <f ca="1">IFERROR(__xludf.DUMMYFUNCTION("GOOGLETRANSLATE(A3671)"),"product")</f>
        <v>product</v>
      </c>
    </row>
    <row r="3672" spans="1:2" ht="15.75" customHeight="1" x14ac:dyDescent="0.25">
      <c r="A3672" s="1" t="s">
        <v>3672</v>
      </c>
      <c r="B3672" s="1" t="str">
        <f ca="1">IFERROR(__xludf.DUMMYFUNCTION("GOOGLETRANSLATE(A3672)"),"damage")</f>
        <v>damage</v>
      </c>
    </row>
    <row r="3673" spans="1:2" ht="15.75" customHeight="1" x14ac:dyDescent="0.25">
      <c r="A3673" s="1" t="s">
        <v>3673</v>
      </c>
      <c r="B3673" s="1" t="str">
        <f ca="1">IFERROR(__xludf.DUMMYFUNCTION("GOOGLETRANSLATE(A3673)"),"hug")</f>
        <v>hug</v>
      </c>
    </row>
    <row r="3674" spans="1:2" ht="15.75" customHeight="1" x14ac:dyDescent="0.25">
      <c r="A3674" s="1" t="s">
        <v>3674</v>
      </c>
      <c r="B3674" s="1" t="str">
        <f ca="1">IFERROR(__xludf.DUMMYFUNCTION("GOOGLETRANSLATE(A3674)"),"glasses")</f>
        <v>glasses</v>
      </c>
    </row>
    <row r="3675" spans="1:2" ht="15.75" customHeight="1" x14ac:dyDescent="0.25">
      <c r="A3675" s="1" t="s">
        <v>3675</v>
      </c>
      <c r="B3675" s="1" t="str">
        <f ca="1">IFERROR(__xludf.DUMMYFUNCTION("GOOGLETRANSLATE(A3675)"),"fix it")</f>
        <v>fix it</v>
      </c>
    </row>
    <row r="3676" spans="1:2" ht="15.75" customHeight="1" x14ac:dyDescent="0.25">
      <c r="A3676" s="1" t="s">
        <v>3676</v>
      </c>
      <c r="B3676" s="1" t="str">
        <f ca="1">IFERROR(__xludf.DUMMYFUNCTION("GOOGLETRANSLATE(A3676)"),"nephew")</f>
        <v>nephew</v>
      </c>
    </row>
    <row r="3677" spans="1:2" ht="15.75" customHeight="1" x14ac:dyDescent="0.25">
      <c r="A3677" s="1" t="s">
        <v>3677</v>
      </c>
      <c r="B3677" s="1" t="str">
        <f ca="1">IFERROR(__xludf.DUMMYFUNCTION("GOOGLETRANSLATE(A3677)"),"man")</f>
        <v>man</v>
      </c>
    </row>
    <row r="3678" spans="1:2" ht="15.75" customHeight="1" x14ac:dyDescent="0.25">
      <c r="A3678" s="1" t="s">
        <v>3678</v>
      </c>
      <c r="B3678" s="1" t="str">
        <f ca="1">IFERROR(__xludf.DUMMYFUNCTION("GOOGLETRANSLATE(A3678)"),"demand")</f>
        <v>demand</v>
      </c>
    </row>
    <row r="3679" spans="1:2" ht="15.75" customHeight="1" x14ac:dyDescent="0.25">
      <c r="A3679" s="1" t="s">
        <v>3679</v>
      </c>
      <c r="B3679" s="1" t="str">
        <f ca="1">IFERROR(__xludf.DUMMYFUNCTION("GOOGLETRANSLATE(A3679)"),"elections")</f>
        <v>elections</v>
      </c>
    </row>
    <row r="3680" spans="1:2" ht="15.75" customHeight="1" x14ac:dyDescent="0.25">
      <c r="A3680" s="1" t="s">
        <v>3680</v>
      </c>
      <c r="B3680" s="1" t="str">
        <f ca="1">IFERROR(__xludf.DUMMYFUNCTION("GOOGLETRANSLATE(A3680)"),"construction")</f>
        <v>construction</v>
      </c>
    </row>
    <row r="3681" spans="1:2" ht="15.75" customHeight="1" x14ac:dyDescent="0.25">
      <c r="A3681" s="1" t="s">
        <v>3681</v>
      </c>
      <c r="B3681" s="1" t="str">
        <f ca="1">IFERROR(__xludf.DUMMYFUNCTION("GOOGLETRANSLATE(A3681)"),"I'll help")</f>
        <v>I'll help</v>
      </c>
    </row>
    <row r="3682" spans="1:2" ht="15.75" customHeight="1" x14ac:dyDescent="0.25">
      <c r="A3682" s="1" t="s">
        <v>3682</v>
      </c>
      <c r="B3682" s="1" t="str">
        <f ca="1">IFERROR(__xludf.DUMMYFUNCTION("GOOGLETRANSLATE(A3682)"),"sought")</f>
        <v>sought</v>
      </c>
    </row>
    <row r="3683" spans="1:2" ht="15.75" customHeight="1" x14ac:dyDescent="0.25">
      <c r="A3683" s="1" t="s">
        <v>3683</v>
      </c>
      <c r="B3683" s="1" t="str">
        <f ca="1">IFERROR(__xludf.DUMMYFUNCTION("GOOGLETRANSLATE(A3683)"),"creature")</f>
        <v>creature</v>
      </c>
    </row>
    <row r="3684" spans="1:2" ht="15.75" customHeight="1" x14ac:dyDescent="0.25">
      <c r="A3684" s="1" t="s">
        <v>3684</v>
      </c>
      <c r="B3684" s="1" t="str">
        <f ca="1">IFERROR(__xludf.DUMMYFUNCTION("GOOGLETRANSLATE(A3684)"),"leave it")</f>
        <v>leave it</v>
      </c>
    </row>
    <row r="3685" spans="1:2" ht="15.75" customHeight="1" x14ac:dyDescent="0.25">
      <c r="A3685" s="1" t="s">
        <v>3685</v>
      </c>
      <c r="B3685" s="1" t="str">
        <f ca="1">IFERROR(__xludf.DUMMYFUNCTION("GOOGLETRANSLATE(A3685)"),"International")</f>
        <v>International</v>
      </c>
    </row>
    <row r="3686" spans="1:2" ht="15.75" customHeight="1" x14ac:dyDescent="0.25">
      <c r="A3686" s="1" t="s">
        <v>3686</v>
      </c>
      <c r="B3686" s="1" t="str">
        <f ca="1">IFERROR(__xludf.DUMMYFUNCTION("GOOGLETRANSLATE(A3686)"),"profile")</f>
        <v>profile</v>
      </c>
    </row>
    <row r="3687" spans="1:2" ht="15.75" customHeight="1" x14ac:dyDescent="0.25">
      <c r="A3687" s="1" t="s">
        <v>3687</v>
      </c>
      <c r="B3687" s="1" t="str">
        <f ca="1">IFERROR(__xludf.DUMMYFUNCTION("GOOGLETRANSLATE(A3687)"),"piece")</f>
        <v>piece</v>
      </c>
    </row>
    <row r="3688" spans="1:2" ht="15.75" customHeight="1" x14ac:dyDescent="0.25">
      <c r="A3688" s="1" t="s">
        <v>3688</v>
      </c>
      <c r="B3688" s="1" t="str">
        <f ca="1">IFERROR(__xludf.DUMMYFUNCTION("GOOGLETRANSLATE(A3688)"),"actress")</f>
        <v>actress</v>
      </c>
    </row>
    <row r="3689" spans="1:2" ht="15.75" customHeight="1" x14ac:dyDescent="0.25">
      <c r="A3689" s="1" t="s">
        <v>3689</v>
      </c>
      <c r="B3689" s="1" t="str">
        <f ca="1">IFERROR(__xludf.DUMMYFUNCTION("GOOGLETRANSLATE(A3689)"),"I repeat")</f>
        <v>I repeat</v>
      </c>
    </row>
    <row r="3690" spans="1:2" ht="15.75" customHeight="1" x14ac:dyDescent="0.25">
      <c r="A3690" s="1" t="s">
        <v>3690</v>
      </c>
      <c r="B3690" s="1" t="str">
        <f ca="1">IFERROR(__xludf.DUMMYFUNCTION("GOOGLETRANSLATE(A3690)"),"Bless")</f>
        <v>Bless</v>
      </c>
    </row>
    <row r="3691" spans="1:2" ht="15.75" customHeight="1" x14ac:dyDescent="0.25">
      <c r="A3691" s="1" t="s">
        <v>3691</v>
      </c>
      <c r="B3691" s="1" t="str">
        <f ca="1">IFERROR(__xludf.DUMMYFUNCTION("GOOGLETRANSLATE(A3691)"),"track")</f>
        <v>track</v>
      </c>
    </row>
    <row r="3692" spans="1:2" ht="15.75" customHeight="1" x14ac:dyDescent="0.25">
      <c r="A3692" s="1" t="s">
        <v>3692</v>
      </c>
      <c r="B3692" s="1" t="str">
        <f ca="1">IFERROR(__xludf.DUMMYFUNCTION("GOOGLETRANSLATE(A3692)"),"whoa")</f>
        <v>whoa</v>
      </c>
    </row>
    <row r="3693" spans="1:2" ht="15.75" customHeight="1" x14ac:dyDescent="0.25">
      <c r="A3693" s="1" t="s">
        <v>3693</v>
      </c>
      <c r="B3693" s="1" t="str">
        <f ca="1">IFERROR(__xludf.DUMMYFUNCTION("GOOGLETRANSLATE(A3693)"),"neighborhood")</f>
        <v>neighborhood</v>
      </c>
    </row>
    <row r="3694" spans="1:2" ht="15.75" customHeight="1" x14ac:dyDescent="0.25">
      <c r="A3694" s="1" t="s">
        <v>3694</v>
      </c>
      <c r="B3694" s="1" t="str">
        <f ca="1">IFERROR(__xludf.DUMMYFUNCTION("GOOGLETRANSLATE(A3694)"),"hannah")</f>
        <v>hannah</v>
      </c>
    </row>
    <row r="3695" spans="1:2" ht="15.75" customHeight="1" x14ac:dyDescent="0.25">
      <c r="A3695" s="1" t="s">
        <v>3695</v>
      </c>
      <c r="B3695" s="1" t="str">
        <f ca="1">IFERROR(__xludf.DUMMYFUNCTION("GOOGLETRANSLATE(A3695)"),"marcus")</f>
        <v>marcus</v>
      </c>
    </row>
    <row r="3696" spans="1:2" ht="15.75" customHeight="1" x14ac:dyDescent="0.25">
      <c r="A3696" s="1" t="s">
        <v>3696</v>
      </c>
      <c r="B3696" s="1" t="str">
        <f ca="1">IFERROR(__xludf.DUMMYFUNCTION("GOOGLETRANSLATE(A3696)"),"attacks")</f>
        <v>attacks</v>
      </c>
    </row>
    <row r="3697" spans="1:2" ht="15.75" customHeight="1" x14ac:dyDescent="0.25">
      <c r="A3697" s="1" t="s">
        <v>3697</v>
      </c>
      <c r="B3697" s="1" t="str">
        <f ca="1">IFERROR(__xludf.DUMMYFUNCTION("GOOGLETRANSLATE(A3697)"),"reasonable")</f>
        <v>reasonable</v>
      </c>
    </row>
    <row r="3698" spans="1:2" ht="15.75" customHeight="1" x14ac:dyDescent="0.25">
      <c r="A3698" s="1" t="s">
        <v>3698</v>
      </c>
      <c r="B3698" s="1" t="str">
        <f ca="1">IFERROR(__xludf.DUMMYFUNCTION("GOOGLETRANSLATE(A3698)"),"sells")</f>
        <v>sells</v>
      </c>
    </row>
    <row r="3699" spans="1:2" ht="15.75" customHeight="1" x14ac:dyDescent="0.25">
      <c r="A3699" s="1" t="s">
        <v>3699</v>
      </c>
      <c r="B3699" s="1" t="str">
        <f ca="1">IFERROR(__xludf.DUMMYFUNCTION("GOOGLETRANSLATE(A3699)"),"manager")</f>
        <v>manager</v>
      </c>
    </row>
    <row r="3700" spans="1:2" ht="15.75" customHeight="1" x14ac:dyDescent="0.25">
      <c r="A3700" s="1" t="s">
        <v>3700</v>
      </c>
      <c r="B3700" s="1" t="str">
        <f ca="1">IFERROR(__xludf.DUMMYFUNCTION("GOOGLETRANSLATE(A3700)"),"sensible")</f>
        <v>sensible</v>
      </c>
    </row>
    <row r="3701" spans="1:2" ht="15.75" customHeight="1" x14ac:dyDescent="0.25">
      <c r="A3701" s="1" t="s">
        <v>3701</v>
      </c>
      <c r="B3701" s="1" t="str">
        <f ca="1">IFERROR(__xludf.DUMMYFUNCTION("GOOGLETRANSLATE(A3701)"),"laugh")</f>
        <v>laugh</v>
      </c>
    </row>
    <row r="3702" spans="1:2" ht="15.75" customHeight="1" x14ac:dyDescent="0.25">
      <c r="A3702" s="1" t="s">
        <v>3702</v>
      </c>
      <c r="B3702" s="1" t="str">
        <f ca="1">IFERROR(__xludf.DUMMYFUNCTION("GOOGLETRANSLATE(A3702)"),"left")</f>
        <v>left</v>
      </c>
    </row>
    <row r="3703" spans="1:2" ht="15.75" customHeight="1" x14ac:dyDescent="0.25">
      <c r="A3703" s="1" t="s">
        <v>3703</v>
      </c>
      <c r="B3703" s="1" t="str">
        <f ca="1">IFERROR(__xludf.DUMMYFUNCTION("GOOGLETRANSLATE(A3703)"),"personality")</f>
        <v>personality</v>
      </c>
    </row>
    <row r="3704" spans="1:2" ht="15.75" customHeight="1" x14ac:dyDescent="0.25">
      <c r="A3704" s="1" t="s">
        <v>3704</v>
      </c>
      <c r="B3704" s="1" t="str">
        <f ca="1">IFERROR(__xludf.DUMMYFUNCTION("GOOGLETRANSLATE(A3704)"),"walk")</f>
        <v>walk</v>
      </c>
    </row>
    <row r="3705" spans="1:2" ht="15.75" customHeight="1" x14ac:dyDescent="0.25">
      <c r="A3705" s="1" t="s">
        <v>3705</v>
      </c>
      <c r="B3705" s="1" t="str">
        <f ca="1">IFERROR(__xludf.DUMMYFUNCTION("GOOGLETRANSLATE(A3705)"),"You bring")</f>
        <v>You bring</v>
      </c>
    </row>
    <row r="3706" spans="1:2" ht="15.75" customHeight="1" x14ac:dyDescent="0.25">
      <c r="A3706" s="1" t="s">
        <v>3706</v>
      </c>
      <c r="B3706" s="1" t="str">
        <f ca="1">IFERROR(__xludf.DUMMYFUNCTION("GOOGLETRANSLATE(A3706)"),"You had")</f>
        <v>You had</v>
      </c>
    </row>
    <row r="3707" spans="1:2" ht="15.75" customHeight="1" x14ac:dyDescent="0.25">
      <c r="A3707" s="1" t="s">
        <v>3707</v>
      </c>
      <c r="B3707" s="1" t="str">
        <f ca="1">IFERROR(__xludf.DUMMYFUNCTION("GOOGLETRANSLATE(A3707)"),"albert")</f>
        <v>albert</v>
      </c>
    </row>
    <row r="3708" spans="1:2" ht="15.75" customHeight="1" x14ac:dyDescent="0.25">
      <c r="A3708" s="1" t="s">
        <v>3708</v>
      </c>
      <c r="B3708" s="1" t="str">
        <f ca="1">IFERROR(__xludf.DUMMYFUNCTION("GOOGLETRANSLATE(A3708)"),"it contains")</f>
        <v>it contains</v>
      </c>
    </row>
    <row r="3709" spans="1:2" ht="15.75" customHeight="1" x14ac:dyDescent="0.25">
      <c r="A3709" s="1" t="s">
        <v>3709</v>
      </c>
      <c r="B3709" s="1" t="str">
        <f ca="1">IFERROR(__xludf.DUMMYFUNCTION("GOOGLETRANSLATE(A3709)"),"preparing")</f>
        <v>preparing</v>
      </c>
    </row>
    <row r="3710" spans="1:2" ht="15.75" customHeight="1" x14ac:dyDescent="0.25">
      <c r="A3710" s="1" t="s">
        <v>3710</v>
      </c>
      <c r="B3710" s="1" t="str">
        <f ca="1">IFERROR(__xludf.DUMMYFUNCTION("GOOGLETRANSLATE(A3710)"),"secretary")</f>
        <v>secretary</v>
      </c>
    </row>
    <row r="3711" spans="1:2" ht="15.75" customHeight="1" x14ac:dyDescent="0.25">
      <c r="A3711" s="1" t="s">
        <v>3711</v>
      </c>
      <c r="B3711" s="1" t="str">
        <f ca="1">IFERROR(__xludf.DUMMYFUNCTION("GOOGLETRANSLATE(A3711)"),"wheel")</f>
        <v>wheel</v>
      </c>
    </row>
    <row r="3712" spans="1:2" ht="15.75" customHeight="1" x14ac:dyDescent="0.25">
      <c r="A3712" s="1" t="s">
        <v>3712</v>
      </c>
      <c r="B3712" s="1" t="str">
        <f ca="1">IFERROR(__xludf.DUMMYFUNCTION("GOOGLETRANSLATE(A3712)"),"surprised")</f>
        <v>surprised</v>
      </c>
    </row>
    <row r="3713" spans="1:2" ht="15.75" customHeight="1" x14ac:dyDescent="0.25">
      <c r="A3713" s="1" t="s">
        <v>3713</v>
      </c>
      <c r="B3713" s="1" t="str">
        <f ca="1">IFERROR(__xludf.DUMMYFUNCTION("GOOGLETRANSLATE(A3713)"),"deep")</f>
        <v>deep</v>
      </c>
    </row>
    <row r="3714" spans="1:2" ht="15.75" customHeight="1" x14ac:dyDescent="0.25">
      <c r="A3714" s="1" t="s">
        <v>3714</v>
      </c>
      <c r="B3714" s="1" t="str">
        <f ca="1">IFERROR(__xludf.DUMMYFUNCTION("GOOGLETRANSLATE(A3714)"),"He met")</f>
        <v>He met</v>
      </c>
    </row>
    <row r="3715" spans="1:2" ht="15.75" customHeight="1" x14ac:dyDescent="0.25">
      <c r="A3715" s="1" t="s">
        <v>3715</v>
      </c>
      <c r="B3715" s="1" t="str">
        <f ca="1">IFERROR(__xludf.DUMMYFUNCTION("GOOGLETRANSLATE(A3715)"),"grain")</f>
        <v>grain</v>
      </c>
    </row>
    <row r="3716" spans="1:2" ht="15.75" customHeight="1" x14ac:dyDescent="0.25">
      <c r="A3716" s="1" t="s">
        <v>3716</v>
      </c>
      <c r="B3716" s="1" t="str">
        <f ca="1">IFERROR(__xludf.DUMMYFUNCTION("GOOGLETRANSLATE(A3716)"),"I will pay")</f>
        <v>I will pay</v>
      </c>
    </row>
    <row r="3717" spans="1:2" ht="15.75" customHeight="1" x14ac:dyDescent="0.25">
      <c r="A3717" s="1" t="s">
        <v>3717</v>
      </c>
      <c r="B3717" s="1" t="str">
        <f ca="1">IFERROR(__xludf.DUMMYFUNCTION("GOOGLETRANSLATE(A3717)"),"boundaries")</f>
        <v>boundaries</v>
      </c>
    </row>
    <row r="3718" spans="1:2" ht="15.75" customHeight="1" x14ac:dyDescent="0.25">
      <c r="A3718" s="1" t="s">
        <v>3718</v>
      </c>
      <c r="B3718" s="1" t="str">
        <f ca="1">IFERROR(__xludf.DUMMYFUNCTION("GOOGLETRANSLATE(A3718)"),"currency")</f>
        <v>currency</v>
      </c>
    </row>
    <row r="3719" spans="1:2" ht="15.75" customHeight="1" x14ac:dyDescent="0.25">
      <c r="A3719" s="1" t="s">
        <v>3719</v>
      </c>
      <c r="B3719" s="1" t="str">
        <f ca="1">IFERROR(__xludf.DUMMYFUNCTION("GOOGLETRANSLATE(A3719)"),"super")</f>
        <v>super</v>
      </c>
    </row>
    <row r="3720" spans="1:2" ht="15.75" customHeight="1" x14ac:dyDescent="0.25">
      <c r="A3720" s="1" t="s">
        <v>3720</v>
      </c>
      <c r="B3720" s="1" t="str">
        <f ca="1">IFERROR(__xludf.DUMMYFUNCTION("GOOGLETRANSLATE(A3720)"),"piety")</f>
        <v>piety</v>
      </c>
    </row>
    <row r="3721" spans="1:2" ht="15.75" customHeight="1" x14ac:dyDescent="0.25">
      <c r="A3721" s="1" t="s">
        <v>3721</v>
      </c>
      <c r="B3721" s="1" t="str">
        <f ca="1">IFERROR(__xludf.DUMMYFUNCTION("GOOGLETRANSLATE(A3721)"),"military")</f>
        <v>military</v>
      </c>
    </row>
    <row r="3722" spans="1:2" ht="15.75" customHeight="1" x14ac:dyDescent="0.25">
      <c r="A3722" s="1" t="s">
        <v>3722</v>
      </c>
      <c r="B3722" s="1" t="str">
        <f ca="1">IFERROR(__xludf.DUMMYFUNCTION("GOOGLETRANSLATE(A3722)"),"It continued")</f>
        <v>It continued</v>
      </c>
    </row>
    <row r="3723" spans="1:2" ht="15.75" customHeight="1" x14ac:dyDescent="0.25">
      <c r="A3723" s="1" t="s">
        <v>3723</v>
      </c>
      <c r="B3723" s="1" t="str">
        <f ca="1">IFERROR(__xludf.DUMMYFUNCTION("GOOGLETRANSLATE(A3723)"),"touched")</f>
        <v>touched</v>
      </c>
    </row>
    <row r="3724" spans="1:2" ht="15.75" customHeight="1" x14ac:dyDescent="0.25">
      <c r="A3724" s="1" t="s">
        <v>3724</v>
      </c>
      <c r="B3724" s="1" t="str">
        <f ca="1">IFERROR(__xludf.DUMMYFUNCTION("GOOGLETRANSLATE(A3724)"),"Citizens")</f>
        <v>Citizens</v>
      </c>
    </row>
    <row r="3725" spans="1:2" ht="15.75" customHeight="1" x14ac:dyDescent="0.25">
      <c r="A3725" s="1" t="s">
        <v>3725</v>
      </c>
      <c r="B3725" s="1" t="str">
        <f ca="1">IFERROR(__xludf.DUMMYFUNCTION("GOOGLETRANSLATE(A3725)"),"created")</f>
        <v>created</v>
      </c>
    </row>
    <row r="3726" spans="1:2" ht="15.75" customHeight="1" x14ac:dyDescent="0.25">
      <c r="A3726" s="1" t="s">
        <v>3726</v>
      </c>
      <c r="B3726" s="1" t="str">
        <f ca="1">IFERROR(__xludf.DUMMYFUNCTION("GOOGLETRANSLATE(A3726)"),"themes")</f>
        <v>themes</v>
      </c>
    </row>
    <row r="3727" spans="1:2" ht="15.75" customHeight="1" x14ac:dyDescent="0.25">
      <c r="A3727" s="1" t="s">
        <v>3727</v>
      </c>
      <c r="B3727" s="1" t="str">
        <f ca="1">IFERROR(__xludf.DUMMYFUNCTION("GOOGLETRANSLATE(A3727)"),"you accept")</f>
        <v>you accept</v>
      </c>
    </row>
    <row r="3728" spans="1:2" ht="15.75" customHeight="1" x14ac:dyDescent="0.25">
      <c r="A3728" s="1" t="s">
        <v>3728</v>
      </c>
      <c r="B3728" s="1" t="str">
        <f ca="1">IFERROR(__xludf.DUMMYFUNCTION("GOOGLETRANSLATE(A3728)"),"closed")</f>
        <v>closed</v>
      </c>
    </row>
    <row r="3729" spans="1:2" ht="15.75" customHeight="1" x14ac:dyDescent="0.25">
      <c r="A3729" s="1" t="s">
        <v>3729</v>
      </c>
      <c r="B3729" s="1" t="str">
        <f ca="1">IFERROR(__xludf.DUMMYFUNCTION("GOOGLETRANSLATE(A3729)"),"You think")</f>
        <v>You think</v>
      </c>
    </row>
    <row r="3730" spans="1:2" ht="15.75" customHeight="1" x14ac:dyDescent="0.25">
      <c r="A3730" s="1" t="s">
        <v>3730</v>
      </c>
      <c r="B3730" s="1" t="str">
        <f ca="1">IFERROR(__xludf.DUMMYFUNCTION("GOOGLETRANSLATE(A3730)"),"I start")</f>
        <v>I start</v>
      </c>
    </row>
    <row r="3731" spans="1:2" ht="15.75" customHeight="1" x14ac:dyDescent="0.25">
      <c r="A3731" s="1" t="s">
        <v>3731</v>
      </c>
      <c r="B3731" s="1" t="str">
        <f ca="1">IFERROR(__xludf.DUMMYFUNCTION("GOOGLETRANSLATE(A3731)"),"should")</f>
        <v>should</v>
      </c>
    </row>
    <row r="3732" spans="1:2" ht="15.75" customHeight="1" x14ac:dyDescent="0.25">
      <c r="A3732" s="1" t="s">
        <v>3732</v>
      </c>
      <c r="B3732" s="1" t="str">
        <f ca="1">IFERROR(__xludf.DUMMYFUNCTION("GOOGLETRANSLATE(A3732)"),"carry it")</f>
        <v>carry it</v>
      </c>
    </row>
    <row r="3733" spans="1:2" ht="15.75" customHeight="1" x14ac:dyDescent="0.25">
      <c r="A3733" s="1" t="s">
        <v>3733</v>
      </c>
      <c r="B3733" s="1" t="str">
        <f ca="1">IFERROR(__xludf.DUMMYFUNCTION("GOOGLETRANSLATE(A3733)"),"boats")</f>
        <v>boats</v>
      </c>
    </row>
    <row r="3734" spans="1:2" ht="15.75" customHeight="1" x14ac:dyDescent="0.25">
      <c r="A3734" s="1" t="s">
        <v>3734</v>
      </c>
      <c r="B3734" s="1" t="str">
        <f ca="1">IFERROR(__xludf.DUMMYFUNCTION("GOOGLETRANSLATE(A3734)"),"toby")</f>
        <v>toby</v>
      </c>
    </row>
    <row r="3735" spans="1:2" ht="15.75" customHeight="1" x14ac:dyDescent="0.25">
      <c r="A3735" s="1" t="s">
        <v>3735</v>
      </c>
      <c r="B3735" s="1" t="str">
        <f ca="1">IFERROR(__xludf.DUMMYFUNCTION("GOOGLETRANSLATE(A3735)"),"could")</f>
        <v>could</v>
      </c>
    </row>
    <row r="3736" spans="1:2" ht="15.75" customHeight="1" x14ac:dyDescent="0.25">
      <c r="A3736" s="1" t="s">
        <v>3736</v>
      </c>
      <c r="B3736" s="1" t="str">
        <f ca="1">IFERROR(__xludf.DUMMYFUNCTION("GOOGLETRANSLATE(A3736)"),"playing")</f>
        <v>playing</v>
      </c>
    </row>
    <row r="3737" spans="1:2" ht="15.75" customHeight="1" x14ac:dyDescent="0.25">
      <c r="A3737" s="1" t="s">
        <v>3737</v>
      </c>
      <c r="B3737" s="1" t="str">
        <f ca="1">IFERROR(__xludf.DUMMYFUNCTION("GOOGLETRANSLATE(A3737)"),"harvey")</f>
        <v>harvey</v>
      </c>
    </row>
    <row r="3738" spans="1:2" ht="15.75" customHeight="1" x14ac:dyDescent="0.25">
      <c r="A3738" s="1" t="s">
        <v>3738</v>
      </c>
      <c r="B3738" s="1" t="str">
        <f ca="1">IFERROR(__xludf.DUMMYFUNCTION("GOOGLETRANSLATE(A3738)"),"professor")</f>
        <v>professor</v>
      </c>
    </row>
    <row r="3739" spans="1:2" ht="15.75" customHeight="1" x14ac:dyDescent="0.25">
      <c r="A3739" s="1" t="s">
        <v>3739</v>
      </c>
      <c r="B3739" s="1" t="str">
        <f ca="1">IFERROR(__xludf.DUMMYFUNCTION("GOOGLETRANSLATE(A3739)"),"let me")</f>
        <v>let me</v>
      </c>
    </row>
    <row r="3740" spans="1:2" ht="15.75" customHeight="1" x14ac:dyDescent="0.25">
      <c r="A3740" s="1" t="s">
        <v>3740</v>
      </c>
      <c r="B3740" s="1" t="str">
        <f ca="1">IFERROR(__xludf.DUMMYFUNCTION("GOOGLETRANSLATE(A3740)"),"expression")</f>
        <v>expression</v>
      </c>
    </row>
    <row r="3741" spans="1:2" ht="15.75" customHeight="1" x14ac:dyDescent="0.25">
      <c r="A3741" s="1" t="s">
        <v>3741</v>
      </c>
      <c r="B3741" s="1" t="str">
        <f ca="1">IFERROR(__xludf.DUMMYFUNCTION("GOOGLETRANSLATE(A3741)"),"murdered")</f>
        <v>murdered</v>
      </c>
    </row>
    <row r="3742" spans="1:2" ht="15.75" customHeight="1" x14ac:dyDescent="0.25">
      <c r="A3742" s="1" t="s">
        <v>3742</v>
      </c>
      <c r="B3742" s="1" t="str">
        <f ca="1">IFERROR(__xludf.DUMMYFUNCTION("GOOGLETRANSLATE(A3742)"),"scandal")</f>
        <v>scandal</v>
      </c>
    </row>
    <row r="3743" spans="1:2" ht="15.75" customHeight="1" x14ac:dyDescent="0.25">
      <c r="A3743" s="1" t="s">
        <v>3743</v>
      </c>
      <c r="B3743" s="1" t="str">
        <f ca="1">IFERROR(__xludf.DUMMYFUNCTION("GOOGLETRANSLATE(A3743)"),"nerves")</f>
        <v>nerves</v>
      </c>
    </row>
    <row r="3744" spans="1:2" ht="15.75" customHeight="1" x14ac:dyDescent="0.25">
      <c r="A3744" s="1" t="s">
        <v>3744</v>
      </c>
      <c r="B3744" s="1" t="str">
        <f ca="1">IFERROR(__xludf.DUMMYFUNCTION("GOOGLETRANSLATE(A3744)"),"ios")</f>
        <v>ios</v>
      </c>
    </row>
    <row r="3745" spans="1:2" ht="15.75" customHeight="1" x14ac:dyDescent="0.25">
      <c r="A3745" s="1" t="s">
        <v>3745</v>
      </c>
      <c r="B3745" s="1" t="str">
        <f ca="1">IFERROR(__xludf.DUMMYFUNCTION("GOOGLETRANSLATE(A3745)"),"randy")</f>
        <v>randy</v>
      </c>
    </row>
    <row r="3746" spans="1:2" ht="15.75" customHeight="1" x14ac:dyDescent="0.25">
      <c r="A3746" s="1" t="s">
        <v>3746</v>
      </c>
      <c r="B3746" s="1" t="str">
        <f ca="1">IFERROR(__xludf.DUMMYFUNCTION("GOOGLETRANSLATE(A3746)"),"emotion")</f>
        <v>emotion</v>
      </c>
    </row>
    <row r="3747" spans="1:2" ht="15.75" customHeight="1" x14ac:dyDescent="0.25">
      <c r="A3747" s="1" t="s">
        <v>3747</v>
      </c>
      <c r="B3747" s="1" t="str">
        <f ca="1">IFERROR(__xludf.DUMMYFUNCTION("GOOGLETRANSLATE(A3747)"),"blake")</f>
        <v>blake</v>
      </c>
    </row>
    <row r="3748" spans="1:2" ht="15.75" customHeight="1" x14ac:dyDescent="0.25">
      <c r="A3748" s="1" t="s">
        <v>3748</v>
      </c>
      <c r="B3748" s="1" t="str">
        <f ca="1">IFERROR(__xludf.DUMMYFUNCTION("GOOGLETRANSLATE(A3748)"),"catherine")</f>
        <v>catherine</v>
      </c>
    </row>
    <row r="3749" spans="1:2" ht="15.75" customHeight="1" x14ac:dyDescent="0.25">
      <c r="A3749" s="1" t="s">
        <v>3749</v>
      </c>
      <c r="B3749" s="1" t="str">
        <f ca="1">IFERROR(__xludf.DUMMYFUNCTION("GOOGLETRANSLATE(A3749)"),"officially")</f>
        <v>officially</v>
      </c>
    </row>
    <row r="3750" spans="1:2" ht="15.75" customHeight="1" x14ac:dyDescent="0.25">
      <c r="A3750" s="1" t="s">
        <v>3750</v>
      </c>
      <c r="B3750" s="1" t="str">
        <f ca="1">IFERROR(__xludf.DUMMYFUNCTION("GOOGLETRANSLATE(A3750)"),"loser")</f>
        <v>loser</v>
      </c>
    </row>
    <row r="3751" spans="1:2" ht="15.75" customHeight="1" x14ac:dyDescent="0.25">
      <c r="A3751" s="1" t="s">
        <v>3751</v>
      </c>
      <c r="B3751" s="1" t="str">
        <f ca="1">IFERROR(__xludf.DUMMYFUNCTION("GOOGLETRANSLATE(A3751)"),"margaret")</f>
        <v>margaret</v>
      </c>
    </row>
    <row r="3752" spans="1:2" ht="15.75" customHeight="1" x14ac:dyDescent="0.25">
      <c r="A3752" s="1" t="s">
        <v>3752</v>
      </c>
      <c r="B3752" s="1" t="str">
        <f ca="1">IFERROR(__xludf.DUMMYFUNCTION("GOOGLETRANSLATE(A3752)"),"They feel")</f>
        <v>They feel</v>
      </c>
    </row>
    <row r="3753" spans="1:2" ht="15.75" customHeight="1" x14ac:dyDescent="0.25">
      <c r="A3753" s="1" t="s">
        <v>3753</v>
      </c>
      <c r="B3753" s="1" t="str">
        <f ca="1">IFERROR(__xludf.DUMMYFUNCTION("GOOGLETRANSLATE(A3753)"),"course")</f>
        <v>course</v>
      </c>
    </row>
    <row r="3754" spans="1:2" ht="15.75" customHeight="1" x14ac:dyDescent="0.25">
      <c r="A3754" s="1" t="s">
        <v>3754</v>
      </c>
      <c r="B3754" s="1" t="str">
        <f ca="1">IFERROR(__xludf.DUMMYFUNCTION("GOOGLETRANSLATE(A3754)"),"Valley")</f>
        <v>Valley</v>
      </c>
    </row>
    <row r="3755" spans="1:2" ht="15.75" customHeight="1" x14ac:dyDescent="0.25">
      <c r="A3755" s="1" t="s">
        <v>3755</v>
      </c>
      <c r="B3755" s="1" t="str">
        <f ca="1">IFERROR(__xludf.DUMMYFUNCTION("GOOGLETRANSLATE(A3755)"),"ian")</f>
        <v>ian</v>
      </c>
    </row>
    <row r="3756" spans="1:2" ht="15.75" customHeight="1" x14ac:dyDescent="0.25">
      <c r="A3756" s="1" t="s">
        <v>3756</v>
      </c>
      <c r="B3756" s="1" t="str">
        <f ca="1">IFERROR(__xludf.DUMMYFUNCTION("GOOGLETRANSLATE(A3756)"),"x")</f>
        <v>x</v>
      </c>
    </row>
    <row r="3757" spans="1:2" ht="15.75" customHeight="1" x14ac:dyDescent="0.25">
      <c r="A3757" s="1" t="s">
        <v>3757</v>
      </c>
      <c r="B3757" s="1" t="str">
        <f ca="1">IFERROR(__xludf.DUMMYFUNCTION("GOOGLETRANSLATE(A3757)"),"old")</f>
        <v>old</v>
      </c>
    </row>
    <row r="3758" spans="1:2" ht="15.75" customHeight="1" x14ac:dyDescent="0.25">
      <c r="A3758" s="1" t="s">
        <v>3758</v>
      </c>
      <c r="B3758" s="1" t="str">
        <f ca="1">IFERROR(__xludf.DUMMYFUNCTION("GOOGLETRANSLATE(A3758)"),"I was looking for")</f>
        <v>I was looking for</v>
      </c>
    </row>
    <row r="3759" spans="1:2" ht="15.75" customHeight="1" x14ac:dyDescent="0.25">
      <c r="A3759" s="1" t="s">
        <v>3759</v>
      </c>
      <c r="B3759" s="1" t="str">
        <f ca="1">IFERROR(__xludf.DUMMYFUNCTION("GOOGLETRANSLATE(A3759)"),"scientists")</f>
        <v>scientists</v>
      </c>
    </row>
    <row r="3760" spans="1:2" ht="15.75" customHeight="1" x14ac:dyDescent="0.25">
      <c r="A3760" s="1" t="s">
        <v>3760</v>
      </c>
      <c r="B3760" s="1" t="str">
        <f ca="1">IFERROR(__xludf.DUMMYFUNCTION("GOOGLETRANSLATE(A3760)"),"gorda")</f>
        <v>gorda</v>
      </c>
    </row>
    <row r="3761" spans="1:2" ht="15.75" customHeight="1" x14ac:dyDescent="0.25">
      <c r="A3761" s="1" t="s">
        <v>3761</v>
      </c>
      <c r="B3761" s="1" t="str">
        <f ca="1">IFERROR(__xludf.DUMMYFUNCTION("GOOGLETRANSLATE(A3761)"),"youth")</f>
        <v>youth</v>
      </c>
    </row>
    <row r="3762" spans="1:2" ht="15.75" customHeight="1" x14ac:dyDescent="0.25">
      <c r="A3762" s="1" t="s">
        <v>3762</v>
      </c>
      <c r="B3762" s="1" t="str">
        <f ca="1">IFERROR(__xludf.DUMMYFUNCTION("GOOGLETRANSLATE(A3762)"),"we have")</f>
        <v>we have</v>
      </c>
    </row>
    <row r="3763" spans="1:2" ht="15.75" customHeight="1" x14ac:dyDescent="0.25">
      <c r="A3763" s="1" t="s">
        <v>3763</v>
      </c>
      <c r="B3763" s="1" t="str">
        <f ca="1">IFERROR(__xludf.DUMMYFUNCTION("GOOGLETRANSLATE(A3763)"),"worry")</f>
        <v>worry</v>
      </c>
    </row>
    <row r="3764" spans="1:2" ht="15.75" customHeight="1" x14ac:dyDescent="0.25">
      <c r="A3764" s="1" t="s">
        <v>3764</v>
      </c>
      <c r="B3764" s="1" t="str">
        <f ca="1">IFERROR(__xludf.DUMMYFUNCTION("GOOGLETRANSLATE(A3764)"),"naked")</f>
        <v>naked</v>
      </c>
    </row>
    <row r="3765" spans="1:2" ht="15.75" customHeight="1" x14ac:dyDescent="0.25">
      <c r="A3765" s="1" t="s">
        <v>3765</v>
      </c>
      <c r="B3765" s="1" t="str">
        <f ca="1">IFERROR(__xludf.DUMMYFUNCTION("GOOGLETRANSLATE(A3765)"),"script")</f>
        <v>script</v>
      </c>
    </row>
    <row r="3766" spans="1:2" ht="15.75" customHeight="1" x14ac:dyDescent="0.25">
      <c r="A3766" s="1" t="s">
        <v>3766</v>
      </c>
      <c r="B3766" s="1" t="str">
        <f ca="1">IFERROR(__xludf.DUMMYFUNCTION("GOOGLETRANSLATE(A3766)"),"grant")</f>
        <v>grant</v>
      </c>
    </row>
    <row r="3767" spans="1:2" ht="15.75" customHeight="1" x14ac:dyDescent="0.25">
      <c r="A3767" s="1" t="s">
        <v>3767</v>
      </c>
      <c r="B3767" s="1" t="str">
        <f ca="1">IFERROR(__xludf.DUMMYFUNCTION("GOOGLETRANSLATE(A3767)"),"I sent")</f>
        <v>I sent</v>
      </c>
    </row>
    <row r="3768" spans="1:2" ht="15.75" customHeight="1" x14ac:dyDescent="0.25">
      <c r="A3768" s="1" t="s">
        <v>3768</v>
      </c>
      <c r="B3768" s="1" t="str">
        <f ca="1">IFERROR(__xludf.DUMMYFUNCTION("GOOGLETRANSLATE(A3768)"),"Ladies")</f>
        <v>Ladies</v>
      </c>
    </row>
    <row r="3769" spans="1:2" ht="15.75" customHeight="1" x14ac:dyDescent="0.25">
      <c r="A3769" s="1" t="s">
        <v>3769</v>
      </c>
      <c r="B3769" s="1" t="str">
        <f ca="1">IFERROR(__xludf.DUMMYFUNCTION("GOOGLETRANSLATE(A3769)"),"careers")</f>
        <v>careers</v>
      </c>
    </row>
    <row r="3770" spans="1:2" ht="15.75" customHeight="1" x14ac:dyDescent="0.25">
      <c r="A3770" s="1" t="s">
        <v>3770</v>
      </c>
      <c r="B3770" s="1" t="str">
        <f ca="1">IFERROR(__xludf.DUMMYFUNCTION("GOOGLETRANSLATE(A3770)"),"You treat")</f>
        <v>You treat</v>
      </c>
    </row>
    <row r="3771" spans="1:2" ht="15.75" customHeight="1" x14ac:dyDescent="0.25">
      <c r="A3771" s="1" t="s">
        <v>3771</v>
      </c>
      <c r="B3771" s="1" t="str">
        <f ca="1">IFERROR(__xludf.DUMMYFUNCTION("GOOGLETRANSLATE(A3771)"),"dirty")</f>
        <v>dirty</v>
      </c>
    </row>
    <row r="3772" spans="1:2" ht="15.75" customHeight="1" x14ac:dyDescent="0.25">
      <c r="A3772" s="1" t="s">
        <v>3772</v>
      </c>
      <c r="B3772" s="1" t="str">
        <f ca="1">IFERROR(__xludf.DUMMYFUNCTION("GOOGLETRANSLATE(A3772)"),"sophie")</f>
        <v>sophie</v>
      </c>
    </row>
    <row r="3773" spans="1:2" ht="15.75" customHeight="1" x14ac:dyDescent="0.25">
      <c r="A3773" s="1" t="s">
        <v>3773</v>
      </c>
      <c r="B3773" s="1" t="str">
        <f ca="1">IFERROR(__xludf.DUMMYFUNCTION("GOOGLETRANSLATE(A3773)"),"wheel")</f>
        <v>wheel</v>
      </c>
    </row>
    <row r="3774" spans="1:2" ht="15.75" customHeight="1" x14ac:dyDescent="0.25">
      <c r="A3774" s="1" t="s">
        <v>3774</v>
      </c>
      <c r="B3774" s="1" t="str">
        <f ca="1">IFERROR(__xludf.DUMMYFUNCTION("GOOGLETRANSLATE(A3774)"),"mayo")</f>
        <v>mayo</v>
      </c>
    </row>
    <row r="3775" spans="1:2" ht="15.75" customHeight="1" x14ac:dyDescent="0.25">
      <c r="A3775" s="1" t="s">
        <v>3775</v>
      </c>
      <c r="B3775" s="1" t="str">
        <f ca="1">IFERROR(__xludf.DUMMYFUNCTION("GOOGLETRANSLATE(A3775)"),"tiraded")</f>
        <v>tiraded</v>
      </c>
    </row>
    <row r="3776" spans="1:2" ht="15.75" customHeight="1" x14ac:dyDescent="0.25">
      <c r="A3776" s="1" t="s">
        <v>3776</v>
      </c>
      <c r="B3776" s="1" t="str">
        <f ca="1">IFERROR(__xludf.DUMMYFUNCTION("GOOGLETRANSLATE(A3776)"),"heroin")</f>
        <v>heroin</v>
      </c>
    </row>
    <row r="3777" spans="1:2" ht="15.75" customHeight="1" x14ac:dyDescent="0.25">
      <c r="A3777" s="1" t="s">
        <v>3777</v>
      </c>
      <c r="B3777" s="1" t="str">
        <f ca="1">IFERROR(__xludf.DUMMYFUNCTION("GOOGLETRANSLATE(A3777)"),"tell me")</f>
        <v>tell me</v>
      </c>
    </row>
    <row r="3778" spans="1:2" ht="15.75" customHeight="1" x14ac:dyDescent="0.25">
      <c r="A3778" s="1" t="s">
        <v>3778</v>
      </c>
      <c r="B3778" s="1" t="str">
        <f ca="1">IFERROR(__xludf.DUMMYFUNCTION("GOOGLETRANSLATE(A3778)"),"to answer")</f>
        <v>to answer</v>
      </c>
    </row>
    <row r="3779" spans="1:2" ht="15.75" customHeight="1" x14ac:dyDescent="0.25">
      <c r="A3779" s="1" t="s">
        <v>3779</v>
      </c>
      <c r="B3779" s="1" t="str">
        <f ca="1">IFERROR(__xludf.DUMMYFUNCTION("GOOGLETRANSLATE(A3779)"),"chaos")</f>
        <v>chaos</v>
      </c>
    </row>
    <row r="3780" spans="1:2" ht="15.75" customHeight="1" x14ac:dyDescent="0.25">
      <c r="A3780" s="1" t="s">
        <v>3780</v>
      </c>
      <c r="B3780" s="1" t="str">
        <f ca="1">IFERROR(__xludf.DUMMYFUNCTION("GOOGLETRANSLATE(A3780)"),"alternative")</f>
        <v>alternative</v>
      </c>
    </row>
    <row r="3781" spans="1:2" ht="15.75" customHeight="1" x14ac:dyDescent="0.25">
      <c r="A3781" s="1" t="s">
        <v>3781</v>
      </c>
      <c r="B3781" s="1" t="str">
        <f ca="1">IFERROR(__xludf.DUMMYFUNCTION("GOOGLETRANSLATE(A3781)"),"stupidity")</f>
        <v>stupidity</v>
      </c>
    </row>
    <row r="3782" spans="1:2" ht="15.75" customHeight="1" x14ac:dyDescent="0.25">
      <c r="A3782" s="1" t="s">
        <v>3782</v>
      </c>
      <c r="B3782" s="1" t="str">
        <f ca="1">IFERROR(__xludf.DUMMYFUNCTION("GOOGLETRANSLATE(A3782)"),"derek")</f>
        <v>derek</v>
      </c>
    </row>
    <row r="3783" spans="1:2" ht="15.75" customHeight="1" x14ac:dyDescent="0.25">
      <c r="A3783" s="1" t="s">
        <v>3783</v>
      </c>
      <c r="B3783" s="1" t="str">
        <f ca="1">IFERROR(__xludf.DUMMYFUNCTION("GOOGLETRANSLATE(A3783)"),"amazing")</f>
        <v>amazing</v>
      </c>
    </row>
    <row r="3784" spans="1:2" ht="15.75" customHeight="1" x14ac:dyDescent="0.25">
      <c r="A3784" s="1" t="s">
        <v>3784</v>
      </c>
      <c r="B3784" s="1" t="str">
        <f ca="1">IFERROR(__xludf.DUMMYFUNCTION("GOOGLETRANSLATE(A3784)"),"Ask for you")</f>
        <v>Ask for you</v>
      </c>
    </row>
    <row r="3785" spans="1:2" ht="15.75" customHeight="1" x14ac:dyDescent="0.25">
      <c r="A3785" s="1" t="s">
        <v>3785</v>
      </c>
      <c r="B3785" s="1" t="str">
        <f ca="1">IFERROR(__xludf.DUMMYFUNCTION("GOOGLETRANSLATE(A3785)"),"beginning")</f>
        <v>beginning</v>
      </c>
    </row>
    <row r="3786" spans="1:2" ht="15.75" customHeight="1" x14ac:dyDescent="0.25">
      <c r="A3786" s="1" t="s">
        <v>3786</v>
      </c>
      <c r="B3786" s="1" t="str">
        <f ca="1">IFERROR(__xludf.DUMMYFUNCTION("GOOGLETRANSLATE(A3786)"),"selfish")</f>
        <v>selfish</v>
      </c>
    </row>
    <row r="3787" spans="1:2" ht="15.75" customHeight="1" x14ac:dyDescent="0.25">
      <c r="A3787" s="1" t="s">
        <v>3787</v>
      </c>
      <c r="B3787" s="1" t="str">
        <f ca="1">IFERROR(__xludf.DUMMYFUNCTION("GOOGLETRANSLATE(A3787)"),"I'll show")</f>
        <v>I'll show</v>
      </c>
    </row>
    <row r="3788" spans="1:2" ht="15.75" customHeight="1" x14ac:dyDescent="0.25">
      <c r="A3788" s="1" t="s">
        <v>3788</v>
      </c>
      <c r="B3788" s="1" t="str">
        <f ca="1">IFERROR(__xludf.DUMMYFUNCTION("GOOGLETRANSLATE(A3788)"),"sit down")</f>
        <v>sit down</v>
      </c>
    </row>
    <row r="3789" spans="1:2" ht="15.75" customHeight="1" x14ac:dyDescent="0.25">
      <c r="A3789" s="1" t="s">
        <v>3789</v>
      </c>
      <c r="B3789" s="1" t="str">
        <f ca="1">IFERROR(__xludf.DUMMYFUNCTION("GOOGLETRANSLATE(A3789)"),"truly")</f>
        <v>truly</v>
      </c>
    </row>
    <row r="3790" spans="1:2" ht="15.75" customHeight="1" x14ac:dyDescent="0.25">
      <c r="A3790" s="1" t="s">
        <v>3790</v>
      </c>
      <c r="B3790" s="1" t="str">
        <f ca="1">IFERROR(__xludf.DUMMYFUNCTION("GOOGLETRANSLATE(A3790)"),"Congratulations")</f>
        <v>Congratulations</v>
      </c>
    </row>
    <row r="3791" spans="1:2" ht="15.75" customHeight="1" x14ac:dyDescent="0.25">
      <c r="A3791" s="1" t="s">
        <v>3791</v>
      </c>
      <c r="B3791" s="1" t="str">
        <f ca="1">IFERROR(__xludf.DUMMYFUNCTION("GOOGLETRANSLATE(A3791)"),"casey")</f>
        <v>casey</v>
      </c>
    </row>
    <row r="3792" spans="1:2" ht="15.75" customHeight="1" x14ac:dyDescent="0.25">
      <c r="A3792" s="1" t="s">
        <v>3792</v>
      </c>
      <c r="B3792" s="1" t="str">
        <f ca="1">IFERROR(__xludf.DUMMYFUNCTION("GOOGLETRANSLATE(A3792)"),"dangerous")</f>
        <v>dangerous</v>
      </c>
    </row>
    <row r="3793" spans="1:2" ht="15.75" customHeight="1" x14ac:dyDescent="0.25">
      <c r="A3793" s="1" t="s">
        <v>3793</v>
      </c>
      <c r="B3793" s="1" t="str">
        <f ca="1">IFERROR(__xludf.DUMMYFUNCTION("GOOGLETRANSLATE(A3793)"),"cheer up")</f>
        <v>cheer up</v>
      </c>
    </row>
    <row r="3794" spans="1:2" ht="15.75" customHeight="1" x14ac:dyDescent="0.25">
      <c r="A3794" s="1" t="s">
        <v>3794</v>
      </c>
      <c r="B3794" s="1" t="str">
        <f ca="1">IFERROR(__xludf.DUMMYFUNCTION("GOOGLETRANSLATE(A3794)"),"trips")</f>
        <v>trips</v>
      </c>
    </row>
    <row r="3795" spans="1:2" ht="15.75" customHeight="1" x14ac:dyDescent="0.25">
      <c r="A3795" s="1" t="s">
        <v>3795</v>
      </c>
      <c r="B3795" s="1" t="str">
        <f ca="1">IFERROR(__xludf.DUMMYFUNCTION("GOOGLETRANSLATE(A3795)"),"luxury")</f>
        <v>luxury</v>
      </c>
    </row>
    <row r="3796" spans="1:2" ht="15.75" customHeight="1" x14ac:dyDescent="0.25">
      <c r="A3796" s="1" t="s">
        <v>3796</v>
      </c>
      <c r="B3796" s="1" t="str">
        <f ca="1">IFERROR(__xludf.DUMMYFUNCTION("GOOGLETRANSLATE(A3796)"),"my")</f>
        <v>my</v>
      </c>
    </row>
    <row r="3797" spans="1:2" ht="15.75" customHeight="1" x14ac:dyDescent="0.25">
      <c r="A3797" s="1" t="s">
        <v>3797</v>
      </c>
      <c r="B3797" s="1" t="str">
        <f ca="1">IFERROR(__xludf.DUMMYFUNCTION("GOOGLETRANSLATE(A3797)"),"singing")</f>
        <v>singing</v>
      </c>
    </row>
    <row r="3798" spans="1:2" ht="15.75" customHeight="1" x14ac:dyDescent="0.25">
      <c r="A3798" s="1" t="s">
        <v>3798</v>
      </c>
      <c r="B3798" s="1" t="str">
        <f ca="1">IFERROR(__xludf.DUMMYFUNCTION("GOOGLETRANSLATE(A3798)"),"religion")</f>
        <v>religion</v>
      </c>
    </row>
    <row r="3799" spans="1:2" ht="15.75" customHeight="1" x14ac:dyDescent="0.25">
      <c r="A3799" s="1" t="s">
        <v>3799</v>
      </c>
      <c r="B3799" s="1" t="str">
        <f ca="1">IFERROR(__xludf.DUMMYFUNCTION("GOOGLETRANSLATE(A3799)"),"nate")</f>
        <v>nate</v>
      </c>
    </row>
    <row r="3800" spans="1:2" ht="15.75" customHeight="1" x14ac:dyDescent="0.25">
      <c r="A3800" s="1" t="s">
        <v>3800</v>
      </c>
      <c r="B3800" s="1" t="str">
        <f ca="1">IFERROR(__xludf.DUMMYFUNCTION("GOOGLETRANSLATE(A3800)"),"laughs")</f>
        <v>laughs</v>
      </c>
    </row>
    <row r="3801" spans="1:2" ht="15.75" customHeight="1" x14ac:dyDescent="0.25">
      <c r="A3801" s="1" t="s">
        <v>3801</v>
      </c>
      <c r="B3801" s="1" t="str">
        <f ca="1">IFERROR(__xludf.DUMMYFUNCTION("GOOGLETRANSLATE(A3801)"),"clear")</f>
        <v>clear</v>
      </c>
    </row>
    <row r="3802" spans="1:2" ht="15.75" customHeight="1" x14ac:dyDescent="0.25">
      <c r="A3802" s="1" t="s">
        <v>3802</v>
      </c>
      <c r="B3802" s="1" t="str">
        <f ca="1">IFERROR(__xludf.DUMMYFUNCTION("GOOGLETRANSLATE(A3802)"),"miserable")</f>
        <v>miserable</v>
      </c>
    </row>
    <row r="3803" spans="1:2" ht="15.75" customHeight="1" x14ac:dyDescent="0.25">
      <c r="A3803" s="1" t="s">
        <v>3803</v>
      </c>
      <c r="B3803" s="1" t="str">
        <f ca="1">IFERROR(__xludf.DUMMYFUNCTION("GOOGLETRANSLATE(A3803)"),"iron")</f>
        <v>iron</v>
      </c>
    </row>
    <row r="3804" spans="1:2" ht="15.75" customHeight="1" x14ac:dyDescent="0.25">
      <c r="A3804" s="1" t="s">
        <v>3804</v>
      </c>
      <c r="B3804" s="1" t="str">
        <f ca="1">IFERROR(__xludf.DUMMYFUNCTION("GOOGLETRANSLATE(A3804)"),"corona")</f>
        <v>corona</v>
      </c>
    </row>
    <row r="3805" spans="1:2" ht="15.75" customHeight="1" x14ac:dyDescent="0.25">
      <c r="A3805" s="1" t="s">
        <v>3805</v>
      </c>
      <c r="B3805" s="1" t="str">
        <f ca="1">IFERROR(__xludf.DUMMYFUNCTION("GOOGLETRANSLATE(A3805)"),"wayne")</f>
        <v>wayne</v>
      </c>
    </row>
    <row r="3806" spans="1:2" ht="15.75" customHeight="1" x14ac:dyDescent="0.25">
      <c r="A3806" s="1" t="s">
        <v>3806</v>
      </c>
      <c r="B3806" s="1" t="str">
        <f ca="1">IFERROR(__xludf.DUMMYFUNCTION("GOOGLETRANSLATE(A3806)"),"You would be")</f>
        <v>You would be</v>
      </c>
    </row>
    <row r="3807" spans="1:2" ht="15.75" customHeight="1" x14ac:dyDescent="0.25">
      <c r="A3807" s="1" t="s">
        <v>3807</v>
      </c>
      <c r="B3807" s="1" t="str">
        <f ca="1">IFERROR(__xludf.DUMMYFUNCTION("GOOGLETRANSLATE(A3807)"),"device")</f>
        <v>device</v>
      </c>
    </row>
    <row r="3808" spans="1:2" ht="15.75" customHeight="1" x14ac:dyDescent="0.25">
      <c r="A3808" s="1" t="s">
        <v>3808</v>
      </c>
      <c r="B3808" s="1" t="str">
        <f ca="1">IFERROR(__xludf.DUMMYFUNCTION("GOOGLETRANSLATE(A3808)"),"mention")</f>
        <v>mention</v>
      </c>
    </row>
    <row r="3809" spans="1:2" ht="15.75" customHeight="1" x14ac:dyDescent="0.25">
      <c r="A3809" s="1" t="s">
        <v>3809</v>
      </c>
      <c r="B3809" s="1" t="str">
        <f ca="1">IFERROR(__xludf.DUMMYFUNCTION("GOOGLETRANSLATE(A3809)"),"brad")</f>
        <v>brad</v>
      </c>
    </row>
    <row r="3810" spans="1:2" ht="15.75" customHeight="1" x14ac:dyDescent="0.25">
      <c r="A3810" s="1" t="s">
        <v>3810</v>
      </c>
      <c r="B3810" s="1" t="str">
        <f ca="1">IFERROR(__xludf.DUMMYFUNCTION("GOOGLETRANSLATE(A3810)"),"mentioned")</f>
        <v>mentioned</v>
      </c>
    </row>
    <row r="3811" spans="1:2" ht="15.75" customHeight="1" x14ac:dyDescent="0.25">
      <c r="A3811" s="1" t="s">
        <v>3811</v>
      </c>
      <c r="B3811" s="1" t="str">
        <f ca="1">IFERROR(__xludf.DUMMYFUNCTION("GOOGLETRANSLATE(A3811)"),"immunity")</f>
        <v>immunity</v>
      </c>
    </row>
    <row r="3812" spans="1:2" ht="15.75" customHeight="1" x14ac:dyDescent="0.25">
      <c r="A3812" s="1" t="s">
        <v>3812</v>
      </c>
      <c r="B3812" s="1" t="str">
        <f ca="1">IFERROR(__xludf.DUMMYFUNCTION("GOOGLETRANSLATE(A3812)"),"recording")</f>
        <v>recording</v>
      </c>
    </row>
    <row r="3813" spans="1:2" ht="15.75" customHeight="1" x14ac:dyDescent="0.25">
      <c r="A3813" s="1" t="s">
        <v>3813</v>
      </c>
      <c r="B3813" s="1" t="str">
        <f ca="1">IFERROR(__xludf.DUMMYFUNCTION("GOOGLETRANSLATE(A3813)"),"production")</f>
        <v>production</v>
      </c>
    </row>
    <row r="3814" spans="1:2" ht="15.75" customHeight="1" x14ac:dyDescent="0.25">
      <c r="A3814" s="1" t="s">
        <v>3814</v>
      </c>
      <c r="B3814" s="1" t="str">
        <f ca="1">IFERROR(__xludf.DUMMYFUNCTION("GOOGLETRANSLATE(A3814)"),"nuclear")</f>
        <v>nuclear</v>
      </c>
    </row>
    <row r="3815" spans="1:2" ht="15.75" customHeight="1" x14ac:dyDescent="0.25">
      <c r="A3815" s="1" t="s">
        <v>3815</v>
      </c>
      <c r="B3815" s="1" t="str">
        <f ca="1">IFERROR(__xludf.DUMMYFUNCTION("GOOGLETRANSLATE(A3815)"),"climate")</f>
        <v>climate</v>
      </c>
    </row>
    <row r="3816" spans="1:2" ht="15.75" customHeight="1" x14ac:dyDescent="0.25">
      <c r="A3816" s="1" t="s">
        <v>3816</v>
      </c>
      <c r="B3816" s="1" t="str">
        <f ca="1">IFERROR(__xludf.DUMMYFUNCTION("GOOGLETRANSLATE(A3816)"),"put")</f>
        <v>put</v>
      </c>
    </row>
    <row r="3817" spans="1:2" ht="15.75" customHeight="1" x14ac:dyDescent="0.25">
      <c r="A3817" s="1" t="s">
        <v>3817</v>
      </c>
      <c r="B3817" s="1" t="str">
        <f ca="1">IFERROR(__xludf.DUMMYFUNCTION("GOOGLETRANSLATE(A3817)"),"Look for it")</f>
        <v>Look for it</v>
      </c>
    </row>
    <row r="3818" spans="1:2" ht="15.75" customHeight="1" x14ac:dyDescent="0.25">
      <c r="A3818" s="1" t="s">
        <v>3818</v>
      </c>
      <c r="B3818" s="1" t="str">
        <f ca="1">IFERROR(__xludf.DUMMYFUNCTION("GOOGLETRANSLATE(A3818)"),"character")</f>
        <v>character</v>
      </c>
    </row>
    <row r="3819" spans="1:2" ht="15.75" customHeight="1" x14ac:dyDescent="0.25">
      <c r="A3819" s="1" t="s">
        <v>3819</v>
      </c>
      <c r="B3819" s="1" t="str">
        <f ca="1">IFERROR(__xludf.DUMMYFUNCTION("GOOGLETRANSLATE(A3819)"),"prostitute")</f>
        <v>prostitute</v>
      </c>
    </row>
    <row r="3820" spans="1:2" ht="15.75" customHeight="1" x14ac:dyDescent="0.25">
      <c r="A3820" s="1" t="s">
        <v>3820</v>
      </c>
      <c r="B3820" s="1" t="str">
        <f ca="1">IFERROR(__xludf.DUMMYFUNCTION("GOOGLETRANSLATE(A3820)"),"call him")</f>
        <v>call him</v>
      </c>
    </row>
    <row r="3821" spans="1:2" ht="15.75" customHeight="1" x14ac:dyDescent="0.25">
      <c r="A3821" s="1" t="s">
        <v>3821</v>
      </c>
      <c r="B3821" s="1" t="str">
        <f ca="1">IFERROR(__xludf.DUMMYFUNCTION("GOOGLETRANSLATE(A3821)"),"steven")</f>
        <v>steven</v>
      </c>
    </row>
    <row r="3822" spans="1:2" ht="15.75" customHeight="1" x14ac:dyDescent="0.25">
      <c r="A3822" s="1" t="s">
        <v>3822</v>
      </c>
      <c r="B3822" s="1" t="str">
        <f ca="1">IFERROR(__xludf.DUMMYFUNCTION("GOOGLETRANSLATE(A3822)"),"mask")</f>
        <v>mask</v>
      </c>
    </row>
    <row r="3823" spans="1:2" ht="15.75" customHeight="1" x14ac:dyDescent="0.25">
      <c r="A3823" s="1" t="s">
        <v>3823</v>
      </c>
      <c r="B3823" s="1" t="str">
        <f ca="1">IFERROR(__xludf.DUMMYFUNCTION("GOOGLETRANSLATE(A3823)"),"happy")</f>
        <v>happy</v>
      </c>
    </row>
    <row r="3824" spans="1:2" ht="15.75" customHeight="1" x14ac:dyDescent="0.25">
      <c r="A3824" s="1" t="s">
        <v>3824</v>
      </c>
      <c r="B3824" s="1" t="str">
        <f ca="1">IFERROR(__xludf.DUMMYFUNCTION("GOOGLETRANSLATE(A3824)"),"grasp")</f>
        <v>grasp</v>
      </c>
    </row>
    <row r="3825" spans="1:2" ht="15.75" customHeight="1" x14ac:dyDescent="0.25">
      <c r="A3825" s="1" t="s">
        <v>3825</v>
      </c>
      <c r="B3825" s="1" t="str">
        <f ca="1">IFERROR(__xludf.DUMMYFUNCTION("GOOGLETRANSLATE(A3825)"),"You came back")</f>
        <v>You came back</v>
      </c>
    </row>
    <row r="3826" spans="1:2" ht="15.75" customHeight="1" x14ac:dyDescent="0.25">
      <c r="A3826" s="1" t="s">
        <v>3826</v>
      </c>
      <c r="B3826" s="1" t="str">
        <f ca="1">IFERROR(__xludf.DUMMYFUNCTION("GOOGLETRANSLATE(A3826)"),"Changing")</f>
        <v>Changing</v>
      </c>
    </row>
    <row r="3827" spans="1:2" ht="15.75" customHeight="1" x14ac:dyDescent="0.25">
      <c r="A3827" s="1" t="s">
        <v>3827</v>
      </c>
      <c r="B3827" s="1" t="str">
        <f ca="1">IFERROR(__xludf.DUMMYFUNCTION("GOOGLETRANSLATE(A3827)"),"alliance")</f>
        <v>alliance</v>
      </c>
    </row>
    <row r="3828" spans="1:2" ht="15.75" customHeight="1" x14ac:dyDescent="0.25">
      <c r="A3828" s="1" t="s">
        <v>3828</v>
      </c>
      <c r="B3828" s="1" t="str">
        <f ca="1">IFERROR(__xludf.DUMMYFUNCTION("GOOGLETRANSLATE(A3828)"),"you'll find")</f>
        <v>you'll find</v>
      </c>
    </row>
    <row r="3829" spans="1:2" ht="15.75" customHeight="1" x14ac:dyDescent="0.25">
      <c r="A3829" s="1" t="s">
        <v>3829</v>
      </c>
      <c r="B3829" s="1" t="str">
        <f ca="1">IFERROR(__xludf.DUMMYFUNCTION("GOOGLETRANSLATE(A3829)"),"positive")</f>
        <v>positive</v>
      </c>
    </row>
    <row r="3830" spans="1:2" ht="15.75" customHeight="1" x14ac:dyDescent="0.25">
      <c r="A3830" s="1" t="s">
        <v>3830</v>
      </c>
      <c r="B3830" s="1" t="str">
        <f ca="1">IFERROR(__xludf.DUMMYFUNCTION("GOOGLETRANSLATE(A3830)"),"centuries")</f>
        <v>centuries</v>
      </c>
    </row>
    <row r="3831" spans="1:2" ht="15.75" customHeight="1" x14ac:dyDescent="0.25">
      <c r="A3831" s="1" t="s">
        <v>3831</v>
      </c>
      <c r="B3831" s="1" t="str">
        <f ca="1">IFERROR(__xludf.DUMMYFUNCTION("GOOGLETRANSLATE(A3831)"),"would")</f>
        <v>would</v>
      </c>
    </row>
    <row r="3832" spans="1:2" ht="15.75" customHeight="1" x14ac:dyDescent="0.25">
      <c r="A3832" s="1" t="s">
        <v>3832</v>
      </c>
      <c r="B3832" s="1" t="str">
        <f ca="1">IFERROR(__xludf.DUMMYFUNCTION("GOOGLETRANSLATE(A3832)"),"unfortunately")</f>
        <v>unfortunately</v>
      </c>
    </row>
    <row r="3833" spans="1:2" ht="15.75" customHeight="1" x14ac:dyDescent="0.25">
      <c r="A3833" s="1" t="s">
        <v>3833</v>
      </c>
      <c r="B3833" s="1" t="str">
        <f ca="1">IFERROR(__xludf.DUMMYFUNCTION("GOOGLETRANSLATE(A3833)"),"guitar")</f>
        <v>guitar</v>
      </c>
    </row>
    <row r="3834" spans="1:2" ht="15.75" customHeight="1" x14ac:dyDescent="0.25">
      <c r="A3834" s="1" t="s">
        <v>3834</v>
      </c>
      <c r="B3834" s="1" t="str">
        <f ca="1">IFERROR(__xludf.DUMMYFUNCTION("GOOGLETRANSLATE(A3834)"),"They did")</f>
        <v>They did</v>
      </c>
    </row>
    <row r="3835" spans="1:2" ht="15.75" customHeight="1" x14ac:dyDescent="0.25">
      <c r="A3835" s="1" t="s">
        <v>3835</v>
      </c>
      <c r="B3835" s="1" t="str">
        <f ca="1">IFERROR(__xludf.DUMMYFUNCTION("GOOGLETRANSLATE(A3835)"),"strategy")</f>
        <v>strategy</v>
      </c>
    </row>
    <row r="3836" spans="1:2" ht="15.75" customHeight="1" x14ac:dyDescent="0.25">
      <c r="A3836" s="1" t="s">
        <v>3836</v>
      </c>
      <c r="B3836" s="1" t="str">
        <f ca="1">IFERROR(__xludf.DUMMYFUNCTION("GOOGLETRANSLATE(A3836)"),"between")</f>
        <v>between</v>
      </c>
    </row>
    <row r="3837" spans="1:2" ht="15.75" customHeight="1" x14ac:dyDescent="0.25">
      <c r="A3837" s="1" t="s">
        <v>3837</v>
      </c>
      <c r="B3837" s="1" t="str">
        <f ca="1">IFERROR(__xludf.DUMMYFUNCTION("GOOGLETRANSLATE(A3837)"),"We came")</f>
        <v>We came</v>
      </c>
    </row>
    <row r="3838" spans="1:2" ht="15.75" customHeight="1" x14ac:dyDescent="0.25">
      <c r="A3838" s="1" t="s">
        <v>3838</v>
      </c>
      <c r="B3838" s="1" t="str">
        <f ca="1">IFERROR(__xludf.DUMMYFUNCTION("GOOGLETRANSLATE(A3838)"),"frequency")</f>
        <v>frequency</v>
      </c>
    </row>
    <row r="3839" spans="1:2" ht="15.75" customHeight="1" x14ac:dyDescent="0.25">
      <c r="A3839" s="1" t="s">
        <v>3839</v>
      </c>
      <c r="B3839" s="1" t="str">
        <f ca="1">IFERROR(__xludf.DUMMYFUNCTION("GOOGLETRANSLATE(A3839)"),"poli")</f>
        <v>poli</v>
      </c>
    </row>
    <row r="3840" spans="1:2" ht="15.75" customHeight="1" x14ac:dyDescent="0.25">
      <c r="A3840" s="1" t="s">
        <v>3840</v>
      </c>
      <c r="B3840" s="1" t="str">
        <f ca="1">IFERROR(__xludf.DUMMYFUNCTION("GOOGLETRANSLATE(A3840)"),"that")</f>
        <v>that</v>
      </c>
    </row>
    <row r="3841" spans="1:2" ht="15.75" customHeight="1" x14ac:dyDescent="0.25">
      <c r="A3841" s="1" t="s">
        <v>3841</v>
      </c>
      <c r="B3841" s="1" t="str">
        <f ca="1">IFERROR(__xludf.DUMMYFUNCTION("GOOGLETRANSLATE(A3841)"),"elena")</f>
        <v>elena</v>
      </c>
    </row>
    <row r="3842" spans="1:2" ht="15.75" customHeight="1" x14ac:dyDescent="0.25">
      <c r="A3842" s="1" t="s">
        <v>3842</v>
      </c>
      <c r="B3842" s="1" t="str">
        <f ca="1">IFERROR(__xludf.DUMMYFUNCTION("GOOGLETRANSLATE(A3842)"),"excuse me")</f>
        <v>excuse me</v>
      </c>
    </row>
    <row r="3843" spans="1:2" ht="15.75" customHeight="1" x14ac:dyDescent="0.25">
      <c r="A3843" s="1" t="s">
        <v>3843</v>
      </c>
      <c r="B3843" s="1" t="str">
        <f ca="1">IFERROR(__xludf.DUMMYFUNCTION("GOOGLETRANSLATE(A3843)"),"I carried")</f>
        <v>I carried</v>
      </c>
    </row>
    <row r="3844" spans="1:2" ht="15.75" customHeight="1" x14ac:dyDescent="0.25">
      <c r="A3844" s="1" t="s">
        <v>3844</v>
      </c>
      <c r="B3844" s="1" t="str">
        <f ca="1">IFERROR(__xludf.DUMMYFUNCTION("GOOGLETRANSLATE(A3844)"),"vince")</f>
        <v>vince</v>
      </c>
    </row>
    <row r="3845" spans="1:2" ht="15.75" customHeight="1" x14ac:dyDescent="0.25">
      <c r="A3845" s="1" t="s">
        <v>3845</v>
      </c>
      <c r="B3845" s="1" t="str">
        <f ca="1">IFERROR(__xludf.DUMMYFUNCTION("GOOGLETRANSLATE(A3845)"),"forbidden")</f>
        <v>forbidden</v>
      </c>
    </row>
    <row r="3846" spans="1:2" ht="15.75" customHeight="1" x14ac:dyDescent="0.25">
      <c r="A3846" s="1" t="s">
        <v>3846</v>
      </c>
      <c r="B3846" s="1" t="str">
        <f ca="1">IFERROR(__xludf.DUMMYFUNCTION("GOOGLETRANSLATE(A3846)"),"Wow")</f>
        <v>Wow</v>
      </c>
    </row>
    <row r="3847" spans="1:2" ht="15.75" customHeight="1" x14ac:dyDescent="0.25">
      <c r="A3847" s="1" t="s">
        <v>3847</v>
      </c>
      <c r="B3847" s="1" t="str">
        <f ca="1">IFERROR(__xludf.DUMMYFUNCTION("GOOGLETRANSLATE(A3847)"),"ruin")</f>
        <v>ruin</v>
      </c>
    </row>
    <row r="3848" spans="1:2" ht="15.75" customHeight="1" x14ac:dyDescent="0.25">
      <c r="A3848" s="1" t="s">
        <v>3848</v>
      </c>
      <c r="B3848" s="1" t="str">
        <f ca="1">IFERROR(__xludf.DUMMYFUNCTION("GOOGLETRANSLATE(A3848)"),"time")</f>
        <v>time</v>
      </c>
    </row>
    <row r="3849" spans="1:2" ht="15.75" customHeight="1" x14ac:dyDescent="0.25">
      <c r="A3849" s="1" t="s">
        <v>3849</v>
      </c>
      <c r="B3849" s="1" t="str">
        <f ca="1">IFERROR(__xludf.DUMMYFUNCTION("GOOGLETRANSLATE(A3849)"),"existence")</f>
        <v>existence</v>
      </c>
    </row>
    <row r="3850" spans="1:2" ht="15.75" customHeight="1" x14ac:dyDescent="0.25">
      <c r="A3850" s="1" t="s">
        <v>3850</v>
      </c>
      <c r="B3850" s="1" t="str">
        <f ca="1">IFERROR(__xludf.DUMMYFUNCTION("GOOGLETRANSLATE(A3850)"),"tunnel")</f>
        <v>tunnel</v>
      </c>
    </row>
    <row r="3851" spans="1:2" ht="15.75" customHeight="1" x14ac:dyDescent="0.25">
      <c r="A3851" s="1" t="s">
        <v>3851</v>
      </c>
      <c r="B3851" s="1" t="str">
        <f ca="1">IFERROR(__xludf.DUMMYFUNCTION("GOOGLETRANSLATE(A3851)"),"jokes")</f>
        <v>jokes</v>
      </c>
    </row>
    <row r="3852" spans="1:2" ht="15.75" customHeight="1" x14ac:dyDescent="0.25">
      <c r="A3852" s="1" t="s">
        <v>3852</v>
      </c>
      <c r="B3852" s="1" t="str">
        <f ca="1">IFERROR(__xludf.DUMMYFUNCTION("GOOGLETRANSLATE(A3852)"),"Avoid it")</f>
        <v>Avoid it</v>
      </c>
    </row>
    <row r="3853" spans="1:2" ht="15.75" customHeight="1" x14ac:dyDescent="0.25">
      <c r="A3853" s="1" t="s">
        <v>3853</v>
      </c>
      <c r="B3853" s="1" t="str">
        <f ca="1">IFERROR(__xludf.DUMMYFUNCTION("GOOGLETRANSLATE(A3853)"),"industry")</f>
        <v>industry</v>
      </c>
    </row>
    <row r="3854" spans="1:2" ht="15.75" customHeight="1" x14ac:dyDescent="0.25">
      <c r="A3854" s="1" t="s">
        <v>3854</v>
      </c>
      <c r="B3854" s="1" t="str">
        <f ca="1">IFERROR(__xludf.DUMMYFUNCTION("GOOGLETRANSLATE(A3854)"),"rear")</f>
        <v>rear</v>
      </c>
    </row>
    <row r="3855" spans="1:2" ht="15.75" customHeight="1" x14ac:dyDescent="0.25">
      <c r="A3855" s="1" t="s">
        <v>3855</v>
      </c>
      <c r="B3855" s="1" t="str">
        <f ca="1">IFERROR(__xludf.DUMMYFUNCTION("GOOGLETRANSLATE(A3855)"),"Monsters")</f>
        <v>Monsters</v>
      </c>
    </row>
    <row r="3856" spans="1:2" ht="15.75" customHeight="1" x14ac:dyDescent="0.25">
      <c r="A3856" s="1" t="s">
        <v>3856</v>
      </c>
      <c r="B3856" s="1" t="str">
        <f ca="1">IFERROR(__xludf.DUMMYFUNCTION("GOOGLETRANSLATE(A3856)"),"put")</f>
        <v>put</v>
      </c>
    </row>
    <row r="3857" spans="1:2" ht="15.75" customHeight="1" x14ac:dyDescent="0.25">
      <c r="A3857" s="1" t="s">
        <v>3857</v>
      </c>
      <c r="B3857" s="1" t="str">
        <f ca="1">IFERROR(__xludf.DUMMYFUNCTION("GOOGLETRANSLATE(A3857)"),"I will get")</f>
        <v>I will get</v>
      </c>
    </row>
    <row r="3858" spans="1:2" ht="15.75" customHeight="1" x14ac:dyDescent="0.25">
      <c r="A3858" s="1" t="s">
        <v>3858</v>
      </c>
      <c r="B3858" s="1" t="str">
        <f ca="1">IFERROR(__xludf.DUMMYFUNCTION("GOOGLETRANSLATE(A3858)"),"innocent")</f>
        <v>innocent</v>
      </c>
    </row>
    <row r="3859" spans="1:2" ht="15.75" customHeight="1" x14ac:dyDescent="0.25">
      <c r="A3859" s="1" t="s">
        <v>3859</v>
      </c>
      <c r="B3859" s="1" t="str">
        <f ca="1">IFERROR(__xludf.DUMMYFUNCTION("GOOGLETRANSLATE(A3859)"),"collection")</f>
        <v>collection</v>
      </c>
    </row>
    <row r="3860" spans="1:2" ht="15.75" customHeight="1" x14ac:dyDescent="0.25">
      <c r="A3860" s="1" t="s">
        <v>3860</v>
      </c>
      <c r="B3860" s="1" t="str">
        <f ca="1">IFERROR(__xludf.DUMMYFUNCTION("GOOGLETRANSLATE(A3860)"),"employee")</f>
        <v>employee</v>
      </c>
    </row>
    <row r="3861" spans="1:2" ht="15.75" customHeight="1" x14ac:dyDescent="0.25">
      <c r="A3861" s="1" t="s">
        <v>3861</v>
      </c>
      <c r="B3861" s="1" t="str">
        <f ca="1">IFERROR(__xludf.DUMMYFUNCTION("GOOGLETRANSLATE(A3861)"),"fatal")</f>
        <v>fatal</v>
      </c>
    </row>
    <row r="3862" spans="1:2" ht="15.75" customHeight="1" x14ac:dyDescent="0.25">
      <c r="A3862" s="1" t="s">
        <v>3862</v>
      </c>
      <c r="B3862" s="1" t="str">
        <f ca="1">IFERROR(__xludf.DUMMYFUNCTION("GOOGLETRANSLATE(A3862)"),"stephen")</f>
        <v>stephen</v>
      </c>
    </row>
    <row r="3863" spans="1:2" ht="15.75" customHeight="1" x14ac:dyDescent="0.25">
      <c r="A3863" s="1" t="s">
        <v>3863</v>
      </c>
      <c r="B3863" s="1" t="str">
        <f ca="1">IFERROR(__xludf.DUMMYFUNCTION("GOOGLETRANSLATE(A3863)"),"olivia")</f>
        <v>olivia</v>
      </c>
    </row>
    <row r="3864" spans="1:2" ht="15.75" customHeight="1" x14ac:dyDescent="0.25">
      <c r="A3864" s="1" t="s">
        <v>3864</v>
      </c>
      <c r="B3864" s="1" t="str">
        <f ca="1">IFERROR(__xludf.DUMMYFUNCTION("GOOGLETRANSLATE(A3864)"),"Try")</f>
        <v>Try</v>
      </c>
    </row>
    <row r="3865" spans="1:2" ht="15.75" customHeight="1" x14ac:dyDescent="0.25">
      <c r="A3865" s="1" t="s">
        <v>3865</v>
      </c>
      <c r="B3865" s="1" t="str">
        <f ca="1">IFERROR(__xludf.DUMMYFUNCTION("GOOGLETRANSLATE(A3865)"),"office hour")</f>
        <v>office hour</v>
      </c>
    </row>
    <row r="3866" spans="1:2" ht="15.75" customHeight="1" x14ac:dyDescent="0.25">
      <c r="A3866" s="1" t="s">
        <v>3866</v>
      </c>
      <c r="B3866" s="1" t="str">
        <f ca="1">IFERROR(__xludf.DUMMYFUNCTION("GOOGLETRANSLATE(A3866)"),"nancy")</f>
        <v>nancy</v>
      </c>
    </row>
    <row r="3867" spans="1:2" ht="15.75" customHeight="1" x14ac:dyDescent="0.25">
      <c r="A3867" s="1" t="s">
        <v>3867</v>
      </c>
      <c r="B3867" s="1" t="str">
        <f ca="1">IFERROR(__xludf.DUMMYFUNCTION("GOOGLETRANSLATE(A3867)"),"foam")</f>
        <v>foam</v>
      </c>
    </row>
    <row r="3868" spans="1:2" ht="15.75" customHeight="1" x14ac:dyDescent="0.25">
      <c r="A3868" s="1" t="s">
        <v>3868</v>
      </c>
      <c r="B3868" s="1" t="str">
        <f ca="1">IFERROR(__xludf.DUMMYFUNCTION("GOOGLETRANSLATE(A3868)"),"jess")</f>
        <v>jess</v>
      </c>
    </row>
    <row r="3869" spans="1:2" ht="15.75" customHeight="1" x14ac:dyDescent="0.25">
      <c r="A3869" s="1" t="s">
        <v>3869</v>
      </c>
      <c r="B3869" s="1" t="str">
        <f ca="1">IFERROR(__xludf.DUMMYFUNCTION("GOOGLETRANSLATE(A3869)"),"peticion")</f>
        <v>peticion</v>
      </c>
    </row>
    <row r="3870" spans="1:2" ht="15.75" customHeight="1" x14ac:dyDescent="0.25">
      <c r="A3870" s="1" t="s">
        <v>3870</v>
      </c>
      <c r="B3870" s="1" t="str">
        <f ca="1">IFERROR(__xludf.DUMMYFUNCTION("GOOGLETRANSLATE(A3870)"),"helped")</f>
        <v>helped</v>
      </c>
    </row>
    <row r="3871" spans="1:2" ht="15.75" customHeight="1" x14ac:dyDescent="0.25">
      <c r="A3871" s="1" t="s">
        <v>3871</v>
      </c>
      <c r="B3871" s="1" t="str">
        <f ca="1">IFERROR(__xludf.DUMMYFUNCTION("GOOGLETRANSLATE(A3871)"),"lou")</f>
        <v>lou</v>
      </c>
    </row>
    <row r="3872" spans="1:2" ht="15.75" customHeight="1" x14ac:dyDescent="0.25">
      <c r="A3872" s="1" t="s">
        <v>3872</v>
      </c>
      <c r="B3872" s="1" t="str">
        <f ca="1">IFERROR(__xludf.DUMMYFUNCTION("GOOGLETRANSLATE(A3872)"),"presentation")</f>
        <v>presentation</v>
      </c>
    </row>
    <row r="3873" spans="1:2" ht="15.75" customHeight="1" x14ac:dyDescent="0.25">
      <c r="A3873" s="1" t="s">
        <v>3873</v>
      </c>
      <c r="B3873" s="1" t="str">
        <f ca="1">IFERROR(__xludf.DUMMYFUNCTION("GOOGLETRANSLATE(A3873)"),"beth")</f>
        <v>beth</v>
      </c>
    </row>
    <row r="3874" spans="1:2" ht="15.75" customHeight="1" x14ac:dyDescent="0.25">
      <c r="A3874" s="1" t="s">
        <v>3874</v>
      </c>
      <c r="B3874" s="1" t="str">
        <f ca="1">IFERROR(__xludf.DUMMYFUNCTION("GOOGLETRANSLATE(A3874)"),"sold")</f>
        <v>sold</v>
      </c>
    </row>
    <row r="3875" spans="1:2" ht="15.75" customHeight="1" x14ac:dyDescent="0.25">
      <c r="A3875" s="1" t="s">
        <v>3875</v>
      </c>
      <c r="B3875" s="1" t="str">
        <f ca="1">IFERROR(__xludf.DUMMYFUNCTION("GOOGLETRANSLATE(A3875)"),"cerebral")</f>
        <v>cerebral</v>
      </c>
    </row>
    <row r="3876" spans="1:2" ht="15.75" customHeight="1" x14ac:dyDescent="0.25">
      <c r="A3876" s="1" t="s">
        <v>3876</v>
      </c>
      <c r="B3876" s="1" t="str">
        <f ca="1">IFERROR(__xludf.DUMMYFUNCTION("GOOGLETRANSLATE(A3876)"),"courage")</f>
        <v>courage</v>
      </c>
    </row>
    <row r="3877" spans="1:2" ht="15.75" customHeight="1" x14ac:dyDescent="0.25">
      <c r="A3877" s="1" t="s">
        <v>3877</v>
      </c>
      <c r="B3877" s="1" t="str">
        <f ca="1">IFERROR(__xludf.DUMMYFUNCTION("GOOGLETRANSLATE(A3877)"),"adult")</f>
        <v>adult</v>
      </c>
    </row>
    <row r="3878" spans="1:2" ht="15.75" customHeight="1" x14ac:dyDescent="0.25">
      <c r="A3878" s="1" t="s">
        <v>3878</v>
      </c>
      <c r="B3878" s="1" t="str">
        <f ca="1">IFERROR(__xludf.DUMMYFUNCTION("GOOGLETRANSLATE(A3878)"),"blonde")</f>
        <v>blonde</v>
      </c>
    </row>
    <row r="3879" spans="1:2" ht="15.75" customHeight="1" x14ac:dyDescent="0.25">
      <c r="A3879" s="1" t="s">
        <v>3879</v>
      </c>
      <c r="B3879" s="1" t="str">
        <f ca="1">IFERROR(__xludf.DUMMYFUNCTION("GOOGLETRANSLATE(A3879)"),"to send")</f>
        <v>to send</v>
      </c>
    </row>
    <row r="3880" spans="1:2" ht="15.75" customHeight="1" x14ac:dyDescent="0.25">
      <c r="A3880" s="1" t="s">
        <v>3880</v>
      </c>
      <c r="B3880" s="1" t="str">
        <f ca="1">IFERROR(__xludf.DUMMYFUNCTION("GOOGLETRANSLATE(A3880)"),"You lose")</f>
        <v>You lose</v>
      </c>
    </row>
    <row r="3881" spans="1:2" ht="15.75" customHeight="1" x14ac:dyDescent="0.25">
      <c r="A3881" s="1" t="s">
        <v>3881</v>
      </c>
      <c r="B3881" s="1" t="str">
        <f ca="1">IFERROR(__xludf.DUMMYFUNCTION("GOOGLETRANSLATE(A3881)"),"find")</f>
        <v>find</v>
      </c>
    </row>
    <row r="3882" spans="1:2" ht="15.75" customHeight="1" x14ac:dyDescent="0.25">
      <c r="A3882" s="1" t="s">
        <v>3882</v>
      </c>
      <c r="B3882" s="1" t="str">
        <f ca="1">IFERROR(__xludf.DUMMYFUNCTION("GOOGLETRANSLATE(A3882)"),"have lunch")</f>
        <v>have lunch</v>
      </c>
    </row>
    <row r="3883" spans="1:2" ht="15.75" customHeight="1" x14ac:dyDescent="0.25">
      <c r="A3883" s="1" t="s">
        <v>3883</v>
      </c>
      <c r="B3883" s="1" t="str">
        <f ca="1">IFERROR(__xludf.DUMMYFUNCTION("GOOGLETRANSLATE(A3883)"),"charity")</f>
        <v>charity</v>
      </c>
    </row>
    <row r="3884" spans="1:2" ht="15.75" customHeight="1" x14ac:dyDescent="0.25">
      <c r="A3884" s="1" t="s">
        <v>3884</v>
      </c>
      <c r="B3884" s="1" t="str">
        <f ca="1">IFERROR(__xludf.DUMMYFUNCTION("GOOGLETRANSLATE(A3884)"),"oscar")</f>
        <v>oscar</v>
      </c>
    </row>
    <row r="3885" spans="1:2" ht="15.75" customHeight="1" x14ac:dyDescent="0.25">
      <c r="A3885" s="1" t="s">
        <v>3885</v>
      </c>
      <c r="B3885" s="1" t="str">
        <f ca="1">IFERROR(__xludf.DUMMYFUNCTION("GOOGLETRANSLATE(A3885)"),"Know")</f>
        <v>Know</v>
      </c>
    </row>
    <row r="3886" spans="1:2" ht="15.75" customHeight="1" x14ac:dyDescent="0.25">
      <c r="A3886" s="1" t="s">
        <v>3886</v>
      </c>
      <c r="B3886" s="1" t="str">
        <f ca="1">IFERROR(__xludf.DUMMYFUNCTION("GOOGLETRANSLATE(A3886)"),"arrival")</f>
        <v>arrival</v>
      </c>
    </row>
    <row r="3887" spans="1:2" ht="15.75" customHeight="1" x14ac:dyDescent="0.25">
      <c r="A3887" s="1" t="s">
        <v>3887</v>
      </c>
      <c r="B3887" s="1" t="str">
        <f ca="1">IFERROR(__xludf.DUMMYFUNCTION("GOOGLETRANSLATE(A3887)"),"chapter")</f>
        <v>chapter</v>
      </c>
    </row>
    <row r="3888" spans="1:2" ht="15.75" customHeight="1" x14ac:dyDescent="0.25">
      <c r="A3888" s="1" t="s">
        <v>3888</v>
      </c>
      <c r="B3888" s="1" t="str">
        <f ca="1">IFERROR(__xludf.DUMMYFUNCTION("GOOGLETRANSLATE(A3888)"),"Excuse me")</f>
        <v>Excuse me</v>
      </c>
    </row>
    <row r="3889" spans="1:2" ht="15.75" customHeight="1" x14ac:dyDescent="0.25">
      <c r="A3889" s="1" t="s">
        <v>3889</v>
      </c>
      <c r="B3889" s="1" t="str">
        <f ca="1">IFERROR(__xludf.DUMMYFUNCTION("GOOGLETRANSLATE(A3889)"),"came")</f>
        <v>came</v>
      </c>
    </row>
    <row r="3890" spans="1:2" ht="15.75" customHeight="1" x14ac:dyDescent="0.25">
      <c r="A3890" s="1" t="s">
        <v>3890</v>
      </c>
      <c r="B3890" s="1" t="str">
        <f ca="1">IFERROR(__xludf.DUMMYFUNCTION("GOOGLETRANSLATE(A3890)"),"bills")</f>
        <v>bills</v>
      </c>
    </row>
    <row r="3891" spans="1:2" ht="15.75" customHeight="1" x14ac:dyDescent="0.25">
      <c r="A3891" s="1" t="s">
        <v>3891</v>
      </c>
      <c r="B3891" s="1" t="str">
        <f ca="1">IFERROR(__xludf.DUMMYFUNCTION("GOOGLETRANSLATE(A3891)"),"feel")</f>
        <v>feel</v>
      </c>
    </row>
    <row r="3892" spans="1:2" ht="15.75" customHeight="1" x14ac:dyDescent="0.25">
      <c r="A3892" s="1" t="s">
        <v>3892</v>
      </c>
      <c r="B3892" s="1" t="str">
        <f ca="1">IFERROR(__xludf.DUMMYFUNCTION("GOOGLETRANSLATE(A3892)"),"enter")</f>
        <v>enter</v>
      </c>
    </row>
    <row r="3893" spans="1:2" ht="15.75" customHeight="1" x14ac:dyDescent="0.25">
      <c r="A3893" s="1" t="s">
        <v>3893</v>
      </c>
      <c r="B3893" s="1" t="str">
        <f ca="1">IFERROR(__xludf.DUMMYFUNCTION("GOOGLETRANSLATE(A3893)"),"Stay")</f>
        <v>Stay</v>
      </c>
    </row>
    <row r="3894" spans="1:2" ht="15.75" customHeight="1" x14ac:dyDescent="0.25">
      <c r="A3894" s="1" t="s">
        <v>3894</v>
      </c>
      <c r="B3894" s="1" t="str">
        <f ca="1">IFERROR(__xludf.DUMMYFUNCTION("GOOGLETRANSLATE(A3894)"),"cake")</f>
        <v>cake</v>
      </c>
    </row>
    <row r="3895" spans="1:2" ht="15.75" customHeight="1" x14ac:dyDescent="0.25">
      <c r="A3895" s="1" t="s">
        <v>3895</v>
      </c>
      <c r="B3895" s="1" t="str">
        <f ca="1">IFERROR(__xludf.DUMMYFUNCTION("GOOGLETRANSLATE(A3895)"),"I would come back")</f>
        <v>I would come back</v>
      </c>
    </row>
    <row r="3896" spans="1:2" ht="15.75" customHeight="1" x14ac:dyDescent="0.25">
      <c r="A3896" s="1" t="s">
        <v>3896</v>
      </c>
      <c r="B3896" s="1" t="str">
        <f ca="1">IFERROR(__xludf.DUMMYFUNCTION("GOOGLETRANSLATE(A3896)"),"jersey")</f>
        <v>jersey</v>
      </c>
    </row>
    <row r="3897" spans="1:2" ht="15.75" customHeight="1" x14ac:dyDescent="0.25">
      <c r="A3897" s="1" t="s">
        <v>3897</v>
      </c>
      <c r="B3897" s="1" t="str">
        <f ca="1">IFERROR(__xludf.DUMMYFUNCTION("GOOGLETRANSLATE(A3897)"),"I would kill")</f>
        <v>I would kill</v>
      </c>
    </row>
    <row r="3898" spans="1:2" ht="15.75" customHeight="1" x14ac:dyDescent="0.25">
      <c r="A3898" s="1" t="s">
        <v>3898</v>
      </c>
      <c r="B3898" s="1" t="str">
        <f ca="1">IFERROR(__xludf.DUMMYFUNCTION("GOOGLETRANSLATE(A3898)"),"brief")</f>
        <v>brief</v>
      </c>
    </row>
    <row r="3899" spans="1:2" ht="15.75" customHeight="1" x14ac:dyDescent="0.25">
      <c r="A3899" s="1" t="s">
        <v>3899</v>
      </c>
      <c r="B3899" s="1" t="str">
        <f ca="1">IFERROR(__xludf.DUMMYFUNCTION("GOOGLETRANSLATE(A3899)"),"construction")</f>
        <v>construction</v>
      </c>
    </row>
    <row r="3900" spans="1:2" ht="15.75" customHeight="1" x14ac:dyDescent="0.25">
      <c r="A3900" s="1" t="s">
        <v>3900</v>
      </c>
      <c r="B3900" s="1" t="str">
        <f ca="1">IFERROR(__xludf.DUMMYFUNCTION("GOOGLETRANSLATE(A3900)"),"steel")</f>
        <v>steel</v>
      </c>
    </row>
    <row r="3901" spans="1:2" ht="15.75" customHeight="1" x14ac:dyDescent="0.25">
      <c r="A3901" s="1" t="s">
        <v>3901</v>
      </c>
      <c r="B3901" s="1" t="str">
        <f ca="1">IFERROR(__xludf.DUMMYFUNCTION("GOOGLETRANSLATE(A3901)"),"ride me")</f>
        <v>ride me</v>
      </c>
    </row>
    <row r="3902" spans="1:2" ht="15.75" customHeight="1" x14ac:dyDescent="0.25">
      <c r="A3902" s="1" t="s">
        <v>3902</v>
      </c>
      <c r="B3902" s="1" t="str">
        <f ca="1">IFERROR(__xludf.DUMMYFUNCTION("GOOGLETRANSLATE(A3902)"),"street")</f>
        <v>street</v>
      </c>
    </row>
    <row r="3903" spans="1:2" ht="15.75" customHeight="1" x14ac:dyDescent="0.25">
      <c r="A3903" s="1" t="s">
        <v>3903</v>
      </c>
      <c r="B3903" s="1" t="str">
        <f ca="1">IFERROR(__xludf.DUMMYFUNCTION("GOOGLETRANSLATE(A3903)"),"happen")</f>
        <v>happen</v>
      </c>
    </row>
    <row r="3904" spans="1:2" ht="15.75" customHeight="1" x14ac:dyDescent="0.25">
      <c r="A3904" s="1" t="s">
        <v>3904</v>
      </c>
      <c r="B3904" s="1" t="str">
        <f ca="1">IFERROR(__xludf.DUMMYFUNCTION("GOOGLETRANSLATE(A3904)"),"cigarettes")</f>
        <v>cigarettes</v>
      </c>
    </row>
    <row r="3905" spans="1:2" ht="15.75" customHeight="1" x14ac:dyDescent="0.25">
      <c r="A3905" s="1" t="s">
        <v>3905</v>
      </c>
      <c r="B3905" s="1" t="str">
        <f ca="1">IFERROR(__xludf.DUMMYFUNCTION("GOOGLETRANSLATE(A3905)"),"will work")</f>
        <v>will work</v>
      </c>
    </row>
    <row r="3906" spans="1:2" ht="15.75" customHeight="1" x14ac:dyDescent="0.25">
      <c r="A3906" s="1" t="s">
        <v>3906</v>
      </c>
      <c r="B3906" s="1" t="str">
        <f ca="1">IFERROR(__xludf.DUMMYFUNCTION("GOOGLETRANSLATE(A3906)"),"alicia")</f>
        <v>alicia</v>
      </c>
    </row>
    <row r="3907" spans="1:2" ht="15.75" customHeight="1" x14ac:dyDescent="0.25">
      <c r="A3907" s="1" t="s">
        <v>3907</v>
      </c>
      <c r="B3907" s="1" t="str">
        <f ca="1">IFERROR(__xludf.DUMMYFUNCTION("GOOGLETRANSLATE(A3907)"),"have")</f>
        <v>have</v>
      </c>
    </row>
    <row r="3908" spans="1:2" ht="15.75" customHeight="1" x14ac:dyDescent="0.25">
      <c r="A3908" s="1" t="s">
        <v>3908</v>
      </c>
      <c r="B3908" s="1" t="str">
        <f ca="1">IFERROR(__xludf.DUMMYFUNCTION("GOOGLETRANSLATE(A3908)"),"comrade")</f>
        <v>comrade</v>
      </c>
    </row>
    <row r="3909" spans="1:2" ht="15.75" customHeight="1" x14ac:dyDescent="0.25">
      <c r="A3909" s="1" t="s">
        <v>3909</v>
      </c>
      <c r="B3909" s="1" t="str">
        <f ca="1">IFERROR(__xludf.DUMMYFUNCTION("GOOGLETRANSLATE(A3909)"),"confession")</f>
        <v>confession</v>
      </c>
    </row>
    <row r="3910" spans="1:2" ht="15.75" customHeight="1" x14ac:dyDescent="0.25">
      <c r="A3910" s="1" t="s">
        <v>3910</v>
      </c>
      <c r="B3910" s="1" t="str">
        <f ca="1">IFERROR(__xludf.DUMMYFUNCTION("GOOGLETRANSLATE(A3910)"),"we said")</f>
        <v>we said</v>
      </c>
    </row>
    <row r="3911" spans="1:2" ht="15.75" customHeight="1" x14ac:dyDescent="0.25">
      <c r="A3911" s="1" t="s">
        <v>3911</v>
      </c>
      <c r="B3911" s="1" t="str">
        <f ca="1">IFERROR(__xludf.DUMMYFUNCTION("GOOGLETRANSLATE(A3911)"),"alibi")</f>
        <v>alibi</v>
      </c>
    </row>
    <row r="3912" spans="1:2" ht="15.75" customHeight="1" x14ac:dyDescent="0.25">
      <c r="A3912" s="1" t="s">
        <v>3912</v>
      </c>
      <c r="B3912" s="1" t="str">
        <f ca="1">IFERROR(__xludf.DUMMYFUNCTION("GOOGLETRANSLATE(A3912)"),"naked")</f>
        <v>naked</v>
      </c>
    </row>
    <row r="3913" spans="1:2" ht="15.75" customHeight="1" x14ac:dyDescent="0.25">
      <c r="A3913" s="1" t="s">
        <v>3913</v>
      </c>
      <c r="B3913" s="1" t="str">
        <f ca="1">IFERROR(__xludf.DUMMYFUNCTION("GOOGLETRANSLATE(A3913)"),"clown")</f>
        <v>clown</v>
      </c>
    </row>
    <row r="3914" spans="1:2" ht="15.75" customHeight="1" x14ac:dyDescent="0.25">
      <c r="A3914" s="1" t="s">
        <v>3914</v>
      </c>
      <c r="B3914" s="1" t="str">
        <f ca="1">IFERROR(__xludf.DUMMYFUNCTION("GOOGLETRANSLATE(A3914)"),"ray")</f>
        <v>ray</v>
      </c>
    </row>
    <row r="3915" spans="1:2" ht="15.75" customHeight="1" x14ac:dyDescent="0.25">
      <c r="A3915" s="1" t="s">
        <v>3915</v>
      </c>
      <c r="B3915" s="1" t="str">
        <f ca="1">IFERROR(__xludf.DUMMYFUNCTION("GOOGLETRANSLATE(A3915)"),"guay")</f>
        <v>guay</v>
      </c>
    </row>
    <row r="3916" spans="1:2" ht="15.75" customHeight="1" x14ac:dyDescent="0.25">
      <c r="A3916" s="1" t="s">
        <v>3916</v>
      </c>
      <c r="B3916" s="1" t="str">
        <f ca="1">IFERROR(__xludf.DUMMYFUNCTION("GOOGLETRANSLATE(A3916)"),"naves")</f>
        <v>naves</v>
      </c>
    </row>
    <row r="3917" spans="1:2" ht="15.75" customHeight="1" x14ac:dyDescent="0.25">
      <c r="A3917" s="1" t="s">
        <v>3917</v>
      </c>
      <c r="B3917" s="1" t="str">
        <f ca="1">IFERROR(__xludf.DUMMYFUNCTION("GOOGLETRANSLATE(A3917)"),"americana")</f>
        <v>americana</v>
      </c>
    </row>
    <row r="3918" spans="1:2" ht="15.75" customHeight="1" x14ac:dyDescent="0.25">
      <c r="A3918" s="1" t="s">
        <v>3918</v>
      </c>
      <c r="B3918" s="1" t="str">
        <f ca="1">IFERROR(__xludf.DUMMYFUNCTION("GOOGLETRANSLATE(A3918)"),"political")</f>
        <v>political</v>
      </c>
    </row>
    <row r="3919" spans="1:2" ht="15.75" customHeight="1" x14ac:dyDescent="0.25">
      <c r="A3919" s="1" t="s">
        <v>3919</v>
      </c>
      <c r="B3919" s="1" t="str">
        <f ca="1">IFERROR(__xludf.DUMMYFUNCTION("GOOGLETRANSLATE(A3919)"),"design")</f>
        <v>design</v>
      </c>
    </row>
    <row r="3920" spans="1:2" ht="15.75" customHeight="1" x14ac:dyDescent="0.25">
      <c r="A3920" s="1" t="s">
        <v>3920</v>
      </c>
      <c r="B3920" s="1" t="str">
        <f ca="1">IFERROR(__xludf.DUMMYFUNCTION("GOOGLETRANSLATE(A3920)"),"condemned")</f>
        <v>condemned</v>
      </c>
    </row>
    <row r="3921" spans="1:2" ht="15.75" customHeight="1" x14ac:dyDescent="0.25">
      <c r="A3921" s="1" t="s">
        <v>3921</v>
      </c>
      <c r="B3921" s="1" t="str">
        <f ca="1">IFERROR(__xludf.DUMMYFUNCTION("GOOGLETRANSLATE(A3921)"),"convinced")</f>
        <v>convinced</v>
      </c>
    </row>
    <row r="3922" spans="1:2" ht="15.75" customHeight="1" x14ac:dyDescent="0.25">
      <c r="A3922" s="1" t="s">
        <v>3922</v>
      </c>
      <c r="B3922" s="1" t="str">
        <f ca="1">IFERROR(__xludf.DUMMYFUNCTION("GOOGLETRANSLATE(A3922)"),"edward")</f>
        <v>edward</v>
      </c>
    </row>
    <row r="3923" spans="1:2" ht="15.75" customHeight="1" x14ac:dyDescent="0.25">
      <c r="A3923" s="1" t="s">
        <v>3923</v>
      </c>
      <c r="B3923" s="1" t="str">
        <f ca="1">IFERROR(__xludf.DUMMYFUNCTION("GOOGLETRANSLATE(A3923)"),"police")</f>
        <v>police</v>
      </c>
    </row>
    <row r="3924" spans="1:2" ht="15.75" customHeight="1" x14ac:dyDescent="0.25">
      <c r="A3924" s="1" t="s">
        <v>3924</v>
      </c>
      <c r="B3924" s="1" t="str">
        <f ca="1">IFERROR(__xludf.DUMMYFUNCTION("GOOGLETRANSLATE(A3924)"),"Italian")</f>
        <v>Italian</v>
      </c>
    </row>
    <row r="3925" spans="1:2" ht="15.75" customHeight="1" x14ac:dyDescent="0.25">
      <c r="A3925" s="1" t="s">
        <v>3925</v>
      </c>
      <c r="B3925" s="1" t="str">
        <f ca="1">IFERROR(__xludf.DUMMYFUNCTION("GOOGLETRANSLATE(A3925)"),"pedro")</f>
        <v>pedro</v>
      </c>
    </row>
    <row r="3926" spans="1:2" ht="15.75" customHeight="1" x14ac:dyDescent="0.25">
      <c r="A3926" s="1" t="s">
        <v>3926</v>
      </c>
      <c r="B3926" s="1" t="str">
        <f ca="1">IFERROR(__xludf.DUMMYFUNCTION("GOOGLETRANSLATE(A3926)"),"mm")</f>
        <v>mm</v>
      </c>
    </row>
    <row r="3927" spans="1:2" ht="15.75" customHeight="1" x14ac:dyDescent="0.25">
      <c r="A3927" s="1" t="s">
        <v>3927</v>
      </c>
      <c r="B3927" s="1" t="str">
        <f ca="1">IFERROR(__xludf.DUMMYFUNCTION("GOOGLETRANSLATE(A3927)"),"T-shirt")</f>
        <v>T-shirt</v>
      </c>
    </row>
    <row r="3928" spans="1:2" ht="15.75" customHeight="1" x14ac:dyDescent="0.25">
      <c r="A3928" s="1" t="s">
        <v>3928</v>
      </c>
      <c r="B3928" s="1" t="str">
        <f ca="1">IFERROR(__xludf.DUMMYFUNCTION("GOOGLETRANSLATE(A3928)"),"They will come")</f>
        <v>They will come</v>
      </c>
    </row>
    <row r="3929" spans="1:2" ht="15.75" customHeight="1" x14ac:dyDescent="0.25">
      <c r="A3929" s="1" t="s">
        <v>3929</v>
      </c>
      <c r="B3929" s="1" t="str">
        <f ca="1">IFERROR(__xludf.DUMMYFUNCTION("GOOGLETRANSLATE(A3929)"),"foreign")</f>
        <v>foreign</v>
      </c>
    </row>
    <row r="3930" spans="1:2" ht="15.75" customHeight="1" x14ac:dyDescent="0.25">
      <c r="A3930" s="1" t="s">
        <v>3930</v>
      </c>
      <c r="B3930" s="1" t="str">
        <f ca="1">IFERROR(__xludf.DUMMYFUNCTION("GOOGLETRANSLATE(A3930)"),"impact")</f>
        <v>impact</v>
      </c>
    </row>
    <row r="3931" spans="1:2" ht="15.75" customHeight="1" x14ac:dyDescent="0.25">
      <c r="A3931" s="1" t="s">
        <v>3931</v>
      </c>
      <c r="B3931" s="1" t="str">
        <f ca="1">IFERROR(__xludf.DUMMYFUNCTION("GOOGLETRANSLATE(A3931)"),"luggage")</f>
        <v>luggage</v>
      </c>
    </row>
    <row r="3932" spans="1:2" ht="15.75" customHeight="1" x14ac:dyDescent="0.25">
      <c r="A3932" s="1" t="s">
        <v>3932</v>
      </c>
      <c r="B3932" s="1" t="str">
        <f ca="1">IFERROR(__xludf.DUMMYFUNCTION("GOOGLETRANSLATE(A3932)"),"lois")</f>
        <v>lois</v>
      </c>
    </row>
    <row r="3933" spans="1:2" ht="15.75" customHeight="1" x14ac:dyDescent="0.25">
      <c r="A3933" s="1" t="s">
        <v>3933</v>
      </c>
      <c r="B3933" s="1" t="str">
        <f ca="1">IFERROR(__xludf.DUMMYFUNCTION("GOOGLETRANSLATE(A3933)"),"suffering")</f>
        <v>suffering</v>
      </c>
    </row>
    <row r="3934" spans="1:2" ht="15.75" customHeight="1" x14ac:dyDescent="0.25">
      <c r="A3934" s="1" t="s">
        <v>3934</v>
      </c>
      <c r="B3934" s="1" t="str">
        <f ca="1">IFERROR(__xludf.DUMMYFUNCTION("GOOGLETRANSLATE(A3934)"),"They left")</f>
        <v>They left</v>
      </c>
    </row>
    <row r="3935" spans="1:2" ht="15.75" customHeight="1" x14ac:dyDescent="0.25">
      <c r="A3935" s="1" t="s">
        <v>3935</v>
      </c>
      <c r="B3935" s="1" t="str">
        <f ca="1">IFERROR(__xludf.DUMMYFUNCTION("GOOGLETRANSLATE(A3935)"),"Stay")</f>
        <v>Stay</v>
      </c>
    </row>
    <row r="3936" spans="1:2" ht="15.75" customHeight="1" x14ac:dyDescent="0.25">
      <c r="A3936" s="1" t="s">
        <v>3936</v>
      </c>
      <c r="B3936" s="1" t="str">
        <f ca="1">IFERROR(__xludf.DUMMYFUNCTION("GOOGLETRANSLATE(A3936)"),"knowing")</f>
        <v>knowing</v>
      </c>
    </row>
    <row r="3937" spans="1:2" ht="15.75" customHeight="1" x14ac:dyDescent="0.25">
      <c r="A3937" s="1" t="s">
        <v>3937</v>
      </c>
      <c r="B3937" s="1" t="str">
        <f ca="1">IFERROR(__xludf.DUMMYFUNCTION("GOOGLETRANSLATE(A3937)"),"The food")</f>
        <v>The food</v>
      </c>
    </row>
    <row r="3938" spans="1:2" ht="15.75" customHeight="1" x14ac:dyDescent="0.25">
      <c r="A3938" s="1" t="s">
        <v>3938</v>
      </c>
      <c r="B3938" s="1" t="str">
        <f ca="1">IFERROR(__xludf.DUMMYFUNCTION("GOOGLETRANSLATE(A3938)"),"adolescent")</f>
        <v>adolescent</v>
      </c>
    </row>
    <row r="3939" spans="1:2" ht="15.75" customHeight="1" x14ac:dyDescent="0.25">
      <c r="A3939" s="1" t="s">
        <v>3939</v>
      </c>
      <c r="B3939" s="1" t="str">
        <f ca="1">IFERROR(__xludf.DUMMYFUNCTION("GOOGLETRANSLATE(A3939)"),"single")</f>
        <v>single</v>
      </c>
    </row>
    <row r="3940" spans="1:2" ht="15.75" customHeight="1" x14ac:dyDescent="0.25">
      <c r="A3940" s="1" t="s">
        <v>3940</v>
      </c>
      <c r="B3940" s="1" t="str">
        <f ca="1">IFERROR(__xludf.DUMMYFUNCTION("GOOGLETRANSLATE(A3940)"),"I discovered")</f>
        <v>I discovered</v>
      </c>
    </row>
    <row r="3941" spans="1:2" ht="15.75" customHeight="1" x14ac:dyDescent="0.25">
      <c r="A3941" s="1" t="s">
        <v>3941</v>
      </c>
      <c r="B3941" s="1" t="str">
        <f ca="1">IFERROR(__xludf.DUMMYFUNCTION("GOOGLETRANSLATE(A3941)"),"quiet")</f>
        <v>quiet</v>
      </c>
    </row>
    <row r="3942" spans="1:2" ht="15.75" customHeight="1" x14ac:dyDescent="0.25">
      <c r="A3942" s="1" t="s">
        <v>3942</v>
      </c>
      <c r="B3942" s="1" t="str">
        <f ca="1">IFERROR(__xludf.DUMMYFUNCTION("GOOGLETRANSLATE(A3942)"),"influence")</f>
        <v>influence</v>
      </c>
    </row>
    <row r="3943" spans="1:2" ht="15.75" customHeight="1" x14ac:dyDescent="0.25">
      <c r="A3943" s="1" t="s">
        <v>3943</v>
      </c>
      <c r="B3943" s="1" t="str">
        <f ca="1">IFERROR(__xludf.DUMMYFUNCTION("GOOGLETRANSLATE(A3943)"),"oxygen")</f>
        <v>oxygen</v>
      </c>
    </row>
    <row r="3944" spans="1:2" ht="15.75" customHeight="1" x14ac:dyDescent="0.25">
      <c r="A3944" s="1" t="s">
        <v>3944</v>
      </c>
      <c r="B3944" s="1" t="str">
        <f ca="1">IFERROR(__xludf.DUMMYFUNCTION("GOOGLETRANSLATE(A3944)"),"experiment")</f>
        <v>experiment</v>
      </c>
    </row>
    <row r="3945" spans="1:2" ht="15.75" customHeight="1" x14ac:dyDescent="0.25">
      <c r="A3945" s="1" t="s">
        <v>3945</v>
      </c>
      <c r="B3945" s="1" t="str">
        <f ca="1">IFERROR(__xludf.DUMMYFUNCTION("GOOGLETRANSLATE(A3945)"),"absurd")</f>
        <v>absurd</v>
      </c>
    </row>
    <row r="3946" spans="1:2" ht="15.75" customHeight="1" x14ac:dyDescent="0.25">
      <c r="A3946" s="1" t="s">
        <v>3946</v>
      </c>
      <c r="B3946" s="1" t="str">
        <f ca="1">IFERROR(__xludf.DUMMYFUNCTION("GOOGLETRANSLATE(A3946)"),"any")</f>
        <v>any</v>
      </c>
    </row>
    <row r="3947" spans="1:2" ht="15.75" customHeight="1" x14ac:dyDescent="0.25">
      <c r="A3947" s="1" t="s">
        <v>3947</v>
      </c>
      <c r="B3947" s="1" t="str">
        <f ca="1">IFERROR(__xludf.DUMMYFUNCTION("GOOGLETRANSLATE(A3947)"),"they would have")</f>
        <v>they would have</v>
      </c>
    </row>
    <row r="3948" spans="1:2" ht="15.75" customHeight="1" x14ac:dyDescent="0.25">
      <c r="A3948" s="1" t="s">
        <v>3948</v>
      </c>
      <c r="B3948" s="1" t="str">
        <f ca="1">IFERROR(__xludf.DUMMYFUNCTION("GOOGLETRANSLATE(A3948)"),"put")</f>
        <v>put</v>
      </c>
    </row>
    <row r="3949" spans="1:2" ht="15.75" customHeight="1" x14ac:dyDescent="0.25">
      <c r="A3949" s="1" t="s">
        <v>3949</v>
      </c>
      <c r="B3949" s="1" t="str">
        <f ca="1">IFERROR(__xludf.DUMMYFUNCTION("GOOGLETRANSLATE(A3949)"),"Start")</f>
        <v>Start</v>
      </c>
    </row>
    <row r="3950" spans="1:2" ht="15.75" customHeight="1" x14ac:dyDescent="0.25">
      <c r="A3950" s="1" t="s">
        <v>3950</v>
      </c>
      <c r="B3950" s="1" t="str">
        <f ca="1">IFERROR(__xludf.DUMMYFUNCTION("GOOGLETRANSLATE(A3950)"),"give back")</f>
        <v>give back</v>
      </c>
    </row>
    <row r="3951" spans="1:2" ht="15.75" customHeight="1" x14ac:dyDescent="0.25">
      <c r="A3951" s="1" t="s">
        <v>3951</v>
      </c>
      <c r="B3951" s="1" t="str">
        <f ca="1">IFERROR(__xludf.DUMMYFUNCTION("GOOGLETRANSLATE(A3951)"),"proposal")</f>
        <v>proposal</v>
      </c>
    </row>
    <row r="3952" spans="1:2" ht="15.75" customHeight="1" x14ac:dyDescent="0.25">
      <c r="A3952" s="1" t="s">
        <v>3952</v>
      </c>
      <c r="B3952" s="1" t="str">
        <f ca="1">IFERROR(__xludf.DUMMYFUNCTION("GOOGLETRANSLATE(A3952)"),"take it")</f>
        <v>take it</v>
      </c>
    </row>
    <row r="3953" spans="1:2" ht="15.75" customHeight="1" x14ac:dyDescent="0.25">
      <c r="A3953" s="1" t="s">
        <v>3953</v>
      </c>
      <c r="B3953" s="1" t="str">
        <f ca="1">IFERROR(__xludf.DUMMYFUNCTION("GOOGLETRANSLATE(A3953)"),"michelle")</f>
        <v>michelle</v>
      </c>
    </row>
    <row r="3954" spans="1:2" ht="15.75" customHeight="1" x14ac:dyDescent="0.25">
      <c r="A3954" s="1" t="s">
        <v>3954</v>
      </c>
      <c r="B3954" s="1" t="str">
        <f ca="1">IFERROR(__xludf.DUMMYFUNCTION("GOOGLETRANSLATE(A3954)"),"Opened")</f>
        <v>Opened</v>
      </c>
    </row>
    <row r="3955" spans="1:2" ht="15.75" customHeight="1" x14ac:dyDescent="0.25">
      <c r="A3955" s="1" t="s">
        <v>3955</v>
      </c>
      <c r="B3955" s="1" t="str">
        <f ca="1">IFERROR(__xludf.DUMMYFUNCTION("GOOGLETRANSLATE(A3955)"),"plant")</f>
        <v>plant</v>
      </c>
    </row>
    <row r="3956" spans="1:2" ht="15.75" customHeight="1" x14ac:dyDescent="0.25">
      <c r="A3956" s="1" t="s">
        <v>3956</v>
      </c>
      <c r="B3956" s="1" t="str">
        <f ca="1">IFERROR(__xludf.DUMMYFUNCTION("GOOGLETRANSLATE(A3956)"),"singer")</f>
        <v>singer</v>
      </c>
    </row>
    <row r="3957" spans="1:2" ht="15.75" customHeight="1" x14ac:dyDescent="0.25">
      <c r="A3957" s="1" t="s">
        <v>3957</v>
      </c>
      <c r="B3957" s="1" t="str">
        <f ca="1">IFERROR(__xludf.DUMMYFUNCTION("GOOGLETRANSLATE(A3957)"),"treason")</f>
        <v>treason</v>
      </c>
    </row>
    <row r="3958" spans="1:2" ht="15.75" customHeight="1" x14ac:dyDescent="0.25">
      <c r="A3958" s="1" t="s">
        <v>3958</v>
      </c>
      <c r="B3958" s="1" t="str">
        <f ca="1">IFERROR(__xludf.DUMMYFUNCTION("GOOGLETRANSLATE(A3958)"),"cemetery")</f>
        <v>cemetery</v>
      </c>
    </row>
    <row r="3959" spans="1:2" ht="15.75" customHeight="1" x14ac:dyDescent="0.25">
      <c r="A3959" s="1" t="s">
        <v>3959</v>
      </c>
      <c r="B3959" s="1" t="str">
        <f ca="1">IFERROR(__xludf.DUMMYFUNCTION("GOOGLETRANSLATE(A3959)"),"Florida")</f>
        <v>Florida</v>
      </c>
    </row>
    <row r="3960" spans="1:2" ht="15.75" customHeight="1" x14ac:dyDescent="0.25">
      <c r="A3960" s="1" t="s">
        <v>3960</v>
      </c>
      <c r="B3960" s="1" t="str">
        <f ca="1">IFERROR(__xludf.DUMMYFUNCTION("GOOGLETRANSLATE(A3960)"),"well")</f>
        <v>well</v>
      </c>
    </row>
    <row r="3961" spans="1:2" ht="15.75" customHeight="1" x14ac:dyDescent="0.25">
      <c r="A3961" s="1" t="s">
        <v>3961</v>
      </c>
      <c r="B3961" s="1" t="str">
        <f ca="1">IFERROR(__xludf.DUMMYFUNCTION("GOOGLETRANSLATE(A3961)"),"patrol")</f>
        <v>patrol</v>
      </c>
    </row>
    <row r="3962" spans="1:2" ht="15.75" customHeight="1" x14ac:dyDescent="0.25">
      <c r="A3962" s="1" t="s">
        <v>3962</v>
      </c>
      <c r="B3962" s="1" t="str">
        <f ca="1">IFERROR(__xludf.DUMMYFUNCTION("GOOGLETRANSLATE(A3962)"),"brandon")</f>
        <v>brandon</v>
      </c>
    </row>
    <row r="3963" spans="1:2" ht="15.75" customHeight="1" x14ac:dyDescent="0.25">
      <c r="A3963" s="1" t="s">
        <v>3963</v>
      </c>
      <c r="B3963" s="1" t="str">
        <f ca="1">IFERROR(__xludf.DUMMYFUNCTION("GOOGLETRANSLATE(A3963)"),"planning")</f>
        <v>planning</v>
      </c>
    </row>
    <row r="3964" spans="1:2" ht="15.75" customHeight="1" x14ac:dyDescent="0.25">
      <c r="A3964" s="1" t="s">
        <v>3964</v>
      </c>
      <c r="B3964" s="1" t="str">
        <f ca="1">IFERROR(__xludf.DUMMYFUNCTION("GOOGLETRANSLATE(A3964)"),"ann")</f>
        <v>ann</v>
      </c>
    </row>
    <row r="3965" spans="1:2" ht="15.75" customHeight="1" x14ac:dyDescent="0.25">
      <c r="A3965" s="1" t="s">
        <v>3965</v>
      </c>
      <c r="B3965" s="1" t="str">
        <f ca="1">IFERROR(__xludf.DUMMYFUNCTION("GOOGLETRANSLATE(A3965)"),"tragedy")</f>
        <v>tragedy</v>
      </c>
    </row>
    <row r="3966" spans="1:2" ht="15.75" customHeight="1" x14ac:dyDescent="0.25">
      <c r="A3966" s="1" t="s">
        <v>3966</v>
      </c>
      <c r="B3966" s="1" t="str">
        <f ca="1">IFERROR(__xludf.DUMMYFUNCTION("GOOGLETRANSLATE(A3966)"),"ethan")</f>
        <v>ethan</v>
      </c>
    </row>
    <row r="3967" spans="1:2" ht="15.75" customHeight="1" x14ac:dyDescent="0.25">
      <c r="A3967" s="1" t="s">
        <v>3967</v>
      </c>
      <c r="B3967" s="1" t="str">
        <f ca="1">IFERROR(__xludf.DUMMYFUNCTION("GOOGLETRANSLATE(A3967)"),"miami")</f>
        <v>miami</v>
      </c>
    </row>
    <row r="3968" spans="1:2" ht="15.75" customHeight="1" x14ac:dyDescent="0.25">
      <c r="A3968" s="1" t="s">
        <v>3968</v>
      </c>
      <c r="B3968" s="1" t="str">
        <f ca="1">IFERROR(__xludf.DUMMYFUNCTION("GOOGLETRANSLATE(A3968)"),"authorities")</f>
        <v>authorities</v>
      </c>
    </row>
    <row r="3969" spans="1:2" ht="15.75" customHeight="1" x14ac:dyDescent="0.25">
      <c r="A3969" s="1" t="s">
        <v>3969</v>
      </c>
      <c r="B3969" s="1" t="str">
        <f ca="1">IFERROR(__xludf.DUMMYFUNCTION("GOOGLETRANSLATE(A3969)"),"Treat")</f>
        <v>Treat</v>
      </c>
    </row>
    <row r="3970" spans="1:2" ht="15.75" customHeight="1" x14ac:dyDescent="0.25">
      <c r="A3970" s="1" t="s">
        <v>3970</v>
      </c>
      <c r="B3970" s="1" t="str">
        <f ca="1">IFERROR(__xludf.DUMMYFUNCTION("GOOGLETRANSLATE(A3970)"),"procedure")</f>
        <v>procedure</v>
      </c>
    </row>
    <row r="3971" spans="1:2" ht="15.75" customHeight="1" x14ac:dyDescent="0.25">
      <c r="A3971" s="1" t="s">
        <v>3971</v>
      </c>
      <c r="B3971" s="1" t="str">
        <f ca="1">IFERROR(__xludf.DUMMYFUNCTION("GOOGLETRANSLATE(A3971)"),"fancy")</f>
        <v>fancy</v>
      </c>
    </row>
    <row r="3972" spans="1:2" ht="15.75" customHeight="1" x14ac:dyDescent="0.25">
      <c r="A3972" s="1" t="s">
        <v>3972</v>
      </c>
      <c r="B3972" s="1" t="str">
        <f ca="1">IFERROR(__xludf.DUMMYFUNCTION("GOOGLETRANSLATE(A3972)"),"Tickets")</f>
        <v>Tickets</v>
      </c>
    </row>
    <row r="3973" spans="1:2" ht="15.75" customHeight="1" x14ac:dyDescent="0.25">
      <c r="A3973" s="1" t="s">
        <v>3973</v>
      </c>
      <c r="B3973" s="1" t="str">
        <f ca="1">IFERROR(__xludf.DUMMYFUNCTION("GOOGLETRANSLATE(A3973)"),"we won")</f>
        <v>we won</v>
      </c>
    </row>
    <row r="3974" spans="1:2" ht="15.75" customHeight="1" x14ac:dyDescent="0.25">
      <c r="A3974" s="1" t="s">
        <v>3974</v>
      </c>
      <c r="B3974" s="1" t="str">
        <f ca="1">IFERROR(__xludf.DUMMYFUNCTION("GOOGLETRANSLATE(A3974)"),"kidnapping")</f>
        <v>kidnapping</v>
      </c>
    </row>
    <row r="3975" spans="1:2" ht="15.75" customHeight="1" x14ac:dyDescent="0.25">
      <c r="A3975" s="1" t="s">
        <v>3975</v>
      </c>
      <c r="B3975" s="1" t="str">
        <f ca="1">IFERROR(__xludf.DUMMYFUNCTION("GOOGLETRANSLATE(A3975)"),"You will know")</f>
        <v>You will know</v>
      </c>
    </row>
    <row r="3976" spans="1:2" ht="15.75" customHeight="1" x14ac:dyDescent="0.25">
      <c r="A3976" s="1" t="s">
        <v>3976</v>
      </c>
      <c r="B3976" s="1" t="str">
        <f ca="1">IFERROR(__xludf.DUMMYFUNCTION("GOOGLETRANSLATE(A3976)"),"rendered")</f>
        <v>rendered</v>
      </c>
    </row>
    <row r="3977" spans="1:2" ht="15.75" customHeight="1" x14ac:dyDescent="0.25">
      <c r="A3977" s="1" t="s">
        <v>3977</v>
      </c>
      <c r="B3977" s="1" t="str">
        <f ca="1">IFERROR(__xludf.DUMMYFUNCTION("GOOGLETRANSLATE(A3977)"),"white")</f>
        <v>white</v>
      </c>
    </row>
    <row r="3978" spans="1:2" ht="15.75" customHeight="1" x14ac:dyDescent="0.25">
      <c r="A3978" s="1" t="s">
        <v>3978</v>
      </c>
      <c r="B3978" s="1" t="str">
        <f ca="1">IFERROR(__xludf.DUMMYFUNCTION("GOOGLETRANSLATE(A3978)"),"baseball")</f>
        <v>baseball</v>
      </c>
    </row>
    <row r="3979" spans="1:2" ht="15.75" customHeight="1" x14ac:dyDescent="0.25">
      <c r="A3979" s="1" t="s">
        <v>3979</v>
      </c>
      <c r="B3979" s="1" t="str">
        <f ca="1">IFERROR(__xludf.DUMMYFUNCTION("GOOGLETRANSLATE(A3979)"),"cities")</f>
        <v>cities</v>
      </c>
    </row>
    <row r="3980" spans="1:2" ht="15.75" customHeight="1" x14ac:dyDescent="0.25">
      <c r="A3980" s="1" t="s">
        <v>3980</v>
      </c>
      <c r="B3980" s="1" t="str">
        <f ca="1">IFERROR(__xludf.DUMMYFUNCTION("GOOGLETRANSLATE(A3980)"),"rabbit")</f>
        <v>rabbit</v>
      </c>
    </row>
    <row r="3981" spans="1:2" ht="15.75" customHeight="1" x14ac:dyDescent="0.25">
      <c r="A3981" s="1" t="s">
        <v>3981</v>
      </c>
      <c r="B3981" s="1" t="str">
        <f ca="1">IFERROR(__xludf.DUMMYFUNCTION("GOOGLETRANSLATE(A3981)"),"ask her")</f>
        <v>ask her</v>
      </c>
    </row>
    <row r="3982" spans="1:2" ht="15.75" customHeight="1" x14ac:dyDescent="0.25">
      <c r="A3982" s="1" t="s">
        <v>3982</v>
      </c>
      <c r="B3982" s="1" t="str">
        <f ca="1">IFERROR(__xludf.DUMMYFUNCTION("GOOGLETRANSLATE(A3982)"),"ticket")</f>
        <v>ticket</v>
      </c>
    </row>
    <row r="3983" spans="1:2" ht="15.75" customHeight="1" x14ac:dyDescent="0.25">
      <c r="A3983" s="1" t="s">
        <v>3983</v>
      </c>
      <c r="B3983" s="1" t="str">
        <f ca="1">IFERROR(__xludf.DUMMYFUNCTION("GOOGLETRANSLATE(A3983)"),"hopes")</f>
        <v>hopes</v>
      </c>
    </row>
    <row r="3984" spans="1:2" ht="15.75" customHeight="1" x14ac:dyDescent="0.25">
      <c r="A3984" s="1" t="s">
        <v>3984</v>
      </c>
      <c r="B3984" s="1" t="str">
        <f ca="1">IFERROR(__xludf.DUMMYFUNCTION("GOOGLETRANSLATE(A3984)"),"tell her")</f>
        <v>tell her</v>
      </c>
    </row>
    <row r="3985" spans="1:2" ht="15.75" customHeight="1" x14ac:dyDescent="0.25">
      <c r="A3985" s="1" t="s">
        <v>3985</v>
      </c>
      <c r="B3985" s="1" t="str">
        <f ca="1">IFERROR(__xludf.DUMMYFUNCTION("GOOGLETRANSLATE(A3985)"),"meaning")</f>
        <v>meaning</v>
      </c>
    </row>
    <row r="3986" spans="1:2" ht="15.75" customHeight="1" x14ac:dyDescent="0.25">
      <c r="A3986" s="1" t="s">
        <v>3986</v>
      </c>
      <c r="B3986" s="1" t="str">
        <f ca="1">IFERROR(__xludf.DUMMYFUNCTION("GOOGLETRANSLATE(A3986)"),"Morning")</f>
        <v>Morning</v>
      </c>
    </row>
    <row r="3987" spans="1:2" ht="15.75" customHeight="1" x14ac:dyDescent="0.25">
      <c r="A3987" s="1" t="s">
        <v>3987</v>
      </c>
      <c r="B3987" s="1" t="str">
        <f ca="1">IFERROR(__xludf.DUMMYFUNCTION("GOOGLETRANSLATE(A3987)"),"shawn")</f>
        <v>shawn</v>
      </c>
    </row>
    <row r="3988" spans="1:2" ht="15.75" customHeight="1" x14ac:dyDescent="0.25">
      <c r="A3988" s="1" t="s">
        <v>3988</v>
      </c>
      <c r="B3988" s="1" t="str">
        <f ca="1">IFERROR(__xludf.DUMMYFUNCTION("GOOGLETRANSLATE(A3988)"),"fifty")</f>
        <v>fifty</v>
      </c>
    </row>
    <row r="3989" spans="1:2" ht="15.75" customHeight="1" x14ac:dyDescent="0.25">
      <c r="A3989" s="1" t="s">
        <v>3989</v>
      </c>
      <c r="B3989" s="1" t="str">
        <f ca="1">IFERROR(__xludf.DUMMYFUNCTION("GOOGLETRANSLATE(A3989)"),"players")</f>
        <v>players</v>
      </c>
    </row>
    <row r="3990" spans="1:2" ht="15.75" customHeight="1" x14ac:dyDescent="0.25">
      <c r="A3990" s="1" t="s">
        <v>3990</v>
      </c>
      <c r="B3990" s="1" t="str">
        <f ca="1">IFERROR(__xludf.DUMMYFUNCTION("GOOGLETRANSLATE(A3990)"),"web")</f>
        <v>web</v>
      </c>
    </row>
    <row r="3991" spans="1:2" ht="15.75" customHeight="1" x14ac:dyDescent="0.25">
      <c r="A3991" s="1" t="s">
        <v>3991</v>
      </c>
      <c r="B3991" s="1" t="str">
        <f ca="1">IFERROR(__xludf.DUMMYFUNCTION("GOOGLETRANSLATE(A3991)"),"appropriate")</f>
        <v>appropriate</v>
      </c>
    </row>
    <row r="3992" spans="1:2" ht="15.75" customHeight="1" x14ac:dyDescent="0.25">
      <c r="A3992" s="1" t="s">
        <v>3992</v>
      </c>
      <c r="B3992" s="1" t="str">
        <f ca="1">IFERROR(__xludf.DUMMYFUNCTION("GOOGLETRANSLATE(A3992)"),"robot")</f>
        <v>robot</v>
      </c>
    </row>
    <row r="3993" spans="1:2" ht="15.75" customHeight="1" x14ac:dyDescent="0.25">
      <c r="A3993" s="1" t="s">
        <v>3993</v>
      </c>
      <c r="B3993" s="1" t="str">
        <f ca="1">IFERROR(__xludf.DUMMYFUNCTION("GOOGLETRANSLATE(A3993)"),"considered")</f>
        <v>considered</v>
      </c>
    </row>
    <row r="3994" spans="1:2" ht="15.75" customHeight="1" x14ac:dyDescent="0.25">
      <c r="A3994" s="1" t="s">
        <v>3994</v>
      </c>
      <c r="B3994" s="1" t="str">
        <f ca="1">IFERROR(__xludf.DUMMYFUNCTION("GOOGLETRANSLATE(A3994)"),"reach")</f>
        <v>reach</v>
      </c>
    </row>
    <row r="3995" spans="1:2" ht="15.75" customHeight="1" x14ac:dyDescent="0.25">
      <c r="A3995" s="1" t="s">
        <v>3995</v>
      </c>
      <c r="B3995" s="1" t="str">
        <f ca="1">IFERROR(__xludf.DUMMYFUNCTION("GOOGLETRANSLATE(A3995)"),"potato")</f>
        <v>potato</v>
      </c>
    </row>
    <row r="3996" spans="1:2" ht="15.75" customHeight="1" x14ac:dyDescent="0.25">
      <c r="A3996" s="1" t="s">
        <v>3996</v>
      </c>
      <c r="B3996" s="1" t="str">
        <f ca="1">IFERROR(__xludf.DUMMYFUNCTION("GOOGLETRANSLATE(A3996)"),"keep up")</f>
        <v>keep up</v>
      </c>
    </row>
    <row r="3997" spans="1:2" ht="15.75" customHeight="1" x14ac:dyDescent="0.25">
      <c r="A3997" s="1" t="s">
        <v>3997</v>
      </c>
      <c r="B3997" s="1" t="str">
        <f ca="1">IFERROR(__xludf.DUMMYFUNCTION("GOOGLETRANSLATE(A3997)"),"continuation")</f>
        <v>continuation</v>
      </c>
    </row>
    <row r="3998" spans="1:2" ht="15.75" customHeight="1" x14ac:dyDescent="0.25">
      <c r="A3998" s="1" t="s">
        <v>3998</v>
      </c>
      <c r="B3998" s="1" t="str">
        <f ca="1">IFERROR(__xludf.DUMMYFUNCTION("GOOGLETRANSLATE(A3998)"),"tradition")</f>
        <v>tradition</v>
      </c>
    </row>
    <row r="3999" spans="1:2" ht="15.75" customHeight="1" x14ac:dyDescent="0.25">
      <c r="A3999" s="1" t="s">
        <v>3999</v>
      </c>
      <c r="B3999" s="1" t="str">
        <f ca="1">IFERROR(__xludf.DUMMYFUNCTION("GOOGLETRANSLATE(A3999)"),"countries")</f>
        <v>countries</v>
      </c>
    </row>
    <row r="4000" spans="1:2" ht="15.75" customHeight="1" x14ac:dyDescent="0.25">
      <c r="A4000" s="1" t="s">
        <v>4000</v>
      </c>
      <c r="B4000" s="1" t="str">
        <f ca="1">IFERROR(__xludf.DUMMYFUNCTION("GOOGLETRANSLATE(A4000)"),"disguise")</f>
        <v>disguise</v>
      </c>
    </row>
    <row r="4001" spans="1:2" ht="15.75" customHeight="1" x14ac:dyDescent="0.25">
      <c r="A4001" s="1" t="s">
        <v>4001</v>
      </c>
      <c r="B4001" s="1" t="str">
        <f ca="1">IFERROR(__xludf.DUMMYFUNCTION("GOOGLETRANSLATE(A4001)"),"We would have")</f>
        <v>We would have</v>
      </c>
    </row>
    <row r="4002" spans="1:2" ht="15.75" customHeight="1" x14ac:dyDescent="0.25">
      <c r="A4002" s="1" t="s">
        <v>4002</v>
      </c>
      <c r="B4002" s="1" t="str">
        <f ca="1">IFERROR(__xludf.DUMMYFUNCTION("GOOGLETRANSLATE(A4002)"),"electricity")</f>
        <v>electricity</v>
      </c>
    </row>
    <row r="4003" spans="1:2" ht="15.75" customHeight="1" x14ac:dyDescent="0.25">
      <c r="A4003" s="1" t="s">
        <v>4003</v>
      </c>
      <c r="B4003" s="1" t="str">
        <f ca="1">IFERROR(__xludf.DUMMYFUNCTION("GOOGLETRANSLATE(A4003)"),"drinks")</f>
        <v>drinks</v>
      </c>
    </row>
    <row r="4004" spans="1:2" ht="15.75" customHeight="1" x14ac:dyDescent="0.25">
      <c r="A4004" s="1" t="s">
        <v>4004</v>
      </c>
      <c r="B4004" s="1" t="str">
        <f ca="1">IFERROR(__xludf.DUMMYFUNCTION("GOOGLETRANSLATE(A4004)"),"He continued")</f>
        <v>He continued</v>
      </c>
    </row>
    <row r="4005" spans="1:2" ht="15.75" customHeight="1" x14ac:dyDescent="0.25">
      <c r="A4005" s="1" t="s">
        <v>4005</v>
      </c>
      <c r="B4005" s="1" t="str">
        <f ca="1">IFERROR(__xludf.DUMMYFUNCTION("GOOGLETRANSLATE(A4005)"),"challenge")</f>
        <v>challenge</v>
      </c>
    </row>
    <row r="4006" spans="1:2" ht="15.75" customHeight="1" x14ac:dyDescent="0.25">
      <c r="A4006" s="1" t="s">
        <v>4006</v>
      </c>
      <c r="B4006" s="1" t="str">
        <f ca="1">IFERROR(__xludf.DUMMYFUNCTION("GOOGLETRANSLATE(A4006)"),"village")</f>
        <v>village</v>
      </c>
    </row>
    <row r="4007" spans="1:2" ht="15.75" customHeight="1" x14ac:dyDescent="0.25">
      <c r="A4007" s="1" t="s">
        <v>4007</v>
      </c>
      <c r="B4007" s="1" t="str">
        <f ca="1">IFERROR(__xludf.DUMMYFUNCTION("GOOGLETRANSLATE(A4007)"),"They stole")</f>
        <v>They stole</v>
      </c>
    </row>
    <row r="4008" spans="1:2" ht="15.75" customHeight="1" x14ac:dyDescent="0.25">
      <c r="A4008" s="1" t="s">
        <v>4008</v>
      </c>
      <c r="B4008" s="1" t="str">
        <f ca="1">IFERROR(__xludf.DUMMYFUNCTION("GOOGLETRANSLATE(A4008)"),"Waters")</f>
        <v>Waters</v>
      </c>
    </row>
    <row r="4009" spans="1:2" ht="15.75" customHeight="1" x14ac:dyDescent="0.25">
      <c r="A4009" s="1" t="s">
        <v>4009</v>
      </c>
      <c r="B4009" s="1" t="str">
        <f ca="1">IFERROR(__xludf.DUMMYFUNCTION("GOOGLETRANSLATE(A4009)"),"roads")</f>
        <v>roads</v>
      </c>
    </row>
    <row r="4010" spans="1:2" ht="15.75" customHeight="1" x14ac:dyDescent="0.25">
      <c r="A4010" s="1" t="s">
        <v>4010</v>
      </c>
      <c r="B4010" s="1" t="str">
        <f ca="1">IFERROR(__xludf.DUMMYFUNCTION("GOOGLETRANSLATE(A4010)"),"ellen")</f>
        <v>ellen</v>
      </c>
    </row>
    <row r="4011" spans="1:2" ht="15.75" customHeight="1" x14ac:dyDescent="0.25">
      <c r="A4011" s="1" t="s">
        <v>4011</v>
      </c>
      <c r="B4011" s="1" t="str">
        <f ca="1">IFERROR(__xludf.DUMMYFUNCTION("GOOGLETRANSLATE(A4011)"),"permitted")</f>
        <v>permitted</v>
      </c>
    </row>
    <row r="4012" spans="1:2" ht="15.75" customHeight="1" x14ac:dyDescent="0.25">
      <c r="A4012" s="1" t="s">
        <v>4012</v>
      </c>
      <c r="B4012" s="1" t="str">
        <f ca="1">IFERROR(__xludf.DUMMYFUNCTION("GOOGLETRANSLATE(A4012)"),"alli")</f>
        <v>alli</v>
      </c>
    </row>
    <row r="4013" spans="1:2" ht="15.75" customHeight="1" x14ac:dyDescent="0.25">
      <c r="A4013" s="1" t="s">
        <v>4013</v>
      </c>
      <c r="B4013" s="1" t="str">
        <f ca="1">IFERROR(__xludf.DUMMYFUNCTION("GOOGLETRANSLATE(A4013)"),"top")</f>
        <v>top</v>
      </c>
    </row>
    <row r="4014" spans="1:2" ht="15.75" customHeight="1" x14ac:dyDescent="0.25">
      <c r="A4014" s="1" t="s">
        <v>4014</v>
      </c>
      <c r="B4014" s="1" t="str">
        <f ca="1">IFERROR(__xludf.DUMMYFUNCTION("GOOGLETRANSLATE(A4014)"),"eiéi")</f>
        <v>eiéi</v>
      </c>
    </row>
    <row r="4015" spans="1:2" ht="15.75" customHeight="1" x14ac:dyDescent="0.25">
      <c r="A4015" s="1" t="s">
        <v>4015</v>
      </c>
      <c r="B4015" s="1" t="str">
        <f ca="1">IFERROR(__xludf.DUMMYFUNCTION("GOOGLETRANSLATE(A4015)"),"risa")</f>
        <v>risa</v>
      </c>
    </row>
    <row r="4016" spans="1:2" ht="15.75" customHeight="1" x14ac:dyDescent="0.25">
      <c r="A4016" s="1" t="s">
        <v>4016</v>
      </c>
      <c r="B4016" s="1" t="str">
        <f ca="1">IFERROR(__xludf.DUMMYFUNCTION("GOOGLETRANSLATE(A4016)"),"compliment")</f>
        <v>compliment</v>
      </c>
    </row>
    <row r="4017" spans="1:2" ht="15.75" customHeight="1" x14ac:dyDescent="0.25">
      <c r="A4017" s="1" t="s">
        <v>4017</v>
      </c>
      <c r="B4017" s="1" t="str">
        <f ca="1">IFERROR(__xludf.DUMMYFUNCTION("GOOGLETRANSLATE(A4017)"),"objects")</f>
        <v>objects</v>
      </c>
    </row>
    <row r="4018" spans="1:2" ht="15.75" customHeight="1" x14ac:dyDescent="0.25">
      <c r="A4018" s="1" t="s">
        <v>4018</v>
      </c>
      <c r="B4018" s="1" t="str">
        <f ca="1">IFERROR(__xludf.DUMMYFUNCTION("GOOGLETRANSLATE(A4018)"),"decide")</f>
        <v>decide</v>
      </c>
    </row>
    <row r="4019" spans="1:2" ht="15.75" customHeight="1" x14ac:dyDescent="0.25">
      <c r="A4019" s="1" t="s">
        <v>4019</v>
      </c>
      <c r="B4019" s="1" t="str">
        <f ca="1">IFERROR(__xludf.DUMMYFUNCTION("GOOGLETRANSLATE(A4019)"),"I asked for")</f>
        <v>I asked for</v>
      </c>
    </row>
    <row r="4020" spans="1:2" ht="15.75" customHeight="1" x14ac:dyDescent="0.25">
      <c r="A4020" s="1" t="s">
        <v>4020</v>
      </c>
      <c r="B4020" s="1" t="str">
        <f ca="1">IFERROR(__xludf.DUMMYFUNCTION("GOOGLETRANSLATE(A4020)"),"once")</f>
        <v>once</v>
      </c>
    </row>
    <row r="4021" spans="1:2" ht="15.75" customHeight="1" x14ac:dyDescent="0.25">
      <c r="A4021" s="1" t="s">
        <v>4021</v>
      </c>
      <c r="B4021" s="1" t="str">
        <f ca="1">IFERROR(__xludf.DUMMYFUNCTION("GOOGLETRANSLATE(A4021)"),"the women")</f>
        <v>the women</v>
      </c>
    </row>
    <row r="4022" spans="1:2" ht="15.75" customHeight="1" x14ac:dyDescent="0.25">
      <c r="A4022" s="1" t="s">
        <v>4022</v>
      </c>
      <c r="B4022" s="1" t="str">
        <f ca="1">IFERROR(__xludf.DUMMYFUNCTION("GOOGLETRANSLATE(A4022)"),"terrorist")</f>
        <v>terrorist</v>
      </c>
    </row>
    <row r="4023" spans="1:2" ht="15.75" customHeight="1" x14ac:dyDescent="0.25">
      <c r="A4023" s="1" t="s">
        <v>4023</v>
      </c>
      <c r="B4023" s="1" t="str">
        <f ca="1">IFERROR(__xludf.DUMMYFUNCTION("GOOGLETRANSLATE(A4023)"),"tomes")</f>
        <v>tomes</v>
      </c>
    </row>
    <row r="4024" spans="1:2" ht="15.75" customHeight="1" x14ac:dyDescent="0.25">
      <c r="A4024" s="1" t="s">
        <v>4024</v>
      </c>
      <c r="B4024" s="1" t="str">
        <f ca="1">IFERROR(__xludf.DUMMYFUNCTION("GOOGLETRANSLATE(A4024)"),"terms")</f>
        <v>terms</v>
      </c>
    </row>
    <row r="4025" spans="1:2" ht="15.75" customHeight="1" x14ac:dyDescent="0.25">
      <c r="A4025" s="1" t="s">
        <v>4025</v>
      </c>
      <c r="B4025" s="1" t="str">
        <f ca="1">IFERROR(__xludf.DUMMYFUNCTION("GOOGLETRANSLATE(A4025)"),"reyes")</f>
        <v>reyes</v>
      </c>
    </row>
    <row r="4026" spans="1:2" ht="15.75" customHeight="1" x14ac:dyDescent="0.25">
      <c r="A4026" s="1" t="s">
        <v>4026</v>
      </c>
      <c r="B4026" s="1" t="str">
        <f ca="1">IFERROR(__xludf.DUMMYFUNCTION("GOOGLETRANSLATE(A4026)"),"reverse")</f>
        <v>reverse</v>
      </c>
    </row>
    <row r="4027" spans="1:2" ht="15.75" customHeight="1" x14ac:dyDescent="0.25">
      <c r="A4027" s="1" t="s">
        <v>4027</v>
      </c>
      <c r="B4027" s="1" t="str">
        <f ca="1">IFERROR(__xludf.DUMMYFUNCTION("GOOGLETRANSLATE(A4027)"),"blow")</f>
        <v>blow</v>
      </c>
    </row>
    <row r="4028" spans="1:2" ht="15.75" customHeight="1" x14ac:dyDescent="0.25">
      <c r="A4028" s="1" t="s">
        <v>4028</v>
      </c>
      <c r="B4028" s="1" t="str">
        <f ca="1">IFERROR(__xludf.DUMMYFUNCTION("GOOGLETRANSLATE(A4028)"),"suitcases")</f>
        <v>suitcases</v>
      </c>
    </row>
    <row r="4029" spans="1:2" ht="15.75" customHeight="1" x14ac:dyDescent="0.25">
      <c r="A4029" s="1" t="s">
        <v>4029</v>
      </c>
      <c r="B4029" s="1" t="str">
        <f ca="1">IFERROR(__xludf.DUMMYFUNCTION("GOOGLETRANSLATE(A4029)"),"clouds")</f>
        <v>clouds</v>
      </c>
    </row>
    <row r="4030" spans="1:2" ht="15.75" customHeight="1" x14ac:dyDescent="0.25">
      <c r="A4030" s="1" t="s">
        <v>4030</v>
      </c>
      <c r="B4030" s="1" t="str">
        <f ca="1">IFERROR(__xludf.DUMMYFUNCTION("GOOGLETRANSLATE(A4030)"),"circus")</f>
        <v>circus</v>
      </c>
    </row>
    <row r="4031" spans="1:2" ht="15.75" customHeight="1" x14ac:dyDescent="0.25">
      <c r="A4031" s="1" t="s">
        <v>4031</v>
      </c>
      <c r="B4031" s="1" t="str">
        <f ca="1">IFERROR(__xludf.DUMMYFUNCTION("GOOGLETRANSLATE(A4031)"),"give")</f>
        <v>give</v>
      </c>
    </row>
    <row r="4032" spans="1:2" ht="15.75" customHeight="1" x14ac:dyDescent="0.25">
      <c r="A4032" s="1" t="s">
        <v>4032</v>
      </c>
      <c r="B4032" s="1" t="str">
        <f ca="1">IFERROR(__xludf.DUMMYFUNCTION("GOOGLETRANSLATE(A4032)"),"west")</f>
        <v>west</v>
      </c>
    </row>
    <row r="4033" spans="1:2" ht="15.75" customHeight="1" x14ac:dyDescent="0.25">
      <c r="A4033" s="1" t="s">
        <v>4033</v>
      </c>
      <c r="B4033" s="1" t="str">
        <f ca="1">IFERROR(__xludf.DUMMYFUNCTION("GOOGLETRANSLATE(A4033)"),"You promised")</f>
        <v>You promised</v>
      </c>
    </row>
    <row r="4034" spans="1:2" ht="15.75" customHeight="1" x14ac:dyDescent="0.25">
      <c r="A4034" s="1" t="s">
        <v>4034</v>
      </c>
      <c r="B4034" s="1" t="str">
        <f ca="1">IFERROR(__xludf.DUMMYFUNCTION("GOOGLETRANSLATE(A4034)"),"tank")</f>
        <v>tank</v>
      </c>
    </row>
    <row r="4035" spans="1:2" ht="15.75" customHeight="1" x14ac:dyDescent="0.25">
      <c r="A4035" s="1" t="s">
        <v>4035</v>
      </c>
      <c r="B4035" s="1" t="str">
        <f ca="1">IFERROR(__xludf.DUMMYFUNCTION("GOOGLETRANSLATE(A4035)"),"nails")</f>
        <v>nails</v>
      </c>
    </row>
    <row r="4036" spans="1:2" ht="15.75" customHeight="1" x14ac:dyDescent="0.25">
      <c r="A4036" s="1" t="s">
        <v>4036</v>
      </c>
      <c r="B4036" s="1" t="str">
        <f ca="1">IFERROR(__xludf.DUMMYFUNCTION("GOOGLETRANSLATE(A4036)"),"I will order")</f>
        <v>I will order</v>
      </c>
    </row>
    <row r="4037" spans="1:2" ht="15.75" customHeight="1" x14ac:dyDescent="0.25">
      <c r="A4037" s="1" t="s">
        <v>4037</v>
      </c>
      <c r="B4037" s="1" t="str">
        <f ca="1">IFERROR(__xludf.DUMMYFUNCTION("GOOGLETRANSLATE(A4037)"),"terrorists")</f>
        <v>terrorists</v>
      </c>
    </row>
    <row r="4038" spans="1:2" ht="15.75" customHeight="1" x14ac:dyDescent="0.25">
      <c r="A4038" s="1" t="s">
        <v>4038</v>
      </c>
      <c r="B4038" s="1" t="str">
        <f ca="1">IFERROR(__xludf.DUMMYFUNCTION("GOOGLETRANSLATE(A4038)"),"stupid")</f>
        <v>stupid</v>
      </c>
    </row>
    <row r="4039" spans="1:2" ht="15.75" customHeight="1" x14ac:dyDescent="0.25">
      <c r="A4039" s="1" t="s">
        <v>4039</v>
      </c>
      <c r="B4039" s="1" t="str">
        <f ca="1">IFERROR(__xludf.DUMMYFUNCTION("GOOGLETRANSLATE(A4039)"),"heroes")</f>
        <v>heroes</v>
      </c>
    </row>
    <row r="4040" spans="1:2" ht="15.75" customHeight="1" x14ac:dyDescent="0.25">
      <c r="A4040" s="1" t="s">
        <v>4040</v>
      </c>
      <c r="B4040" s="1" t="str">
        <f ca="1">IFERROR(__xludf.DUMMYFUNCTION("GOOGLETRANSLATE(A4040)"),"Salta")</f>
        <v>Salta</v>
      </c>
    </row>
    <row r="4041" spans="1:2" ht="15.75" customHeight="1" x14ac:dyDescent="0.25">
      <c r="A4041" s="1" t="s">
        <v>4041</v>
      </c>
      <c r="B4041" s="1" t="str">
        <f ca="1">IFERROR(__xludf.DUMMYFUNCTION("GOOGLETRANSLATE(A4041)"),"We will give")</f>
        <v>We will give</v>
      </c>
    </row>
    <row r="4042" spans="1:2" ht="15.75" customHeight="1" x14ac:dyDescent="0.25">
      <c r="A4042" s="1" t="s">
        <v>4042</v>
      </c>
      <c r="B4042" s="1" t="str">
        <f ca="1">IFERROR(__xludf.DUMMYFUNCTION("GOOGLETRANSLATE(A4042)"),"grateful")</f>
        <v>grateful</v>
      </c>
    </row>
    <row r="4043" spans="1:2" ht="15.75" customHeight="1" x14ac:dyDescent="0.25">
      <c r="A4043" s="1" t="s">
        <v>4043</v>
      </c>
      <c r="B4043" s="1" t="str">
        <f ca="1">IFERROR(__xludf.DUMMYFUNCTION("GOOGLETRANSLATE(A4043)"),"victor")</f>
        <v>victor</v>
      </c>
    </row>
    <row r="4044" spans="1:2" ht="15.75" customHeight="1" x14ac:dyDescent="0.25">
      <c r="A4044" s="1" t="s">
        <v>4044</v>
      </c>
      <c r="B4044" s="1" t="str">
        <f ca="1">IFERROR(__xludf.DUMMYFUNCTION("GOOGLETRANSLATE(A4044)"),"terror")</f>
        <v>terror</v>
      </c>
    </row>
    <row r="4045" spans="1:2" ht="15.75" customHeight="1" x14ac:dyDescent="0.25">
      <c r="A4045" s="1" t="s">
        <v>4045</v>
      </c>
      <c r="B4045" s="1" t="str">
        <f ca="1">IFERROR(__xludf.DUMMYFUNCTION("GOOGLETRANSLATE(A4045)"),"keith")</f>
        <v>keith</v>
      </c>
    </row>
    <row r="4046" spans="1:2" ht="15.75" customHeight="1" x14ac:dyDescent="0.25">
      <c r="A4046" s="1" t="s">
        <v>4046</v>
      </c>
      <c r="B4046" s="1" t="str">
        <f ca="1">IFERROR(__xludf.DUMMYFUNCTION("GOOGLETRANSLATE(A4046)"),"sacrifice")</f>
        <v>sacrifice</v>
      </c>
    </row>
    <row r="4047" spans="1:2" ht="15.75" customHeight="1" x14ac:dyDescent="0.25">
      <c r="A4047" s="1" t="s">
        <v>4047</v>
      </c>
      <c r="B4047" s="1" t="str">
        <f ca="1">IFERROR(__xludf.DUMMYFUNCTION("GOOGLETRANSLATE(A4047)"),"destruction")</f>
        <v>destruction</v>
      </c>
    </row>
    <row r="4048" spans="1:2" ht="15.75" customHeight="1" x14ac:dyDescent="0.25">
      <c r="A4048" s="1" t="s">
        <v>4048</v>
      </c>
      <c r="B4048" s="1" t="str">
        <f ca="1">IFERROR(__xludf.DUMMYFUNCTION("GOOGLETRANSLATE(A4048)"),"teddy")</f>
        <v>teddy</v>
      </c>
    </row>
    <row r="4049" spans="1:2" ht="15.75" customHeight="1" x14ac:dyDescent="0.25">
      <c r="A4049" s="1" t="s">
        <v>4049</v>
      </c>
      <c r="B4049" s="1" t="str">
        <f ca="1">IFERROR(__xludf.DUMMYFUNCTION("GOOGLETRANSLATE(A4049)"),"text")</f>
        <v>text</v>
      </c>
    </row>
    <row r="4050" spans="1:2" ht="15.75" customHeight="1" x14ac:dyDescent="0.25">
      <c r="A4050" s="1" t="s">
        <v>4050</v>
      </c>
      <c r="B4050" s="1" t="str">
        <f ca="1">IFERROR(__xludf.DUMMYFUNCTION("GOOGLETRANSLATE(A4050)"),"fights")</f>
        <v>fights</v>
      </c>
    </row>
    <row r="4051" spans="1:2" ht="15.75" customHeight="1" x14ac:dyDescent="0.25">
      <c r="A4051" s="1" t="s">
        <v>4051</v>
      </c>
      <c r="B4051" s="1" t="str">
        <f ca="1">IFERROR(__xludf.DUMMYFUNCTION("GOOGLETRANSLATE(A4051)"),"turns on")</f>
        <v>turns on</v>
      </c>
    </row>
    <row r="4052" spans="1:2" ht="15.75" customHeight="1" x14ac:dyDescent="0.25">
      <c r="A4052" s="1" t="s">
        <v>4052</v>
      </c>
      <c r="B4052" s="1" t="str">
        <f ca="1">IFERROR(__xludf.DUMMYFUNCTION("GOOGLETRANSLATE(A4052)"),"martha")</f>
        <v>martha</v>
      </c>
    </row>
    <row r="4053" spans="1:2" ht="15.75" customHeight="1" x14ac:dyDescent="0.25">
      <c r="A4053" s="1" t="s">
        <v>4053</v>
      </c>
      <c r="B4053" s="1" t="str">
        <f ca="1">IFERROR(__xludf.DUMMYFUNCTION("GOOGLETRANSLATE(A4053)"),"cave")</f>
        <v>cave</v>
      </c>
    </row>
    <row r="4054" spans="1:2" ht="15.75" customHeight="1" x14ac:dyDescent="0.25">
      <c r="A4054" s="1" t="s">
        <v>4054</v>
      </c>
      <c r="B4054" s="1" t="str">
        <f ca="1">IFERROR(__xludf.DUMMYFUNCTION("GOOGLETRANSLATE(A4054)"),"I will send")</f>
        <v>I will send</v>
      </c>
    </row>
    <row r="4055" spans="1:2" ht="15.75" customHeight="1" x14ac:dyDescent="0.25">
      <c r="A4055" s="1" t="s">
        <v>4055</v>
      </c>
      <c r="B4055" s="1" t="str">
        <f ca="1">IFERROR(__xludf.DUMMYFUNCTION("GOOGLETRANSLATE(A4055)"),"phones")</f>
        <v>phones</v>
      </c>
    </row>
    <row r="4056" spans="1:2" ht="15.75" customHeight="1" x14ac:dyDescent="0.25">
      <c r="A4056" s="1" t="s">
        <v>4056</v>
      </c>
      <c r="B4056" s="1" t="str">
        <f ca="1">IFERROR(__xludf.DUMMYFUNCTION("GOOGLETRANSLATE(A4056)"),"porn")</f>
        <v>porn</v>
      </c>
    </row>
    <row r="4057" spans="1:2" ht="15.75" customHeight="1" x14ac:dyDescent="0.25">
      <c r="A4057" s="1" t="s">
        <v>4057</v>
      </c>
      <c r="B4057" s="1" t="str">
        <f ca="1">IFERROR(__xludf.DUMMYFUNCTION("GOOGLETRANSLATE(A4057)"),"give")</f>
        <v>give</v>
      </c>
    </row>
    <row r="4058" spans="1:2" ht="15.75" customHeight="1" x14ac:dyDescent="0.25">
      <c r="A4058" s="1" t="s">
        <v>4058</v>
      </c>
      <c r="B4058" s="1" t="str">
        <f ca="1">IFERROR(__xludf.DUMMYFUNCTION("GOOGLETRANSLATE(A4058)"),"Dark")</f>
        <v>Dark</v>
      </c>
    </row>
    <row r="4059" spans="1:2" ht="15.75" customHeight="1" x14ac:dyDescent="0.25">
      <c r="A4059" s="1" t="s">
        <v>4059</v>
      </c>
      <c r="B4059" s="1" t="str">
        <f ca="1">IFERROR(__xludf.DUMMYFUNCTION("GOOGLETRANSLATE(A4059)"),"yours")</f>
        <v>yours</v>
      </c>
    </row>
    <row r="4060" spans="1:2" ht="15.75" customHeight="1" x14ac:dyDescent="0.25">
      <c r="A4060" s="1" t="s">
        <v>4060</v>
      </c>
      <c r="B4060" s="1" t="str">
        <f ca="1">IFERROR(__xludf.DUMMYFUNCTION("GOOGLETRANSLATE(A4060)"),"forgot")</f>
        <v>forgot</v>
      </c>
    </row>
    <row r="4061" spans="1:2" ht="15.75" customHeight="1" x14ac:dyDescent="0.25">
      <c r="A4061" s="1" t="s">
        <v>4061</v>
      </c>
      <c r="B4061" s="1" t="str">
        <f ca="1">IFERROR(__xludf.DUMMYFUNCTION("GOOGLETRANSLATE(A4061)"),"Dear")</f>
        <v>Dear</v>
      </c>
    </row>
    <row r="4062" spans="1:2" ht="15.75" customHeight="1" x14ac:dyDescent="0.25">
      <c r="A4062" s="1" t="s">
        <v>4062</v>
      </c>
      <c r="B4062" s="1" t="str">
        <f ca="1">IFERROR(__xludf.DUMMYFUNCTION("GOOGLETRANSLATE(A4062)"),"hill")</f>
        <v>hill</v>
      </c>
    </row>
    <row r="4063" spans="1:2" ht="15.75" customHeight="1" x14ac:dyDescent="0.25">
      <c r="A4063" s="1" t="s">
        <v>4063</v>
      </c>
      <c r="B4063" s="1" t="str">
        <f ca="1">IFERROR(__xludf.DUMMYFUNCTION("GOOGLETRANSLATE(A4063)"),"JOYS")</f>
        <v>JOYS</v>
      </c>
    </row>
    <row r="4064" spans="1:2" ht="15.75" customHeight="1" x14ac:dyDescent="0.25">
      <c r="A4064" s="1" t="s">
        <v>4064</v>
      </c>
      <c r="B4064" s="1" t="str">
        <f ca="1">IFERROR(__xludf.DUMMYFUNCTION("GOOGLETRANSLATE(A4064)"),"annual")</f>
        <v>annual</v>
      </c>
    </row>
    <row r="4065" spans="1:2" ht="15.75" customHeight="1" x14ac:dyDescent="0.25">
      <c r="A4065" s="1" t="s">
        <v>4065</v>
      </c>
      <c r="B4065" s="1" t="str">
        <f ca="1">IFERROR(__xludf.DUMMYFUNCTION("GOOGLETRANSLATE(A4065)"),"unique")</f>
        <v>unique</v>
      </c>
    </row>
    <row r="4066" spans="1:2" ht="15.75" customHeight="1" x14ac:dyDescent="0.25">
      <c r="A4066" s="1" t="s">
        <v>4066</v>
      </c>
      <c r="B4066" s="1" t="str">
        <f ca="1">IFERROR(__xludf.DUMMYFUNCTION("GOOGLETRANSLATE(A4066)"),"musical")</f>
        <v>musical</v>
      </c>
    </row>
    <row r="4067" spans="1:2" ht="15.75" customHeight="1" x14ac:dyDescent="0.25">
      <c r="A4067" s="1" t="s">
        <v>4067</v>
      </c>
      <c r="B4067" s="1" t="str">
        <f ca="1">IFERROR(__xludf.DUMMYFUNCTION("GOOGLETRANSLATE(A4067)"),"pastor")</f>
        <v>pastor</v>
      </c>
    </row>
    <row r="4068" spans="1:2" ht="15.75" customHeight="1" x14ac:dyDescent="0.25">
      <c r="A4068" s="1" t="s">
        <v>4068</v>
      </c>
      <c r="B4068" s="1" t="str">
        <f ca="1">IFERROR(__xludf.DUMMYFUNCTION("GOOGLETRANSLATE(A4068)"),"put it")</f>
        <v>put it</v>
      </c>
    </row>
    <row r="4069" spans="1:2" ht="15.75" customHeight="1" x14ac:dyDescent="0.25">
      <c r="A4069" s="1" t="s">
        <v>4069</v>
      </c>
      <c r="B4069" s="1" t="str">
        <f ca="1">IFERROR(__xludf.DUMMYFUNCTION("GOOGLETRANSLATE(A4069)"),"orange")</f>
        <v>orange</v>
      </c>
    </row>
    <row r="4070" spans="1:2" ht="15.75" customHeight="1" x14ac:dyDescent="0.25">
      <c r="A4070" s="1" t="s">
        <v>4070</v>
      </c>
      <c r="B4070" s="1" t="str">
        <f ca="1">IFERROR(__xludf.DUMMYFUNCTION("GOOGLETRANSLATE(A4070)"),"battery")</f>
        <v>battery</v>
      </c>
    </row>
    <row r="4071" spans="1:2" ht="15.75" customHeight="1" x14ac:dyDescent="0.25">
      <c r="A4071" s="1" t="s">
        <v>4071</v>
      </c>
      <c r="B4071" s="1" t="str">
        <f ca="1">IFERROR(__xludf.DUMMYFUNCTION("GOOGLETRANSLATE(A4071)"),"job")</f>
        <v>job</v>
      </c>
    </row>
    <row r="4072" spans="1:2" ht="15.75" customHeight="1" x14ac:dyDescent="0.25">
      <c r="A4072" s="1" t="s">
        <v>4072</v>
      </c>
      <c r="B4072" s="1" t="str">
        <f ca="1">IFERROR(__xludf.DUMMYFUNCTION("GOOGLETRANSLATE(A4072)"),"Meetings")</f>
        <v>Meetings</v>
      </c>
    </row>
    <row r="4073" spans="1:2" ht="15.75" customHeight="1" x14ac:dyDescent="0.25">
      <c r="A4073" s="1" t="s">
        <v>4073</v>
      </c>
      <c r="B4073" s="1" t="str">
        <f ca="1">IFERROR(__xludf.DUMMYFUNCTION("GOOGLETRANSLATE(A4073)"),"sue")</f>
        <v>sue</v>
      </c>
    </row>
    <row r="4074" spans="1:2" ht="15.75" customHeight="1" x14ac:dyDescent="0.25">
      <c r="A4074" s="1" t="s">
        <v>4074</v>
      </c>
      <c r="B4074" s="1" t="str">
        <f ca="1">IFERROR(__xludf.DUMMYFUNCTION("GOOGLETRANSLATE(A4074)"),"figure")</f>
        <v>figure</v>
      </c>
    </row>
    <row r="4075" spans="1:2" ht="15.75" customHeight="1" x14ac:dyDescent="0.25">
      <c r="A4075" s="1" t="s">
        <v>4075</v>
      </c>
      <c r="B4075" s="1" t="str">
        <f ca="1">IFERROR(__xludf.DUMMYFUNCTION("GOOGLETRANSLATE(A4075)"),"Jesus Christ")</f>
        <v>Jesus Christ</v>
      </c>
    </row>
    <row r="4076" spans="1:2" ht="15.75" customHeight="1" x14ac:dyDescent="0.25">
      <c r="A4076" s="1" t="s">
        <v>4076</v>
      </c>
      <c r="B4076" s="1" t="str">
        <f ca="1">IFERROR(__xludf.DUMMYFUNCTION("GOOGLETRANSLATE(A4076)"),"do they work")</f>
        <v>do they work</v>
      </c>
    </row>
    <row r="4077" spans="1:2" ht="15.75" customHeight="1" x14ac:dyDescent="0.25">
      <c r="A4077" s="1" t="s">
        <v>4077</v>
      </c>
      <c r="B4077" s="1" t="str">
        <f ca="1">IFERROR(__xludf.DUMMYFUNCTION("GOOGLETRANSLATE(A4077)"),"you")</f>
        <v>you</v>
      </c>
    </row>
    <row r="4078" spans="1:2" ht="15.75" customHeight="1" x14ac:dyDescent="0.25">
      <c r="A4078" s="1" t="s">
        <v>4078</v>
      </c>
      <c r="B4078" s="1" t="str">
        <f ca="1">IFERROR(__xludf.DUMMYFUNCTION("GOOGLETRANSLATE(A4078)"),"caroline")</f>
        <v>caroline</v>
      </c>
    </row>
    <row r="4079" spans="1:2" ht="15.75" customHeight="1" x14ac:dyDescent="0.25">
      <c r="A4079" s="1" t="s">
        <v>4079</v>
      </c>
      <c r="B4079" s="1" t="str">
        <f ca="1">IFERROR(__xludf.DUMMYFUNCTION("GOOGLETRANSLATE(A4079)"),"jacob")</f>
        <v>jacob</v>
      </c>
    </row>
    <row r="4080" spans="1:2" ht="15.75" customHeight="1" x14ac:dyDescent="0.25">
      <c r="A4080" s="1" t="s">
        <v>4080</v>
      </c>
      <c r="B4080" s="1" t="str">
        <f ca="1">IFERROR(__xludf.DUMMYFUNCTION("GOOGLETRANSLATE(A4080)"),"damn")</f>
        <v>damn</v>
      </c>
    </row>
    <row r="4081" spans="1:2" ht="15.75" customHeight="1" x14ac:dyDescent="0.25">
      <c r="A4081" s="1" t="s">
        <v>4081</v>
      </c>
      <c r="B4081" s="1" t="str">
        <f ca="1">IFERROR(__xludf.DUMMYFUNCTION("GOOGLETRANSLATE(A4081)"),"alley")</f>
        <v>alley</v>
      </c>
    </row>
    <row r="4082" spans="1:2" ht="15.75" customHeight="1" x14ac:dyDescent="0.25">
      <c r="A4082" s="1" t="s">
        <v>4082</v>
      </c>
      <c r="B4082" s="1" t="str">
        <f ca="1">IFERROR(__xludf.DUMMYFUNCTION("GOOGLETRANSLATE(A4082)"),"technique")</f>
        <v>technique</v>
      </c>
    </row>
    <row r="4083" spans="1:2" ht="15.75" customHeight="1" x14ac:dyDescent="0.25">
      <c r="A4083" s="1" t="s">
        <v>4083</v>
      </c>
      <c r="B4083" s="1" t="str">
        <f ca="1">IFERROR(__xludf.DUMMYFUNCTION("GOOGLETRANSLATE(A4083)"),"marshall")</f>
        <v>marshall</v>
      </c>
    </row>
    <row r="4084" spans="1:2" ht="15.75" customHeight="1" x14ac:dyDescent="0.25">
      <c r="A4084" s="1" t="s">
        <v>4084</v>
      </c>
      <c r="B4084" s="1" t="str">
        <f ca="1">IFERROR(__xludf.DUMMYFUNCTION("GOOGLETRANSLATE(A4084)"),"I referred")</f>
        <v>I referred</v>
      </c>
    </row>
    <row r="4085" spans="1:2" ht="15.75" customHeight="1" x14ac:dyDescent="0.25">
      <c r="A4085" s="1" t="s">
        <v>4085</v>
      </c>
      <c r="B4085" s="1" t="str">
        <f ca="1">IFERROR(__xludf.DUMMYFUNCTION("GOOGLETRANSLATE(A4085)"),"Noted")</f>
        <v>Noted</v>
      </c>
    </row>
    <row r="4086" spans="1:2" ht="15.75" customHeight="1" x14ac:dyDescent="0.25">
      <c r="A4086" s="1" t="s">
        <v>4086</v>
      </c>
      <c r="B4086" s="1" t="str">
        <f ca="1">IFERROR(__xludf.DUMMYFUNCTION("GOOGLETRANSLATE(A4086)"),"make-up")</f>
        <v>make-up</v>
      </c>
    </row>
    <row r="4087" spans="1:2" ht="15.75" customHeight="1" x14ac:dyDescent="0.25">
      <c r="A4087" s="1" t="s">
        <v>4087</v>
      </c>
      <c r="B4087" s="1" t="str">
        <f ca="1">IFERROR(__xludf.DUMMYFUNCTION("GOOGLETRANSLATE(A4087)"),"launch")</f>
        <v>launch</v>
      </c>
    </row>
    <row r="4088" spans="1:2" ht="15.75" customHeight="1" x14ac:dyDescent="0.25">
      <c r="A4088" s="1" t="s">
        <v>4088</v>
      </c>
      <c r="B4088" s="1" t="str">
        <f ca="1">IFERROR(__xludf.DUMMYFUNCTION("GOOGLETRANSLATE(A4088)"),"corpses")</f>
        <v>corpses</v>
      </c>
    </row>
    <row r="4089" spans="1:2" ht="15.75" customHeight="1" x14ac:dyDescent="0.25">
      <c r="A4089" s="1" t="s">
        <v>4089</v>
      </c>
      <c r="B4089" s="1" t="str">
        <f ca="1">IFERROR(__xludf.DUMMYFUNCTION("GOOGLETRANSLATE(A4089)"),"attacked")</f>
        <v>attacked</v>
      </c>
    </row>
    <row r="4090" spans="1:2" ht="15.75" customHeight="1" x14ac:dyDescent="0.25">
      <c r="A4090" s="1" t="s">
        <v>4090</v>
      </c>
      <c r="B4090" s="1" t="str">
        <f ca="1">IFERROR(__xludf.DUMMYFUNCTION("GOOGLETRANSLATE(A4090)"),"selling")</f>
        <v>selling</v>
      </c>
    </row>
    <row r="4091" spans="1:2" ht="15.75" customHeight="1" x14ac:dyDescent="0.25">
      <c r="A4091" s="1" t="s">
        <v>4091</v>
      </c>
      <c r="B4091" s="1" t="str">
        <f ca="1">IFERROR(__xludf.DUMMYFUNCTION("GOOGLETRANSLATE(A4091)"),"dancing")</f>
        <v>dancing</v>
      </c>
    </row>
    <row r="4092" spans="1:2" ht="15.75" customHeight="1" x14ac:dyDescent="0.25">
      <c r="A4092" s="1" t="s">
        <v>4092</v>
      </c>
      <c r="B4092" s="1" t="str">
        <f ca="1">IFERROR(__xludf.DUMMYFUNCTION("GOOGLETRANSLATE(A4092)"),"to have you")</f>
        <v>to have you</v>
      </c>
    </row>
    <row r="4093" spans="1:2" ht="15.75" customHeight="1" x14ac:dyDescent="0.25">
      <c r="A4093" s="1" t="s">
        <v>4093</v>
      </c>
      <c r="B4093" s="1" t="str">
        <f ca="1">IFERROR(__xludf.DUMMYFUNCTION("GOOGLETRANSLATE(A4093)"),"cover")</f>
        <v>cover</v>
      </c>
    </row>
    <row r="4094" spans="1:2" ht="15.75" customHeight="1" x14ac:dyDescent="0.25">
      <c r="A4094" s="1" t="s">
        <v>4094</v>
      </c>
      <c r="B4094" s="1" t="str">
        <f ca="1">IFERROR(__xludf.DUMMYFUNCTION("GOOGLETRANSLATE(A4094)"),"liz")</f>
        <v>liz</v>
      </c>
    </row>
    <row r="4095" spans="1:2" ht="15.75" customHeight="1" x14ac:dyDescent="0.25">
      <c r="A4095" s="1" t="s">
        <v>4095</v>
      </c>
      <c r="B4095" s="1" t="str">
        <f ca="1">IFERROR(__xludf.DUMMYFUNCTION("GOOGLETRANSLATE(A4095)"),"police officer")</f>
        <v>police officer</v>
      </c>
    </row>
    <row r="4096" spans="1:2" ht="15.75" customHeight="1" x14ac:dyDescent="0.25">
      <c r="A4096" s="1" t="s">
        <v>4096</v>
      </c>
      <c r="B4096" s="1" t="str">
        <f ca="1">IFERROR(__xludf.DUMMYFUNCTION("GOOGLETRANSLATE(A4096)"),"phase")</f>
        <v>phase</v>
      </c>
    </row>
    <row r="4097" spans="1:2" ht="15.75" customHeight="1" x14ac:dyDescent="0.25">
      <c r="A4097" s="1" t="s">
        <v>4097</v>
      </c>
      <c r="B4097" s="1" t="str">
        <f ca="1">IFERROR(__xludf.DUMMYFUNCTION("GOOGLETRANSLATE(A4097)"),"gus")</f>
        <v>gus</v>
      </c>
    </row>
    <row r="4098" spans="1:2" ht="15.75" customHeight="1" x14ac:dyDescent="0.25">
      <c r="A4098" s="1" t="s">
        <v>4098</v>
      </c>
      <c r="B4098" s="1" t="str">
        <f ca="1">IFERROR(__xludf.DUMMYFUNCTION("GOOGLETRANSLATE(A4098)"),"joseph")</f>
        <v>joseph</v>
      </c>
    </row>
    <row r="4099" spans="1:2" ht="15.75" customHeight="1" x14ac:dyDescent="0.25">
      <c r="A4099" s="1" t="s">
        <v>4099</v>
      </c>
      <c r="B4099" s="1" t="str">
        <f ca="1">IFERROR(__xludf.DUMMYFUNCTION("GOOGLETRANSLATE(A4099)"),"imported")</f>
        <v>imported</v>
      </c>
    </row>
    <row r="4100" spans="1:2" ht="15.75" customHeight="1" x14ac:dyDescent="0.25">
      <c r="A4100" s="1" t="s">
        <v>4100</v>
      </c>
      <c r="B4100" s="1" t="str">
        <f ca="1">IFERROR(__xludf.DUMMYFUNCTION("GOOGLETRANSLATE(A4100)"),"armada")</f>
        <v>armada</v>
      </c>
    </row>
    <row r="4101" spans="1:2" ht="15.75" customHeight="1" x14ac:dyDescent="0.25">
      <c r="A4101" s="1" t="s">
        <v>4101</v>
      </c>
      <c r="B4101" s="1" t="str">
        <f ca="1">IFERROR(__xludf.DUMMYFUNCTION("GOOGLETRANSLATE(A4101)"),"fea")</f>
        <v>fea</v>
      </c>
    </row>
    <row r="4102" spans="1:2" ht="15.75" customHeight="1" x14ac:dyDescent="0.25">
      <c r="A4102" s="1" t="s">
        <v>4102</v>
      </c>
      <c r="B4102" s="1" t="str">
        <f ca="1">IFERROR(__xludf.DUMMYFUNCTION("GOOGLETRANSLATE(A4102)"),"filth")</f>
        <v>filth</v>
      </c>
    </row>
    <row r="4103" spans="1:2" ht="15.75" customHeight="1" x14ac:dyDescent="0.25">
      <c r="A4103" s="1" t="s">
        <v>4103</v>
      </c>
      <c r="B4103" s="1" t="str">
        <f ca="1">IFERROR(__xludf.DUMMYFUNCTION("GOOGLETRANSLATE(A4103)"),"mickey")</f>
        <v>mickey</v>
      </c>
    </row>
    <row r="4104" spans="1:2" ht="15.75" customHeight="1" x14ac:dyDescent="0.25">
      <c r="A4104" s="1" t="s">
        <v>4104</v>
      </c>
      <c r="B4104" s="1" t="str">
        <f ca="1">IFERROR(__xludf.DUMMYFUNCTION("GOOGLETRANSLATE(A4104)"),"overcome")</f>
        <v>overcome</v>
      </c>
    </row>
    <row r="4105" spans="1:2" ht="15.75" customHeight="1" x14ac:dyDescent="0.25">
      <c r="A4105" s="1" t="s">
        <v>4105</v>
      </c>
      <c r="B4105" s="1" t="str">
        <f ca="1">IFERROR(__xludf.DUMMYFUNCTION("GOOGLETRANSLATE(A4105)"),"enjoy")</f>
        <v>enjoy</v>
      </c>
    </row>
    <row r="4106" spans="1:2" ht="15.75" customHeight="1" x14ac:dyDescent="0.25">
      <c r="A4106" s="1" t="s">
        <v>4106</v>
      </c>
      <c r="B4106" s="1" t="str">
        <f ca="1">IFERROR(__xludf.DUMMYFUNCTION("GOOGLETRANSLATE(A4106)"),"salary")</f>
        <v>salary</v>
      </c>
    </row>
    <row r="4107" spans="1:2" ht="15.75" customHeight="1" x14ac:dyDescent="0.25">
      <c r="A4107" s="1" t="s">
        <v>4107</v>
      </c>
      <c r="B4107" s="1" t="str">
        <f ca="1">IFERROR(__xludf.DUMMYFUNCTION("GOOGLETRANSLATE(A4107)"),"Open")</f>
        <v>Open</v>
      </c>
    </row>
    <row r="4108" spans="1:2" ht="15.75" customHeight="1" x14ac:dyDescent="0.25">
      <c r="A4108" s="1" t="s">
        <v>4108</v>
      </c>
      <c r="B4108" s="1" t="str">
        <f ca="1">IFERROR(__xludf.DUMMYFUNCTION("GOOGLETRANSLATE(A4108)"),"think about it")</f>
        <v>think about it</v>
      </c>
    </row>
    <row r="4109" spans="1:2" ht="15.75" customHeight="1" x14ac:dyDescent="0.25">
      <c r="A4109" s="1" t="s">
        <v>4109</v>
      </c>
      <c r="B4109" s="1" t="str">
        <f ca="1">IFERROR(__xludf.DUMMYFUNCTION("GOOGLETRANSLATE(A4109)"),"testimony")</f>
        <v>testimony</v>
      </c>
    </row>
    <row r="4110" spans="1:2" ht="15.75" customHeight="1" x14ac:dyDescent="0.25">
      <c r="A4110" s="1" t="s">
        <v>4110</v>
      </c>
      <c r="B4110" s="1" t="str">
        <f ca="1">IFERROR(__xludf.DUMMYFUNCTION("GOOGLETRANSLATE(A4110)"),"uncomfortable")</f>
        <v>uncomfortable</v>
      </c>
    </row>
    <row r="4111" spans="1:2" ht="15.75" customHeight="1" x14ac:dyDescent="0.25">
      <c r="A4111" s="1" t="s">
        <v>4111</v>
      </c>
      <c r="B4111" s="1" t="str">
        <f ca="1">IFERROR(__xludf.DUMMYFUNCTION("GOOGLETRANSLATE(A4111)"),"or me")</f>
        <v>or me</v>
      </c>
    </row>
    <row r="4112" spans="1:2" ht="15.75" customHeight="1" x14ac:dyDescent="0.25">
      <c r="A4112" s="1" t="s">
        <v>4112</v>
      </c>
      <c r="B4112" s="1" t="str">
        <f ca="1">IFERROR(__xludf.DUMMYFUNCTION("GOOGLETRANSLATE(A4112)"),"side stand")</f>
        <v>side stand</v>
      </c>
    </row>
    <row r="4113" spans="1:2" ht="15.75" customHeight="1" x14ac:dyDescent="0.25">
      <c r="A4113" s="1" t="s">
        <v>4113</v>
      </c>
      <c r="B4113" s="1" t="str">
        <f ca="1">IFERROR(__xludf.DUMMYFUNCTION("GOOGLETRANSLATE(A4113)"),"turns off")</f>
        <v>turns off</v>
      </c>
    </row>
    <row r="4114" spans="1:2" ht="15.75" customHeight="1" x14ac:dyDescent="0.25">
      <c r="A4114" s="1" t="s">
        <v>4114</v>
      </c>
      <c r="B4114" s="1" t="str">
        <f ca="1">IFERROR(__xludf.DUMMYFUNCTION("GOOGLETRANSLATE(A4114)"),"considering")</f>
        <v>considering</v>
      </c>
    </row>
    <row r="4115" spans="1:2" ht="15.75" customHeight="1" x14ac:dyDescent="0.25">
      <c r="A4115" s="1" t="s">
        <v>4115</v>
      </c>
      <c r="B4115" s="1" t="str">
        <f ca="1">IFERROR(__xludf.DUMMYFUNCTION("GOOGLETRANSLATE(A4115)"),"scholarship")</f>
        <v>scholarship</v>
      </c>
    </row>
    <row r="4116" spans="1:2" ht="15.75" customHeight="1" x14ac:dyDescent="0.25">
      <c r="A4116" s="1" t="s">
        <v>4116</v>
      </c>
      <c r="B4116" s="1" t="str">
        <f ca="1">IFERROR(__xludf.DUMMYFUNCTION("GOOGLETRANSLATE(A4116)"),"I will continue")</f>
        <v>I will continue</v>
      </c>
    </row>
    <row r="4117" spans="1:2" ht="15.75" customHeight="1" x14ac:dyDescent="0.25">
      <c r="A4117" s="1" t="s">
        <v>4117</v>
      </c>
      <c r="B4117" s="1" t="str">
        <f ca="1">IFERROR(__xludf.DUMMYFUNCTION("GOOGLETRANSLATE(A4117)"),"conceived")</f>
        <v>conceived</v>
      </c>
    </row>
    <row r="4118" spans="1:2" ht="15.75" customHeight="1" x14ac:dyDescent="0.25">
      <c r="A4118" s="1" t="s">
        <v>4118</v>
      </c>
      <c r="B4118" s="1" t="str">
        <f ca="1">IFERROR(__xludf.DUMMYFUNCTION("GOOGLETRANSLATE(A4118)"),"stop it")</f>
        <v>stop it</v>
      </c>
    </row>
    <row r="4119" spans="1:2" ht="15.75" customHeight="1" x14ac:dyDescent="0.25">
      <c r="A4119" s="1" t="s">
        <v>4119</v>
      </c>
      <c r="B4119" s="1" t="str">
        <f ca="1">IFERROR(__xludf.DUMMYFUNCTION("GOOGLETRANSLATE(A4119)"),"diana")</f>
        <v>diana</v>
      </c>
    </row>
    <row r="4120" spans="1:2" ht="15.75" customHeight="1" x14ac:dyDescent="0.25">
      <c r="A4120" s="1" t="s">
        <v>4120</v>
      </c>
      <c r="B4120" s="1" t="str">
        <f ca="1">IFERROR(__xludf.DUMMYFUNCTION("GOOGLETRANSLATE(A4120)"),"Passport")</f>
        <v>Passport</v>
      </c>
    </row>
    <row r="4121" spans="1:2" ht="15.75" customHeight="1" x14ac:dyDescent="0.25">
      <c r="A4121" s="1" t="s">
        <v>4121</v>
      </c>
      <c r="B4121" s="1" t="str">
        <f ca="1">IFERROR(__xludf.DUMMYFUNCTION("GOOGLETRANSLATE(A4121)"),"childhood")</f>
        <v>childhood</v>
      </c>
    </row>
    <row r="4122" spans="1:2" ht="15.75" customHeight="1" x14ac:dyDescent="0.25">
      <c r="A4122" s="1" t="s">
        <v>4122</v>
      </c>
      <c r="B4122" s="1" t="str">
        <f ca="1">IFERROR(__xludf.DUMMYFUNCTION("GOOGLETRANSLATE(A4122)"),"usually")</f>
        <v>usually</v>
      </c>
    </row>
    <row r="4123" spans="1:2" ht="15.75" customHeight="1" x14ac:dyDescent="0.25">
      <c r="A4123" s="1" t="s">
        <v>4123</v>
      </c>
      <c r="B4123" s="1" t="str">
        <f ca="1">IFERROR(__xludf.DUMMYFUNCTION("GOOGLETRANSLATE(A4123)"),"products")</f>
        <v>products</v>
      </c>
    </row>
    <row r="4124" spans="1:2" ht="15.75" customHeight="1" x14ac:dyDescent="0.25">
      <c r="A4124" s="1" t="s">
        <v>4124</v>
      </c>
      <c r="B4124" s="1" t="str">
        <f ca="1">IFERROR(__xludf.DUMMYFUNCTION("GOOGLETRANSLATE(A4124)"),"Rocks")</f>
        <v>Rocks</v>
      </c>
    </row>
    <row r="4125" spans="1:2" ht="15.75" customHeight="1" x14ac:dyDescent="0.25">
      <c r="A4125" s="1" t="s">
        <v>4125</v>
      </c>
      <c r="B4125" s="1" t="str">
        <f ca="1">IFERROR(__xludf.DUMMYFUNCTION("GOOGLETRANSLATE(A4125)"),"reverend")</f>
        <v>reverend</v>
      </c>
    </row>
    <row r="4126" spans="1:2" ht="15.75" customHeight="1" x14ac:dyDescent="0.25">
      <c r="A4126" s="1" t="s">
        <v>4126</v>
      </c>
      <c r="B4126" s="1" t="str">
        <f ca="1">IFERROR(__xludf.DUMMYFUNCTION("GOOGLETRANSLATE(A4126)"),"mediodia")</f>
        <v>mediodia</v>
      </c>
    </row>
    <row r="4127" spans="1:2" ht="15.75" customHeight="1" x14ac:dyDescent="0.25">
      <c r="A4127" s="1" t="s">
        <v>4127</v>
      </c>
      <c r="B4127" s="1" t="str">
        <f ca="1">IFERROR(__xludf.DUMMYFUNCTION("GOOGLETRANSLATE(A4127)"),"struck")</f>
        <v>struck</v>
      </c>
    </row>
    <row r="4128" spans="1:2" ht="15.75" customHeight="1" x14ac:dyDescent="0.25">
      <c r="A4128" s="1" t="s">
        <v>4128</v>
      </c>
      <c r="B4128" s="1" t="str">
        <f ca="1">IFERROR(__xludf.DUMMYFUNCTION("GOOGLETRANSLATE(A4128)"),"destroyed")</f>
        <v>destroyed</v>
      </c>
    </row>
    <row r="4129" spans="1:2" ht="15.75" customHeight="1" x14ac:dyDescent="0.25">
      <c r="A4129" s="1" t="s">
        <v>4129</v>
      </c>
      <c r="B4129" s="1" t="str">
        <f ca="1">IFERROR(__xludf.DUMMYFUNCTION("GOOGLETRANSLATE(A4129)"),"I recognize")</f>
        <v>I recognize</v>
      </c>
    </row>
    <row r="4130" spans="1:2" ht="15.75" customHeight="1" x14ac:dyDescent="0.25">
      <c r="A4130" s="1" t="s">
        <v>4130</v>
      </c>
      <c r="B4130" s="1" t="str">
        <f ca="1">IFERROR(__xludf.DUMMYFUNCTION("GOOGLETRANSLATE(A4130)"),"plastic")</f>
        <v>plastic</v>
      </c>
    </row>
    <row r="4131" spans="1:2" ht="15.75" customHeight="1" x14ac:dyDescent="0.25">
      <c r="A4131" s="1" t="s">
        <v>4131</v>
      </c>
      <c r="B4131" s="1" t="str">
        <f ca="1">IFERROR(__xludf.DUMMYFUNCTION("GOOGLETRANSLATE(A4131)"),"young")</f>
        <v>young</v>
      </c>
    </row>
    <row r="4132" spans="1:2" ht="15.75" customHeight="1" x14ac:dyDescent="0.25">
      <c r="A4132" s="1" t="s">
        <v>4132</v>
      </c>
      <c r="B4132" s="1" t="str">
        <f ca="1">IFERROR(__xludf.DUMMYFUNCTION("GOOGLETRANSLATE(A4132)"),"barba")</f>
        <v>barba</v>
      </c>
    </row>
    <row r="4133" spans="1:2" ht="15.75" customHeight="1" x14ac:dyDescent="0.25">
      <c r="A4133" s="1" t="s">
        <v>4133</v>
      </c>
      <c r="B4133" s="1" t="str">
        <f ca="1">IFERROR(__xludf.DUMMYFUNCTION("GOOGLETRANSLATE(A4133)"),"dried")</f>
        <v>dried</v>
      </c>
    </row>
    <row r="4134" spans="1:2" ht="15.75" customHeight="1" x14ac:dyDescent="0.25">
      <c r="A4134" s="1" t="s">
        <v>4134</v>
      </c>
      <c r="B4134" s="1" t="str">
        <f ca="1">IFERROR(__xludf.DUMMYFUNCTION("GOOGLETRANSLATE(A4134)"),"leaves")</f>
        <v>leaves</v>
      </c>
    </row>
    <row r="4135" spans="1:2" ht="15.75" customHeight="1" x14ac:dyDescent="0.25">
      <c r="A4135" s="1" t="s">
        <v>4135</v>
      </c>
      <c r="B4135" s="1" t="str">
        <f ca="1">IFERROR(__xludf.DUMMYFUNCTION("GOOGLETRANSLATE(A4135)"),"know her")</f>
        <v>know her</v>
      </c>
    </row>
    <row r="4136" spans="1:2" ht="15.75" customHeight="1" x14ac:dyDescent="0.25">
      <c r="A4136" s="1" t="s">
        <v>4136</v>
      </c>
      <c r="B4136" s="1" t="str">
        <f ca="1">IFERROR(__xludf.DUMMYFUNCTION("GOOGLETRANSLATE(A4136)"),"situations")</f>
        <v>situations</v>
      </c>
    </row>
    <row r="4137" spans="1:2" ht="15.75" customHeight="1" x14ac:dyDescent="0.25">
      <c r="A4137" s="1" t="s">
        <v>4137</v>
      </c>
      <c r="B4137" s="1" t="str">
        <f ca="1">IFERROR(__xludf.DUMMYFUNCTION("GOOGLETRANSLATE(A4137)"),"butter")</f>
        <v>butter</v>
      </c>
    </row>
    <row r="4138" spans="1:2" ht="15.75" customHeight="1" x14ac:dyDescent="0.25">
      <c r="A4138" s="1" t="s">
        <v>4138</v>
      </c>
      <c r="B4138" s="1" t="str">
        <f ca="1">IFERROR(__xludf.DUMMYFUNCTION("GOOGLETRANSLATE(A4138)"),"cope")</f>
        <v>cope</v>
      </c>
    </row>
    <row r="4139" spans="1:2" ht="15.75" customHeight="1" x14ac:dyDescent="0.25">
      <c r="A4139" s="1" t="s">
        <v>4139</v>
      </c>
      <c r="B4139" s="1" t="str">
        <f ca="1">IFERROR(__xludf.DUMMYFUNCTION("GOOGLETRANSLATE(A4139)"),"judgment")</f>
        <v>judgment</v>
      </c>
    </row>
    <row r="4140" spans="1:2" ht="15.75" customHeight="1" x14ac:dyDescent="0.25">
      <c r="A4140" s="1" t="s">
        <v>4140</v>
      </c>
      <c r="B4140" s="1" t="str">
        <f ca="1">IFERROR(__xludf.DUMMYFUNCTION("GOOGLETRANSLATE(A4140)"),"ideal")</f>
        <v>ideal</v>
      </c>
    </row>
    <row r="4141" spans="1:2" ht="15.75" customHeight="1" x14ac:dyDescent="0.25">
      <c r="A4141" s="1" t="s">
        <v>4141</v>
      </c>
      <c r="B4141" s="1" t="str">
        <f ca="1">IFERROR(__xludf.DUMMYFUNCTION("GOOGLETRANSLATE(A4141)"),"launched")</f>
        <v>launched</v>
      </c>
    </row>
    <row r="4142" spans="1:2" ht="15.75" customHeight="1" x14ac:dyDescent="0.25">
      <c r="A4142" s="1" t="s">
        <v>4142</v>
      </c>
      <c r="B4142" s="1" t="str">
        <f ca="1">IFERROR(__xludf.DUMMYFUNCTION("GOOGLETRANSLATE(A4142)"),"command")</f>
        <v>command</v>
      </c>
    </row>
    <row r="4143" spans="1:2" ht="15.75" customHeight="1" x14ac:dyDescent="0.25">
      <c r="A4143" s="1" t="s">
        <v>4143</v>
      </c>
      <c r="B4143" s="1" t="str">
        <f ca="1">IFERROR(__xludf.DUMMYFUNCTION("GOOGLETRANSLATE(A4143)"),"residence")</f>
        <v>residence</v>
      </c>
    </row>
    <row r="4144" spans="1:2" ht="15.75" customHeight="1" x14ac:dyDescent="0.25">
      <c r="A4144" s="1" t="s">
        <v>4144</v>
      </c>
      <c r="B4144" s="1" t="str">
        <f ca="1">IFERROR(__xludf.DUMMYFUNCTION("GOOGLETRANSLATE(A4144)"),"frankly")</f>
        <v>frankly</v>
      </c>
    </row>
    <row r="4145" spans="1:2" ht="15.75" customHeight="1" x14ac:dyDescent="0.25">
      <c r="A4145" s="1" t="s">
        <v>4145</v>
      </c>
      <c r="B4145" s="1" t="str">
        <f ca="1">IFERROR(__xludf.DUMMYFUNCTION("GOOGLETRANSLATE(A4145)"),"guerrero")</f>
        <v>guerrero</v>
      </c>
    </row>
    <row r="4146" spans="1:2" ht="15.75" customHeight="1" x14ac:dyDescent="0.25">
      <c r="A4146" s="1" t="s">
        <v>4146</v>
      </c>
      <c r="B4146" s="1" t="str">
        <f ca="1">IFERROR(__xludf.DUMMYFUNCTION("GOOGLETRANSLATE(A4146)"),"helped")</f>
        <v>helped</v>
      </c>
    </row>
    <row r="4147" spans="1:2" ht="15.75" customHeight="1" x14ac:dyDescent="0.25">
      <c r="A4147" s="1" t="s">
        <v>4147</v>
      </c>
      <c r="B4147" s="1" t="str">
        <f ca="1">IFERROR(__xludf.DUMMYFUNCTION("GOOGLETRANSLATE(A4147)"),"let's keep going")</f>
        <v>let's keep going</v>
      </c>
    </row>
    <row r="4148" spans="1:2" ht="15.75" customHeight="1" x14ac:dyDescent="0.25">
      <c r="A4148" s="1" t="s">
        <v>4148</v>
      </c>
      <c r="B4148" s="1" t="str">
        <f ca="1">IFERROR(__xludf.DUMMYFUNCTION("GOOGLETRANSLATE(A4148)"),"jennifer")</f>
        <v>jennifer</v>
      </c>
    </row>
    <row r="4149" spans="1:2" ht="15.75" customHeight="1" x14ac:dyDescent="0.25">
      <c r="A4149" s="1" t="s">
        <v>4149</v>
      </c>
      <c r="B4149" s="1" t="str">
        <f ca="1">IFERROR(__xludf.DUMMYFUNCTION("GOOGLETRANSLATE(A4149)"),"cheat")</f>
        <v>cheat</v>
      </c>
    </row>
    <row r="4150" spans="1:2" ht="15.75" customHeight="1" x14ac:dyDescent="0.25">
      <c r="A4150" s="1" t="s">
        <v>4150</v>
      </c>
      <c r="B4150" s="1" t="str">
        <f ca="1">IFERROR(__xludf.DUMMYFUNCTION("GOOGLETRANSLATE(A4150)"),"They came")</f>
        <v>They came</v>
      </c>
    </row>
    <row r="4151" spans="1:2" ht="15.75" customHeight="1" x14ac:dyDescent="0.25">
      <c r="A4151" s="1" t="s">
        <v>4151</v>
      </c>
      <c r="B4151" s="1" t="str">
        <f ca="1">IFERROR(__xludf.DUMMYFUNCTION("GOOGLETRANSLATE(A4151)"),"I will count")</f>
        <v>I will count</v>
      </c>
    </row>
    <row r="4152" spans="1:2" ht="15.75" customHeight="1" x14ac:dyDescent="0.25">
      <c r="A4152" s="1" t="s">
        <v>4152</v>
      </c>
      <c r="B4152" s="1" t="str">
        <f ca="1">IFERROR(__xludf.DUMMYFUNCTION("GOOGLETRANSLATE(A4152)"),"gloves")</f>
        <v>gloves</v>
      </c>
    </row>
    <row r="4153" spans="1:2" ht="15.75" customHeight="1" x14ac:dyDescent="0.25">
      <c r="A4153" s="1" t="s">
        <v>4153</v>
      </c>
      <c r="B4153" s="1" t="str">
        <f ca="1">IFERROR(__xludf.DUMMYFUNCTION("GOOGLETRANSLATE(A4153)"),"Break")</f>
        <v>Break</v>
      </c>
    </row>
    <row r="4154" spans="1:2" ht="15.75" customHeight="1" x14ac:dyDescent="0.25">
      <c r="A4154" s="1" t="s">
        <v>4154</v>
      </c>
      <c r="B4154" s="1" t="str">
        <f ca="1">IFERROR(__xludf.DUMMYFUNCTION("GOOGLETRANSLATE(A4154)"),"you met")</f>
        <v>you met</v>
      </c>
    </row>
    <row r="4155" spans="1:2" ht="15.75" customHeight="1" x14ac:dyDescent="0.25">
      <c r="A4155" s="1" t="s">
        <v>4155</v>
      </c>
      <c r="B4155" s="1" t="str">
        <f ca="1">IFERROR(__xludf.DUMMYFUNCTION("GOOGLETRANSLATE(A4155)"),"Move")</f>
        <v>Move</v>
      </c>
    </row>
    <row r="4156" spans="1:2" ht="15.75" customHeight="1" x14ac:dyDescent="0.25">
      <c r="A4156" s="1" t="s">
        <v>4156</v>
      </c>
      <c r="B4156" s="1" t="str">
        <f ca="1">IFERROR(__xludf.DUMMYFUNCTION("GOOGLETRANSLATE(A4156)"),"they were saying")</f>
        <v>they were saying</v>
      </c>
    </row>
    <row r="4157" spans="1:2" ht="15.75" customHeight="1" x14ac:dyDescent="0.25">
      <c r="A4157" s="1" t="s">
        <v>4157</v>
      </c>
      <c r="B4157" s="1" t="str">
        <f ca="1">IFERROR(__xludf.DUMMYFUNCTION("GOOGLETRANSLATE(A4157)"),"reception")</f>
        <v>reception</v>
      </c>
    </row>
    <row r="4158" spans="1:2" ht="15.75" customHeight="1" x14ac:dyDescent="0.25">
      <c r="A4158" s="1" t="s">
        <v>4158</v>
      </c>
      <c r="B4158" s="1" t="str">
        <f ca="1">IFERROR(__xludf.DUMMYFUNCTION("GOOGLETRANSLATE(A4158)"),"accomplished")</f>
        <v>accomplished</v>
      </c>
    </row>
    <row r="4159" spans="1:2" ht="15.75" customHeight="1" x14ac:dyDescent="0.25">
      <c r="A4159" s="1" t="s">
        <v>4159</v>
      </c>
      <c r="B4159" s="1" t="str">
        <f ca="1">IFERROR(__xludf.DUMMYFUNCTION("GOOGLETRANSLATE(A4159)"),"You hate")</f>
        <v>You hate</v>
      </c>
    </row>
    <row r="4160" spans="1:2" ht="15.75" customHeight="1" x14ac:dyDescent="0.25">
      <c r="A4160" s="1" t="s">
        <v>4160</v>
      </c>
      <c r="B4160" s="1" t="str">
        <f ca="1">IFERROR(__xludf.DUMMYFUNCTION("GOOGLETRANSLATE(A4160)"),"commission")</f>
        <v>commission</v>
      </c>
    </row>
    <row r="4161" spans="1:2" ht="15.75" customHeight="1" x14ac:dyDescent="0.25">
      <c r="A4161" s="1" t="s">
        <v>4161</v>
      </c>
      <c r="B4161" s="1" t="str">
        <f ca="1">IFERROR(__xludf.DUMMYFUNCTION("GOOGLETRANSLATE(A4161)"),"vampire")</f>
        <v>vampire</v>
      </c>
    </row>
    <row r="4162" spans="1:2" ht="15.75" customHeight="1" x14ac:dyDescent="0.25">
      <c r="A4162" s="1" t="s">
        <v>4162</v>
      </c>
      <c r="B4162" s="1" t="str">
        <f ca="1">IFERROR(__xludf.DUMMYFUNCTION("GOOGLETRANSLATE(A4162)"),"Finals")</f>
        <v>Finals</v>
      </c>
    </row>
    <row r="4163" spans="1:2" ht="15.75" customHeight="1" x14ac:dyDescent="0.25">
      <c r="A4163" s="1" t="s">
        <v>4163</v>
      </c>
      <c r="B4163" s="1" t="str">
        <f ca="1">IFERROR(__xludf.DUMMYFUNCTION("GOOGLETRANSLATE(A4163)"),"suffered")</f>
        <v>suffered</v>
      </c>
    </row>
    <row r="4164" spans="1:2" ht="15.75" customHeight="1" x14ac:dyDescent="0.25">
      <c r="A4164" s="1" t="s">
        <v>4164</v>
      </c>
      <c r="B4164" s="1" t="str">
        <f ca="1">IFERROR(__xludf.DUMMYFUNCTION("GOOGLETRANSLATE(A4164)"),"Blue")</f>
        <v>Blue</v>
      </c>
    </row>
    <row r="4165" spans="1:2" ht="15.75" customHeight="1" x14ac:dyDescent="0.25">
      <c r="A4165" s="1" t="s">
        <v>4165</v>
      </c>
      <c r="B4165" s="1" t="str">
        <f ca="1">IFERROR(__xludf.DUMMYFUNCTION("GOOGLETRANSLATE(A4165)"),"use it")</f>
        <v>use it</v>
      </c>
    </row>
    <row r="4166" spans="1:2" ht="15.75" customHeight="1" x14ac:dyDescent="0.25">
      <c r="A4166" s="1" t="s">
        <v>4166</v>
      </c>
      <c r="B4166" s="1" t="str">
        <f ca="1">IFERROR(__xludf.DUMMYFUNCTION("GOOGLETRANSLATE(A4166)"),"commit")</f>
        <v>commit</v>
      </c>
    </row>
    <row r="4167" spans="1:2" ht="15.75" customHeight="1" x14ac:dyDescent="0.25">
      <c r="A4167" s="1" t="s">
        <v>4167</v>
      </c>
      <c r="B4167" s="1" t="str">
        <f ca="1">IFERROR(__xludf.DUMMYFUNCTION("GOOGLETRANSLATE(A4167)"),"rest")</f>
        <v>rest</v>
      </c>
    </row>
    <row r="4168" spans="1:2" ht="15.75" customHeight="1" x14ac:dyDescent="0.25">
      <c r="A4168" s="1" t="s">
        <v>4168</v>
      </c>
      <c r="B4168" s="1" t="str">
        <f ca="1">IFERROR(__xludf.DUMMYFUNCTION("GOOGLETRANSLATE(A4168)"),"fighting")</f>
        <v>fighting</v>
      </c>
    </row>
    <row r="4169" spans="1:2" ht="15.75" customHeight="1" x14ac:dyDescent="0.25">
      <c r="A4169" s="1" t="s">
        <v>4169</v>
      </c>
      <c r="B4169" s="1" t="str">
        <f ca="1">IFERROR(__xludf.DUMMYFUNCTION("GOOGLETRANSLATE(A4169)"),"dozen")</f>
        <v>dozen</v>
      </c>
    </row>
    <row r="4170" spans="1:2" ht="15.75" customHeight="1" x14ac:dyDescent="0.25">
      <c r="A4170" s="1" t="s">
        <v>4170</v>
      </c>
      <c r="B4170" s="1" t="str">
        <f ca="1">IFERROR(__xludf.DUMMYFUNCTION("GOOGLETRANSLATE(A4170)"),"we would be")</f>
        <v>we would be</v>
      </c>
    </row>
    <row r="4171" spans="1:2" ht="15.75" customHeight="1" x14ac:dyDescent="0.25">
      <c r="A4171" s="1" t="s">
        <v>4171</v>
      </c>
      <c r="B4171" s="1" t="str">
        <f ca="1">IFERROR(__xludf.DUMMYFUNCTION("GOOGLETRANSLATE(A4171)"),"will be")</f>
        <v>will be</v>
      </c>
    </row>
    <row r="4172" spans="1:2" ht="15.75" customHeight="1" x14ac:dyDescent="0.25">
      <c r="A4172" s="1" t="s">
        <v>4172</v>
      </c>
      <c r="B4172" s="1" t="str">
        <f ca="1">IFERROR(__xludf.DUMMYFUNCTION("GOOGLETRANSLATE(A4172)"),"lanza")</f>
        <v>lanza</v>
      </c>
    </row>
    <row r="4173" spans="1:2" ht="15.75" customHeight="1" x14ac:dyDescent="0.25">
      <c r="A4173" s="1" t="s">
        <v>4173</v>
      </c>
      <c r="B4173" s="1" t="str">
        <f ca="1">IFERROR(__xludf.DUMMYFUNCTION("GOOGLETRANSLATE(A4173)"),"Find out")</f>
        <v>Find out</v>
      </c>
    </row>
    <row r="4174" spans="1:2" ht="15.75" customHeight="1" x14ac:dyDescent="0.25">
      <c r="A4174" s="1" t="s">
        <v>4174</v>
      </c>
      <c r="B4174" s="1" t="str">
        <f ca="1">IFERROR(__xludf.DUMMYFUNCTION("GOOGLETRANSLATE(A4174)"),"launch")</f>
        <v>launch</v>
      </c>
    </row>
    <row r="4175" spans="1:2" ht="15.75" customHeight="1" x14ac:dyDescent="0.25">
      <c r="A4175" s="1" t="s">
        <v>4175</v>
      </c>
      <c r="B4175" s="1" t="str">
        <f ca="1">IFERROR(__xludf.DUMMYFUNCTION("GOOGLETRANSLATE(A4175)"),"move")</f>
        <v>move</v>
      </c>
    </row>
    <row r="4176" spans="1:2" ht="15.75" customHeight="1" x14ac:dyDescent="0.25">
      <c r="A4176" s="1" t="s">
        <v>4176</v>
      </c>
      <c r="B4176" s="1" t="str">
        <f ca="1">IFERROR(__xludf.DUMMYFUNCTION("GOOGLETRANSLATE(A4176)"),"to")</f>
        <v>to</v>
      </c>
    </row>
    <row r="4177" spans="1:2" ht="15.75" customHeight="1" x14ac:dyDescent="0.25">
      <c r="A4177" s="1" t="s">
        <v>4177</v>
      </c>
      <c r="B4177" s="1" t="str">
        <f ca="1">IFERROR(__xludf.DUMMYFUNCTION("GOOGLETRANSLATE(A4177)"),"tumble")</f>
        <v>tumble</v>
      </c>
    </row>
    <row r="4178" spans="1:2" ht="15.75" customHeight="1" x14ac:dyDescent="0.25">
      <c r="A4178" s="1" t="s">
        <v>4178</v>
      </c>
      <c r="B4178" s="1" t="str">
        <f ca="1">IFERROR(__xludf.DUMMYFUNCTION("GOOGLETRANSLATE(A4178)"),"angela")</f>
        <v>angela</v>
      </c>
    </row>
    <row r="4179" spans="1:2" ht="15.75" customHeight="1" x14ac:dyDescent="0.25">
      <c r="A4179" s="1" t="s">
        <v>4179</v>
      </c>
      <c r="B4179" s="1" t="str">
        <f ca="1">IFERROR(__xludf.DUMMYFUNCTION("GOOGLETRANSLATE(A4179)"),"technically")</f>
        <v>technically</v>
      </c>
    </row>
    <row r="4180" spans="1:2" ht="15.75" customHeight="1" x14ac:dyDescent="0.25">
      <c r="A4180" s="1" t="s">
        <v>4180</v>
      </c>
      <c r="B4180" s="1" t="str">
        <f ca="1">IFERROR(__xludf.DUMMYFUNCTION("GOOGLETRANSLATE(A4180)"),"will leave")</f>
        <v>will leave</v>
      </c>
    </row>
    <row r="4181" spans="1:2" ht="15.75" customHeight="1" x14ac:dyDescent="0.25">
      <c r="A4181" s="1" t="s">
        <v>4181</v>
      </c>
      <c r="B4181" s="1" t="str">
        <f ca="1">IFERROR(__xludf.DUMMYFUNCTION("GOOGLETRANSLATE(A4181)"),"socks")</f>
        <v>socks</v>
      </c>
    </row>
    <row r="4182" spans="1:2" ht="15.75" customHeight="1" x14ac:dyDescent="0.25">
      <c r="A4182" s="1" t="s">
        <v>4182</v>
      </c>
      <c r="B4182" s="1" t="str">
        <f ca="1">IFERROR(__xludf.DUMMYFUNCTION("GOOGLETRANSLATE(A4182)"),"Look")</f>
        <v>Look</v>
      </c>
    </row>
    <row r="4183" spans="1:2" ht="15.75" customHeight="1" x14ac:dyDescent="0.25">
      <c r="A4183" s="1" t="s">
        <v>4183</v>
      </c>
      <c r="B4183" s="1" t="str">
        <f ca="1">IFERROR(__xludf.DUMMYFUNCTION("GOOGLETRANSLATE(A4183)"),"physicist")</f>
        <v>physicist</v>
      </c>
    </row>
    <row r="4184" spans="1:2" ht="15.75" customHeight="1" x14ac:dyDescent="0.25">
      <c r="A4184" s="1" t="s">
        <v>4184</v>
      </c>
      <c r="B4184" s="1" t="str">
        <f ca="1">IFERROR(__xludf.DUMMYFUNCTION("GOOGLETRANSLATE(A4184)"),"do")</f>
        <v>do</v>
      </c>
    </row>
    <row r="4185" spans="1:2" ht="15.75" customHeight="1" x14ac:dyDescent="0.25">
      <c r="A4185" s="1" t="s">
        <v>4185</v>
      </c>
      <c r="B4185" s="1" t="str">
        <f ca="1">IFERROR(__xludf.DUMMYFUNCTION("GOOGLETRANSLATE(A4185)"),"crew")</f>
        <v>crew</v>
      </c>
    </row>
    <row r="4186" spans="1:2" ht="15.75" customHeight="1" x14ac:dyDescent="0.25">
      <c r="A4186" s="1" t="s">
        <v>4186</v>
      </c>
      <c r="B4186" s="1" t="str">
        <f ca="1">IFERROR(__xludf.DUMMYFUNCTION("GOOGLETRANSLATE(A4186)"),"potential")</f>
        <v>potential</v>
      </c>
    </row>
    <row r="4187" spans="1:2" ht="15.75" customHeight="1" x14ac:dyDescent="0.25">
      <c r="A4187" s="1" t="s">
        <v>4187</v>
      </c>
      <c r="B4187" s="1" t="str">
        <f ca="1">IFERROR(__xludf.DUMMYFUNCTION("GOOGLETRANSLATE(A4187)"),"You did")</f>
        <v>You did</v>
      </c>
    </row>
    <row r="4188" spans="1:2" ht="15.75" customHeight="1" x14ac:dyDescent="0.25">
      <c r="A4188" s="1" t="s">
        <v>4188</v>
      </c>
      <c r="B4188" s="1" t="str">
        <f ca="1">IFERROR(__xludf.DUMMYFUNCTION("GOOGLETRANSLATE(A4188)"),"famous")</f>
        <v>famous</v>
      </c>
    </row>
    <row r="4189" spans="1:2" ht="15.75" customHeight="1" x14ac:dyDescent="0.25">
      <c r="A4189" s="1" t="s">
        <v>4189</v>
      </c>
      <c r="B4189" s="1" t="str">
        <f ca="1">IFERROR(__xludf.DUMMYFUNCTION("GOOGLETRANSLATE(A4189)"),"routine")</f>
        <v>routine</v>
      </c>
    </row>
    <row r="4190" spans="1:2" ht="15.75" customHeight="1" x14ac:dyDescent="0.25">
      <c r="A4190" s="1" t="s">
        <v>4190</v>
      </c>
      <c r="B4190" s="1" t="str">
        <f ca="1">IFERROR(__xludf.DUMMYFUNCTION("GOOGLETRANSLATE(A4190)"),"opportunities")</f>
        <v>opportunities</v>
      </c>
    </row>
    <row r="4191" spans="1:2" ht="15.75" customHeight="1" x14ac:dyDescent="0.25">
      <c r="A4191" s="1" t="s">
        <v>4191</v>
      </c>
      <c r="B4191" s="1" t="str">
        <f ca="1">IFERROR(__xludf.DUMMYFUNCTION("GOOGLETRANSLATE(A4191)"),"progress")</f>
        <v>progress</v>
      </c>
    </row>
    <row r="4192" spans="1:2" ht="15.75" customHeight="1" x14ac:dyDescent="0.25">
      <c r="A4192" s="1" t="s">
        <v>4192</v>
      </c>
      <c r="B4192" s="1" t="str">
        <f ca="1">IFERROR(__xludf.DUMMYFUNCTION("GOOGLETRANSLATE(A4192)"),"fascinating")</f>
        <v>fascinating</v>
      </c>
    </row>
    <row r="4193" spans="1:2" ht="15.75" customHeight="1" x14ac:dyDescent="0.25">
      <c r="A4193" s="1" t="s">
        <v>4193</v>
      </c>
      <c r="B4193" s="1" t="str">
        <f ca="1">IFERROR(__xludf.DUMMYFUNCTION("GOOGLETRANSLATE(A4193)"),"salad")</f>
        <v>salad</v>
      </c>
    </row>
    <row r="4194" spans="1:2" ht="15.75" customHeight="1" x14ac:dyDescent="0.25">
      <c r="A4194" s="1" t="s">
        <v>4194</v>
      </c>
      <c r="B4194" s="1" t="str">
        <f ca="1">IFERROR(__xludf.DUMMYFUNCTION("GOOGLETRANSLATE(A4194)"),"comfortable")</f>
        <v>comfortable</v>
      </c>
    </row>
    <row r="4195" spans="1:2" ht="15.75" customHeight="1" x14ac:dyDescent="0.25">
      <c r="A4195" s="1" t="s">
        <v>4195</v>
      </c>
      <c r="B4195" s="1" t="str">
        <f ca="1">IFERROR(__xludf.DUMMYFUNCTION("GOOGLETRANSLATE(A4195)"),"prepare")</f>
        <v>prepare</v>
      </c>
    </row>
    <row r="4196" spans="1:2" ht="15.75" customHeight="1" x14ac:dyDescent="0.25">
      <c r="A4196" s="1" t="s">
        <v>4196</v>
      </c>
      <c r="B4196" s="1" t="str">
        <f ca="1">IFERROR(__xludf.DUMMYFUNCTION("GOOGLETRANSLATE(A4196)"),"bring to me")</f>
        <v>bring to me</v>
      </c>
    </row>
    <row r="4197" spans="1:2" ht="15.75" customHeight="1" x14ac:dyDescent="0.25">
      <c r="A4197" s="1" t="s">
        <v>4197</v>
      </c>
      <c r="B4197" s="1" t="str">
        <f ca="1">IFERROR(__xludf.DUMMYFUNCTION("GOOGLETRANSLATE(A4197)"),"wrong")</f>
        <v>wrong</v>
      </c>
    </row>
    <row r="4198" spans="1:2" ht="15.75" customHeight="1" x14ac:dyDescent="0.25">
      <c r="A4198" s="1" t="s">
        <v>4198</v>
      </c>
      <c r="B4198" s="1" t="str">
        <f ca="1">IFERROR(__xludf.DUMMYFUNCTION("GOOGLETRANSLATE(A4198)"),"profit")</f>
        <v>profit</v>
      </c>
    </row>
    <row r="4199" spans="1:2" ht="15.75" customHeight="1" x14ac:dyDescent="0.25">
      <c r="A4199" s="1" t="s">
        <v>4199</v>
      </c>
      <c r="B4199" s="1" t="str">
        <f ca="1">IFERROR(__xludf.DUMMYFUNCTION("GOOGLETRANSLATE(A4199)"),"owen")</f>
        <v>owen</v>
      </c>
    </row>
    <row r="4200" spans="1:2" ht="15.75" customHeight="1" x14ac:dyDescent="0.25">
      <c r="A4200" s="1" t="s">
        <v>4200</v>
      </c>
      <c r="B4200" s="1" t="str">
        <f ca="1">IFERROR(__xludf.DUMMYFUNCTION("GOOGLETRANSLATE(A4200)"),"remove it")</f>
        <v>remove it</v>
      </c>
    </row>
    <row r="4201" spans="1:2" ht="15.75" customHeight="1" x14ac:dyDescent="0.25">
      <c r="A4201" s="1" t="s">
        <v>4201</v>
      </c>
      <c r="B4201" s="1" t="str">
        <f ca="1">IFERROR(__xludf.DUMMYFUNCTION("GOOGLETRANSLATE(A4201)"),"is")</f>
        <v>is</v>
      </c>
    </row>
    <row r="4202" spans="1:2" ht="15.75" customHeight="1" x14ac:dyDescent="0.25">
      <c r="A4202" s="1" t="s">
        <v>4202</v>
      </c>
      <c r="B4202" s="1" t="str">
        <f ca="1">IFERROR(__xludf.DUMMYFUNCTION("GOOGLETRANSLATE(A4202)"),"in the US")</f>
        <v>in the US</v>
      </c>
    </row>
    <row r="4203" spans="1:2" ht="15.75" customHeight="1" x14ac:dyDescent="0.25">
      <c r="A4203" s="1" t="s">
        <v>4203</v>
      </c>
      <c r="B4203" s="1" t="str">
        <f ca="1">IFERROR(__xludf.DUMMYFUNCTION("GOOGLETRANSLATE(A4203)"),"letters")</f>
        <v>letters</v>
      </c>
    </row>
    <row r="4204" spans="1:2" ht="15.75" customHeight="1" x14ac:dyDescent="0.25">
      <c r="A4204" s="1" t="s">
        <v>4204</v>
      </c>
      <c r="B4204" s="1" t="str">
        <f ca="1">IFERROR(__xludf.DUMMYFUNCTION("GOOGLETRANSLATE(A4204)"),"dennis")</f>
        <v>dennis</v>
      </c>
    </row>
    <row r="4205" spans="1:2" ht="15.75" customHeight="1" x14ac:dyDescent="0.25">
      <c r="A4205" s="1" t="s">
        <v>4205</v>
      </c>
      <c r="B4205" s="1" t="str">
        <f ca="1">IFERROR(__xludf.DUMMYFUNCTION("GOOGLETRANSLATE(A4205)"),"too")</f>
        <v>too</v>
      </c>
    </row>
    <row r="4206" spans="1:2" ht="15.75" customHeight="1" x14ac:dyDescent="0.25">
      <c r="A4206" s="1" t="s">
        <v>4206</v>
      </c>
      <c r="B4206" s="1" t="str">
        <f ca="1">IFERROR(__xludf.DUMMYFUNCTION("GOOGLETRANSLATE(A4206)"),"are")</f>
        <v>are</v>
      </c>
    </row>
    <row r="4207" spans="1:2" ht="15.75" customHeight="1" x14ac:dyDescent="0.25">
      <c r="A4207" s="1" t="s">
        <v>4207</v>
      </c>
      <c r="B4207" s="1" t="str">
        <f ca="1">IFERROR(__xludf.DUMMYFUNCTION("GOOGLETRANSLATE(A4207)"),"interrupt")</f>
        <v>interrupt</v>
      </c>
    </row>
    <row r="4208" spans="1:2" ht="15.75" customHeight="1" x14ac:dyDescent="0.25">
      <c r="A4208" s="1" t="s">
        <v>4208</v>
      </c>
      <c r="B4208" s="1" t="str">
        <f ca="1">IFERROR(__xludf.DUMMYFUNCTION("GOOGLETRANSLATE(A4208)"),"It represents")</f>
        <v>It represents</v>
      </c>
    </row>
    <row r="4209" spans="1:2" ht="15.75" customHeight="1" x14ac:dyDescent="0.25">
      <c r="A4209" s="1" t="s">
        <v>4209</v>
      </c>
      <c r="B4209" s="1" t="str">
        <f ca="1">IFERROR(__xludf.DUMMYFUNCTION("GOOGLETRANSLATE(A4209)"),"pity")</f>
        <v>pity</v>
      </c>
    </row>
    <row r="4210" spans="1:2" ht="15.75" customHeight="1" x14ac:dyDescent="0.25">
      <c r="A4210" s="1" t="s">
        <v>4210</v>
      </c>
      <c r="B4210" s="1" t="str">
        <f ca="1">IFERROR(__xludf.DUMMYFUNCTION("GOOGLETRANSLATE(A4210)"),"sins")</f>
        <v>sins</v>
      </c>
    </row>
    <row r="4211" spans="1:2" ht="15.75" customHeight="1" x14ac:dyDescent="0.25">
      <c r="A4211" s="1" t="s">
        <v>4211</v>
      </c>
      <c r="B4211" s="1" t="str">
        <f ca="1">IFERROR(__xludf.DUMMYFUNCTION("GOOGLETRANSLATE(A4211)"),"novel")</f>
        <v>novel</v>
      </c>
    </row>
    <row r="4212" spans="1:2" ht="15.75" customHeight="1" x14ac:dyDescent="0.25">
      <c r="A4212" s="1" t="s">
        <v>4212</v>
      </c>
      <c r="B4212" s="1" t="str">
        <f ca="1">IFERROR(__xludf.DUMMYFUNCTION("GOOGLETRANSLATE(A4212)"),"tools")</f>
        <v>tools</v>
      </c>
    </row>
    <row r="4213" spans="1:2" ht="15.75" customHeight="1" x14ac:dyDescent="0.25">
      <c r="A4213" s="1" t="s">
        <v>4213</v>
      </c>
      <c r="B4213" s="1" t="str">
        <f ca="1">IFERROR(__xludf.DUMMYFUNCTION("GOOGLETRANSLATE(A4213)"),"fades away")</f>
        <v>fades away</v>
      </c>
    </row>
    <row r="4214" spans="1:2" ht="15.75" customHeight="1" x14ac:dyDescent="0.25">
      <c r="A4214" s="1" t="s">
        <v>4214</v>
      </c>
      <c r="B4214" s="1" t="str">
        <f ca="1">IFERROR(__xludf.DUMMYFUNCTION("GOOGLETRANSLATE(A4214)"),"to bet")</f>
        <v>to bet</v>
      </c>
    </row>
    <row r="4215" spans="1:2" ht="15.75" customHeight="1" x14ac:dyDescent="0.25">
      <c r="A4215" s="1" t="s">
        <v>4215</v>
      </c>
      <c r="B4215" s="1" t="str">
        <f ca="1">IFERROR(__xludf.DUMMYFUNCTION("GOOGLETRANSLATE(A4215)"),"Oh")</f>
        <v>Oh</v>
      </c>
    </row>
    <row r="4216" spans="1:2" ht="15.75" customHeight="1" x14ac:dyDescent="0.25">
      <c r="A4216" s="1" t="s">
        <v>4216</v>
      </c>
      <c r="B4216" s="1" t="str">
        <f ca="1">IFERROR(__xludf.DUMMYFUNCTION("GOOGLETRANSLATE(A4216)"),"September")</f>
        <v>September</v>
      </c>
    </row>
    <row r="4217" spans="1:2" ht="15.75" customHeight="1" x14ac:dyDescent="0.25">
      <c r="A4217" s="1" t="s">
        <v>4217</v>
      </c>
      <c r="B4217" s="1" t="str">
        <f ca="1">IFERROR(__xludf.DUMMYFUNCTION("GOOGLETRANSLATE(A4217)"),"dresses")</f>
        <v>dresses</v>
      </c>
    </row>
    <row r="4218" spans="1:2" ht="15.75" customHeight="1" x14ac:dyDescent="0.25">
      <c r="A4218" s="1" t="s">
        <v>4218</v>
      </c>
      <c r="B4218" s="1" t="str">
        <f ca="1">IFERROR(__xludf.DUMMYFUNCTION("GOOGLETRANSLATE(A4218)"),"festival")</f>
        <v>festival</v>
      </c>
    </row>
    <row r="4219" spans="1:2" ht="15.75" customHeight="1" x14ac:dyDescent="0.25">
      <c r="A4219" s="1" t="s">
        <v>4219</v>
      </c>
      <c r="B4219" s="1" t="str">
        <f ca="1">IFERROR(__xludf.DUMMYFUNCTION("GOOGLETRANSLATE(A4219)"),"French")</f>
        <v>French</v>
      </c>
    </row>
    <row r="4220" spans="1:2" ht="15.75" customHeight="1" x14ac:dyDescent="0.25">
      <c r="A4220" s="1" t="s">
        <v>4220</v>
      </c>
      <c r="B4220" s="1" t="str">
        <f ca="1">IFERROR(__xludf.DUMMYFUNCTION("GOOGLETRANSLATE(A4220)"),"I wanted")</f>
        <v>I wanted</v>
      </c>
    </row>
    <row r="4221" spans="1:2" ht="15.75" customHeight="1" x14ac:dyDescent="0.25">
      <c r="A4221" s="1" t="s">
        <v>4221</v>
      </c>
      <c r="B4221" s="1" t="str">
        <f ca="1">IFERROR(__xludf.DUMMYFUNCTION("GOOGLETRANSLATE(A4221)"),"like")</f>
        <v>like</v>
      </c>
    </row>
    <row r="4222" spans="1:2" ht="15.75" customHeight="1" x14ac:dyDescent="0.25">
      <c r="A4222" s="1" t="s">
        <v>4222</v>
      </c>
      <c r="B4222" s="1" t="str">
        <f ca="1">IFERROR(__xludf.DUMMYFUNCTION("GOOGLETRANSLATE(A4222)"),"help")</f>
        <v>help</v>
      </c>
    </row>
    <row r="4223" spans="1:2" ht="15.75" customHeight="1" x14ac:dyDescent="0.25">
      <c r="A4223" s="1" t="s">
        <v>4223</v>
      </c>
      <c r="B4223" s="1" t="str">
        <f ca="1">IFERROR(__xludf.DUMMYFUNCTION("GOOGLETRANSLATE(A4223)"),"these")</f>
        <v>these</v>
      </c>
    </row>
    <row r="4224" spans="1:2" ht="15.75" customHeight="1" x14ac:dyDescent="0.25">
      <c r="A4224" s="1" t="s">
        <v>4224</v>
      </c>
      <c r="B4224" s="1" t="str">
        <f ca="1">IFERROR(__xludf.DUMMYFUNCTION("GOOGLETRANSLATE(A4224)"),"failure")</f>
        <v>failure</v>
      </c>
    </row>
    <row r="4225" spans="1:2" ht="15.75" customHeight="1" x14ac:dyDescent="0.25">
      <c r="A4225" s="1" t="s">
        <v>4225</v>
      </c>
      <c r="B4225" s="1" t="str">
        <f ca="1">IFERROR(__xludf.DUMMYFUNCTION("GOOGLETRANSLATE(A4225)"),"Berlin")</f>
        <v>Berlin</v>
      </c>
    </row>
    <row r="4226" spans="1:2" ht="15.75" customHeight="1" x14ac:dyDescent="0.25">
      <c r="A4226" s="1" t="s">
        <v>4226</v>
      </c>
      <c r="B4226" s="1" t="str">
        <f ca="1">IFERROR(__xludf.DUMMYFUNCTION("GOOGLETRANSLATE(A4226)"),"Canyon")</f>
        <v>Canyon</v>
      </c>
    </row>
    <row r="4227" spans="1:2" ht="15.75" customHeight="1" x14ac:dyDescent="0.25">
      <c r="A4227" s="1" t="s">
        <v>4227</v>
      </c>
      <c r="B4227" s="1" t="str">
        <f ca="1">IFERROR(__xludf.DUMMYFUNCTION("GOOGLETRANSLATE(A4227)"),"we will arrive")</f>
        <v>we will arrive</v>
      </c>
    </row>
    <row r="4228" spans="1:2" ht="15.75" customHeight="1" x14ac:dyDescent="0.25">
      <c r="A4228" s="1" t="s">
        <v>4228</v>
      </c>
      <c r="B4228" s="1" t="str">
        <f ca="1">IFERROR(__xludf.DUMMYFUNCTION("GOOGLETRANSLATE(A4228)"),"They started")</f>
        <v>They started</v>
      </c>
    </row>
    <row r="4229" spans="1:2" ht="15.75" customHeight="1" x14ac:dyDescent="0.25">
      <c r="A4229" s="1" t="s">
        <v>4229</v>
      </c>
      <c r="B4229" s="1" t="str">
        <f ca="1">IFERROR(__xludf.DUMMYFUNCTION("GOOGLETRANSLATE(A4229)"),"spencer")</f>
        <v>spencer</v>
      </c>
    </row>
    <row r="4230" spans="1:2" ht="15.75" customHeight="1" x14ac:dyDescent="0.25">
      <c r="A4230" s="1" t="s">
        <v>4230</v>
      </c>
      <c r="B4230" s="1" t="str">
        <f ca="1">IFERROR(__xludf.DUMMYFUNCTION("GOOGLETRANSLATE(A4230)"),"notice")</f>
        <v>notice</v>
      </c>
    </row>
    <row r="4231" spans="1:2" ht="15.75" customHeight="1" x14ac:dyDescent="0.25">
      <c r="A4231" s="1" t="s">
        <v>4231</v>
      </c>
      <c r="B4231" s="1" t="str">
        <f ca="1">IFERROR(__xludf.DUMMYFUNCTION("GOOGLETRANSLATE(A4231)"),"vote")</f>
        <v>vote</v>
      </c>
    </row>
    <row r="4232" spans="1:2" ht="15.75" customHeight="1" x14ac:dyDescent="0.25">
      <c r="A4232" s="1" t="s">
        <v>4232</v>
      </c>
      <c r="B4232" s="1" t="str">
        <f ca="1">IFERROR(__xludf.DUMMYFUNCTION("GOOGLETRANSLATE(A4232)"),"I deserve")</f>
        <v>I deserve</v>
      </c>
    </row>
    <row r="4233" spans="1:2" ht="15.75" customHeight="1" x14ac:dyDescent="0.25">
      <c r="A4233" s="1" t="s">
        <v>4233</v>
      </c>
      <c r="B4233" s="1" t="str">
        <f ca="1">IFERROR(__xludf.DUMMYFUNCTION("GOOGLETRANSLATE(A4233)"),"childish")</f>
        <v>childish</v>
      </c>
    </row>
    <row r="4234" spans="1:2" ht="15.75" customHeight="1" x14ac:dyDescent="0.25">
      <c r="A4234" s="1" t="s">
        <v>4234</v>
      </c>
      <c r="B4234" s="1" t="str">
        <f ca="1">IFERROR(__xludf.DUMMYFUNCTION("GOOGLETRANSLATE(A4234)"),"parking lot")</f>
        <v>parking lot</v>
      </c>
    </row>
    <row r="4235" spans="1:2" ht="15.75" customHeight="1" x14ac:dyDescent="0.25">
      <c r="A4235" s="1" t="s">
        <v>4235</v>
      </c>
      <c r="B4235" s="1" t="str">
        <f ca="1">IFERROR(__xludf.DUMMYFUNCTION("GOOGLETRANSLATE(A4235)"),"murderess")</f>
        <v>murderess</v>
      </c>
    </row>
    <row r="4236" spans="1:2" ht="15.75" customHeight="1" x14ac:dyDescent="0.25">
      <c r="A4236" s="1" t="s">
        <v>4236</v>
      </c>
      <c r="B4236" s="1" t="str">
        <f ca="1">IFERROR(__xludf.DUMMYFUNCTION("GOOGLETRANSLATE(A4236)"),"sit")</f>
        <v>sit</v>
      </c>
    </row>
    <row r="4237" spans="1:2" ht="15.75" customHeight="1" x14ac:dyDescent="0.25">
      <c r="A4237" s="1" t="s">
        <v>4237</v>
      </c>
      <c r="B4237" s="1" t="str">
        <f ca="1">IFERROR(__xludf.DUMMYFUNCTION("GOOGLETRANSLATE(A4237)"),"He lied")</f>
        <v>He lied</v>
      </c>
    </row>
    <row r="4238" spans="1:2" ht="15.75" customHeight="1" x14ac:dyDescent="0.25">
      <c r="A4238" s="1" t="s">
        <v>4238</v>
      </c>
      <c r="B4238" s="1" t="str">
        <f ca="1">IFERROR(__xludf.DUMMYFUNCTION("GOOGLETRANSLATE(A4238)"),"scream")</f>
        <v>scream</v>
      </c>
    </row>
    <row r="4239" spans="1:2" ht="15.75" customHeight="1" x14ac:dyDescent="0.25">
      <c r="A4239" s="1" t="s">
        <v>4239</v>
      </c>
      <c r="B4239" s="1" t="str">
        <f ca="1">IFERROR(__xludf.DUMMYFUNCTION("GOOGLETRANSLATE(A4239)"),"offer")</f>
        <v>offer</v>
      </c>
    </row>
    <row r="4240" spans="1:2" ht="15.75" customHeight="1" x14ac:dyDescent="0.25">
      <c r="A4240" s="1" t="s">
        <v>4240</v>
      </c>
      <c r="B4240" s="1" t="str">
        <f ca="1">IFERROR(__xludf.DUMMYFUNCTION("GOOGLETRANSLATE(A4240)"),"ruth")</f>
        <v>ruth</v>
      </c>
    </row>
    <row r="4241" spans="1:2" ht="15.75" customHeight="1" x14ac:dyDescent="0.25">
      <c r="A4241" s="1" t="s">
        <v>4241</v>
      </c>
      <c r="B4241" s="1" t="str">
        <f ca="1">IFERROR(__xludf.DUMMYFUNCTION("GOOGLETRANSLATE(A4241)"),"slaves")</f>
        <v>slaves</v>
      </c>
    </row>
    <row r="4242" spans="1:2" ht="15.75" customHeight="1" x14ac:dyDescent="0.25">
      <c r="A4242" s="1" t="s">
        <v>4242</v>
      </c>
      <c r="B4242" s="1" t="str">
        <f ca="1">IFERROR(__xludf.DUMMYFUNCTION("GOOGLETRANSLATE(A4242)"),"academia")</f>
        <v>academia</v>
      </c>
    </row>
    <row r="4243" spans="1:2" ht="15.75" customHeight="1" x14ac:dyDescent="0.25">
      <c r="A4243" s="1" t="s">
        <v>4243</v>
      </c>
      <c r="B4243" s="1" t="str">
        <f ca="1">IFERROR(__xludf.DUMMYFUNCTION("GOOGLETRANSLATE(A4243)"),"Try it")</f>
        <v>Try it</v>
      </c>
    </row>
    <row r="4244" spans="1:2" ht="15.75" customHeight="1" x14ac:dyDescent="0.25">
      <c r="A4244" s="1" t="s">
        <v>4244</v>
      </c>
      <c r="B4244" s="1" t="str">
        <f ca="1">IFERROR(__xludf.DUMMYFUNCTION("GOOGLETRANSLATE(A4244)"),"widow")</f>
        <v>widow</v>
      </c>
    </row>
    <row r="4245" spans="1:2" ht="15.75" customHeight="1" x14ac:dyDescent="0.25">
      <c r="A4245" s="1" t="s">
        <v>4245</v>
      </c>
      <c r="B4245" s="1" t="str">
        <f ca="1">IFERROR(__xludf.DUMMYFUNCTION("GOOGLETRANSLATE(A4245)"),"report")</f>
        <v>report</v>
      </c>
    </row>
    <row r="4246" spans="1:2" ht="15.75" customHeight="1" x14ac:dyDescent="0.25">
      <c r="A4246" s="1" t="s">
        <v>4246</v>
      </c>
      <c r="B4246" s="1" t="str">
        <f ca="1">IFERROR(__xludf.DUMMYFUNCTION("GOOGLETRANSLATE(A4246)"),"coins")</f>
        <v>coins</v>
      </c>
    </row>
    <row r="4247" spans="1:2" ht="15.75" customHeight="1" x14ac:dyDescent="0.25">
      <c r="A4247" s="1" t="s">
        <v>4247</v>
      </c>
      <c r="B4247" s="1" t="str">
        <f ca="1">IFERROR(__xludf.DUMMYFUNCTION("GOOGLETRANSLATE(A4247)"),"rob")</f>
        <v>rob</v>
      </c>
    </row>
    <row r="4248" spans="1:2" ht="15.75" customHeight="1" x14ac:dyDescent="0.25">
      <c r="A4248" s="1" t="s">
        <v>4248</v>
      </c>
      <c r="B4248" s="1" t="str">
        <f ca="1">IFERROR(__xludf.DUMMYFUNCTION("GOOGLETRANSLATE(A4248)"),"warning")</f>
        <v>warning</v>
      </c>
    </row>
    <row r="4249" spans="1:2" ht="15.75" customHeight="1" x14ac:dyDescent="0.25">
      <c r="A4249" s="1" t="s">
        <v>4249</v>
      </c>
      <c r="B4249" s="1" t="str">
        <f ca="1">IFERROR(__xludf.DUMMYFUNCTION("GOOGLETRANSLATE(A4249)"),"juice")</f>
        <v>juice</v>
      </c>
    </row>
    <row r="4250" spans="1:2" ht="15.75" customHeight="1" x14ac:dyDescent="0.25">
      <c r="A4250" s="1" t="s">
        <v>4250</v>
      </c>
      <c r="B4250" s="1" t="str">
        <f ca="1">IFERROR(__xludf.DUMMYFUNCTION("GOOGLETRANSLATE(A4250)"),"malcolm")</f>
        <v>malcolm</v>
      </c>
    </row>
    <row r="4251" spans="1:2" ht="15.75" customHeight="1" x14ac:dyDescent="0.25">
      <c r="A4251" s="1" t="s">
        <v>4251</v>
      </c>
      <c r="B4251" s="1" t="str">
        <f ca="1">IFERROR(__xludf.DUMMYFUNCTION("GOOGLETRANSLATE(A4251)"),"pico")</f>
        <v>pico</v>
      </c>
    </row>
    <row r="4252" spans="1:2" ht="15.75" customHeight="1" x14ac:dyDescent="0.25">
      <c r="A4252" s="1" t="s">
        <v>4252</v>
      </c>
      <c r="B4252" s="1" t="str">
        <f ca="1">IFERROR(__xludf.DUMMYFUNCTION("GOOGLETRANSLATE(A4252)"),"Look")</f>
        <v>Look</v>
      </c>
    </row>
    <row r="4253" spans="1:2" ht="15.75" customHeight="1" x14ac:dyDescent="0.25">
      <c r="A4253" s="1" t="s">
        <v>4253</v>
      </c>
      <c r="B4253" s="1" t="str">
        <f ca="1">IFERROR(__xludf.DUMMYFUNCTION("GOOGLETRANSLATE(A4253)"),"lottery")</f>
        <v>lottery</v>
      </c>
    </row>
    <row r="4254" spans="1:2" ht="15.75" customHeight="1" x14ac:dyDescent="0.25">
      <c r="A4254" s="1" t="s">
        <v>4254</v>
      </c>
      <c r="B4254" s="1" t="str">
        <f ca="1">IFERROR(__xludf.DUMMYFUNCTION("GOOGLETRANSLATE(A4254)"),"social")</f>
        <v>social</v>
      </c>
    </row>
    <row r="4255" spans="1:2" ht="15.75" customHeight="1" x14ac:dyDescent="0.25">
      <c r="A4255" s="1" t="s">
        <v>4255</v>
      </c>
      <c r="B4255" s="1" t="str">
        <f ca="1">IFERROR(__xludf.DUMMYFUNCTION("GOOGLETRANSLATE(A4255)"),"yellow")</f>
        <v>yellow</v>
      </c>
    </row>
    <row r="4256" spans="1:2" ht="15.75" customHeight="1" x14ac:dyDescent="0.25">
      <c r="A4256" s="1" t="s">
        <v>4256</v>
      </c>
      <c r="B4256" s="1" t="str">
        <f ca="1">IFERROR(__xludf.DUMMYFUNCTION("GOOGLETRANSLATE(A4256)"),"in charge")</f>
        <v>in charge</v>
      </c>
    </row>
    <row r="4257" spans="1:2" ht="15.75" customHeight="1" x14ac:dyDescent="0.25">
      <c r="A4257" s="1" t="s">
        <v>4257</v>
      </c>
      <c r="B4257" s="1" t="str">
        <f ca="1">IFERROR(__xludf.DUMMYFUNCTION("GOOGLETRANSLATE(A4257)"),"so")</f>
        <v>so</v>
      </c>
    </row>
    <row r="4258" spans="1:2" ht="15.75" customHeight="1" x14ac:dyDescent="0.25">
      <c r="A4258" s="1" t="s">
        <v>4258</v>
      </c>
      <c r="B4258" s="1" t="str">
        <f ca="1">IFERROR(__xludf.DUMMYFUNCTION("GOOGLETRANSLATE(A4258)"),"lists")</f>
        <v>lists</v>
      </c>
    </row>
    <row r="4259" spans="1:2" ht="15.75" customHeight="1" x14ac:dyDescent="0.25">
      <c r="A4259" s="1" t="s">
        <v>4259</v>
      </c>
      <c r="B4259" s="1" t="str">
        <f ca="1">IFERROR(__xludf.DUMMYFUNCTION("GOOGLETRANSLATE(A4259)"),"as")</f>
        <v>as</v>
      </c>
    </row>
    <row r="4260" spans="1:2" ht="15.75" customHeight="1" x14ac:dyDescent="0.25">
      <c r="A4260" s="1" t="s">
        <v>4260</v>
      </c>
      <c r="B4260" s="1" t="str">
        <f ca="1">IFERROR(__xludf.DUMMYFUNCTION("GOOGLETRANSLATE(A4260)"),"powerful")</f>
        <v>powerful</v>
      </c>
    </row>
    <row r="4261" spans="1:2" ht="15.75" customHeight="1" x14ac:dyDescent="0.25">
      <c r="A4261" s="1" t="s">
        <v>4261</v>
      </c>
      <c r="B4261" s="1" t="str">
        <f ca="1">IFERROR(__xludf.DUMMYFUNCTION("GOOGLETRANSLATE(A4261)"),"promised")</f>
        <v>promised</v>
      </c>
    </row>
    <row r="4262" spans="1:2" ht="15.75" customHeight="1" x14ac:dyDescent="0.25">
      <c r="A4262" s="1" t="s">
        <v>4262</v>
      </c>
      <c r="B4262" s="1" t="str">
        <f ca="1">IFERROR(__xludf.DUMMYFUNCTION("GOOGLETRANSLATE(A4262)"),"drama")</f>
        <v>drama</v>
      </c>
    </row>
    <row r="4263" spans="1:2" ht="15.75" customHeight="1" x14ac:dyDescent="0.25">
      <c r="A4263" s="1" t="s">
        <v>4263</v>
      </c>
      <c r="B4263" s="1" t="str">
        <f ca="1">IFERROR(__xludf.DUMMYFUNCTION("GOOGLETRANSLATE(A4263)"),"confused")</f>
        <v>confused</v>
      </c>
    </row>
    <row r="4264" spans="1:2" ht="15.75" customHeight="1" x14ac:dyDescent="0.25">
      <c r="A4264" s="1" t="s">
        <v>4264</v>
      </c>
      <c r="B4264" s="1" t="str">
        <f ca="1">IFERROR(__xludf.DUMMYFUNCTION("GOOGLETRANSLATE(A4264)"),"forget")</f>
        <v>forget</v>
      </c>
    </row>
    <row r="4265" spans="1:2" ht="15.75" customHeight="1" x14ac:dyDescent="0.25">
      <c r="A4265" s="1" t="s">
        <v>4265</v>
      </c>
      <c r="B4265" s="1" t="str">
        <f ca="1">IFERROR(__xludf.DUMMYFUNCTION("GOOGLETRANSLATE(A4265)"),"normal")</f>
        <v>normal</v>
      </c>
    </row>
    <row r="4266" spans="1:2" ht="15.75" customHeight="1" x14ac:dyDescent="0.25">
      <c r="A4266" s="1" t="s">
        <v>4266</v>
      </c>
      <c r="B4266" s="1" t="str">
        <f ca="1">IFERROR(__xludf.DUMMYFUNCTION("GOOGLETRANSLATE(A4266)"),"unconscious")</f>
        <v>unconscious</v>
      </c>
    </row>
    <row r="4267" spans="1:2" ht="15.75" customHeight="1" x14ac:dyDescent="0.25">
      <c r="A4267" s="1" t="s">
        <v>4267</v>
      </c>
      <c r="B4267" s="1" t="str">
        <f ca="1">IFERROR(__xludf.DUMMYFUNCTION("GOOGLETRANSLATE(A4267)"),"ensure")</f>
        <v>ensure</v>
      </c>
    </row>
    <row r="4268" spans="1:2" ht="15.75" customHeight="1" x14ac:dyDescent="0.25">
      <c r="A4268" s="1" t="s">
        <v>4268</v>
      </c>
      <c r="B4268" s="1" t="str">
        <f ca="1">IFERROR(__xludf.DUMMYFUNCTION("GOOGLETRANSLATE(A4268)"),"United States")</f>
        <v>United States</v>
      </c>
    </row>
    <row r="4269" spans="1:2" ht="15.75" customHeight="1" x14ac:dyDescent="0.25">
      <c r="A4269" s="1" t="s">
        <v>4269</v>
      </c>
      <c r="B4269" s="1" t="str">
        <f ca="1">IFERROR(__xludf.DUMMYFUNCTION("GOOGLETRANSLATE(A4269)"),"local")</f>
        <v>local</v>
      </c>
    </row>
    <row r="4270" spans="1:2" ht="15.75" customHeight="1" x14ac:dyDescent="0.25">
      <c r="A4270" s="1" t="s">
        <v>4270</v>
      </c>
      <c r="B4270" s="1" t="str">
        <f ca="1">IFERROR(__xludf.DUMMYFUNCTION("GOOGLETRANSLATE(A4270)"),"informed")</f>
        <v>informed</v>
      </c>
    </row>
    <row r="4271" spans="1:2" ht="15.75" customHeight="1" x14ac:dyDescent="0.25">
      <c r="A4271" s="1" t="s">
        <v>4271</v>
      </c>
      <c r="B4271" s="1" t="str">
        <f ca="1">IFERROR(__xludf.DUMMYFUNCTION("GOOGLETRANSLATE(A4271)"),"resolved")</f>
        <v>resolved</v>
      </c>
    </row>
    <row r="4272" spans="1:2" ht="15.75" customHeight="1" x14ac:dyDescent="0.25">
      <c r="A4272" s="1" t="s">
        <v>4272</v>
      </c>
      <c r="B4272" s="1" t="str">
        <f ca="1">IFERROR(__xludf.DUMMYFUNCTION("GOOGLETRANSLATE(A4272)"),"cave")</f>
        <v>cave</v>
      </c>
    </row>
    <row r="4273" spans="1:2" ht="15.75" customHeight="1" x14ac:dyDescent="0.25">
      <c r="A4273" s="1" t="s">
        <v>4273</v>
      </c>
      <c r="B4273" s="1" t="str">
        <f ca="1">IFERROR(__xludf.DUMMYFUNCTION("GOOGLETRANSLATE(A4273)"),"driving")</f>
        <v>driving</v>
      </c>
    </row>
    <row r="4274" spans="1:2" ht="15.75" customHeight="1" x14ac:dyDescent="0.25">
      <c r="A4274" s="1" t="s">
        <v>4274</v>
      </c>
      <c r="B4274" s="1" t="str">
        <f ca="1">IFERROR(__xludf.DUMMYFUNCTION("GOOGLETRANSLATE(A4274)"),"lost")</f>
        <v>lost</v>
      </c>
    </row>
    <row r="4275" spans="1:2" ht="15.75" customHeight="1" x14ac:dyDescent="0.25">
      <c r="A4275" s="1" t="s">
        <v>4275</v>
      </c>
      <c r="B4275" s="1" t="str">
        <f ca="1">IFERROR(__xludf.DUMMYFUNCTION("GOOGLETRANSLATE(A4275)"),"I'm listening")</f>
        <v>I'm listening</v>
      </c>
    </row>
    <row r="4276" spans="1:2" ht="15.75" customHeight="1" x14ac:dyDescent="0.25">
      <c r="A4276" s="1" t="s">
        <v>4276</v>
      </c>
      <c r="B4276" s="1" t="str">
        <f ca="1">IFERROR(__xludf.DUMMYFUNCTION("GOOGLETRANSLATE(A4276)"),"pathetic")</f>
        <v>pathetic</v>
      </c>
    </row>
    <row r="4277" spans="1:2" ht="15.75" customHeight="1" x14ac:dyDescent="0.25">
      <c r="A4277" s="1" t="s">
        <v>4277</v>
      </c>
      <c r="B4277" s="1" t="str">
        <f ca="1">IFERROR(__xludf.DUMMYFUNCTION("GOOGLETRANSLATE(A4277)"),"April")</f>
        <v>April</v>
      </c>
    </row>
    <row r="4278" spans="1:2" ht="15.75" customHeight="1" x14ac:dyDescent="0.25">
      <c r="A4278" s="1" t="s">
        <v>4278</v>
      </c>
      <c r="B4278" s="1" t="str">
        <f ca="1">IFERROR(__xludf.DUMMYFUNCTION("GOOGLETRANSLATE(A4278)"),"math")</f>
        <v>math</v>
      </c>
    </row>
    <row r="4279" spans="1:2" ht="15.75" customHeight="1" x14ac:dyDescent="0.25">
      <c r="A4279" s="1" t="s">
        <v>4279</v>
      </c>
      <c r="B4279" s="1" t="str">
        <f ca="1">IFERROR(__xludf.DUMMYFUNCTION("GOOGLETRANSLATE(A4279)"),"eliminate")</f>
        <v>eliminate</v>
      </c>
    </row>
    <row r="4280" spans="1:2" ht="15.75" customHeight="1" x14ac:dyDescent="0.25">
      <c r="A4280" s="1" t="s">
        <v>4280</v>
      </c>
      <c r="B4280" s="1" t="str">
        <f ca="1">IFERROR(__xludf.DUMMYFUNCTION("GOOGLETRANSLATE(A4280)"),"come")</f>
        <v>come</v>
      </c>
    </row>
    <row r="4281" spans="1:2" ht="15.75" customHeight="1" x14ac:dyDescent="0.25">
      <c r="A4281" s="1" t="s">
        <v>4281</v>
      </c>
      <c r="B4281" s="1" t="str">
        <f ca="1">IFERROR(__xludf.DUMMYFUNCTION("GOOGLETRANSLATE(A4281)"),"You did")</f>
        <v>You did</v>
      </c>
    </row>
    <row r="4282" spans="1:2" ht="15.75" customHeight="1" x14ac:dyDescent="0.25">
      <c r="A4282" s="1" t="s">
        <v>4282</v>
      </c>
      <c r="B4282" s="1" t="str">
        <f ca="1">IFERROR(__xludf.DUMMYFUNCTION("GOOGLETRANSLATE(A4282)"),"cause")</f>
        <v>cause</v>
      </c>
    </row>
    <row r="4283" spans="1:2" ht="15.75" customHeight="1" x14ac:dyDescent="0.25">
      <c r="A4283" s="1" t="s">
        <v>4283</v>
      </c>
      <c r="B4283" s="1" t="str">
        <f ca="1">IFERROR(__xludf.DUMMYFUNCTION("GOOGLETRANSLATE(A4283)"),"too many")</f>
        <v>too many</v>
      </c>
    </row>
    <row r="4284" spans="1:2" ht="15.75" customHeight="1" x14ac:dyDescent="0.25">
      <c r="A4284" s="1" t="s">
        <v>4284</v>
      </c>
      <c r="B4284" s="1" t="str">
        <f ca="1">IFERROR(__xludf.DUMMYFUNCTION("GOOGLETRANSLATE(A4284)"),"watching")</f>
        <v>watching</v>
      </c>
    </row>
    <row r="4285" spans="1:2" ht="15.75" customHeight="1" x14ac:dyDescent="0.25">
      <c r="A4285" s="1" t="s">
        <v>4285</v>
      </c>
      <c r="B4285" s="1" t="str">
        <f ca="1">IFERROR(__xludf.DUMMYFUNCTION("GOOGLETRANSLATE(A4285)"),"function")</f>
        <v>function</v>
      </c>
    </row>
    <row r="4286" spans="1:2" ht="15.75" customHeight="1" x14ac:dyDescent="0.25">
      <c r="A4286" s="1" t="s">
        <v>4286</v>
      </c>
      <c r="B4286" s="1" t="str">
        <f ca="1">IFERROR(__xludf.DUMMYFUNCTION("GOOGLETRANSLATE(A4286)"),"solar")</f>
        <v>solar</v>
      </c>
    </row>
    <row r="4287" spans="1:2" ht="15.75" customHeight="1" x14ac:dyDescent="0.25">
      <c r="A4287" s="1" t="s">
        <v>4287</v>
      </c>
      <c r="B4287" s="1" t="str">
        <f ca="1">IFERROR(__xludf.DUMMYFUNCTION("GOOGLETRANSLATE(A4287)"),"Find me")</f>
        <v>Find me</v>
      </c>
    </row>
    <row r="4288" spans="1:2" ht="15.75" customHeight="1" x14ac:dyDescent="0.25">
      <c r="A4288" s="1" t="s">
        <v>4288</v>
      </c>
      <c r="B4288" s="1" t="str">
        <f ca="1">IFERROR(__xludf.DUMMYFUNCTION("GOOGLETRANSLATE(A4288)"),"williams")</f>
        <v>williams</v>
      </c>
    </row>
    <row r="4289" spans="1:2" ht="15.75" customHeight="1" x14ac:dyDescent="0.25">
      <c r="A4289" s="1" t="s">
        <v>4289</v>
      </c>
      <c r="B4289" s="1" t="str">
        <f ca="1">IFERROR(__xludf.DUMMYFUNCTION("GOOGLETRANSLATE(A4289)"),"dollar")</f>
        <v>dollar</v>
      </c>
    </row>
    <row r="4290" spans="1:2" ht="15.75" customHeight="1" x14ac:dyDescent="0.25">
      <c r="A4290" s="1" t="s">
        <v>4290</v>
      </c>
      <c r="B4290" s="1" t="str">
        <f ca="1">IFERROR(__xludf.DUMMYFUNCTION("GOOGLETRANSLATE(A4290)"),"tricks")</f>
        <v>tricks</v>
      </c>
    </row>
    <row r="4291" spans="1:2" ht="15.75" customHeight="1" x14ac:dyDescent="0.25">
      <c r="A4291" s="1" t="s">
        <v>4291</v>
      </c>
      <c r="B4291" s="1" t="str">
        <f ca="1">IFERROR(__xludf.DUMMYFUNCTION("GOOGLETRANSLATE(A4291)"),"h")</f>
        <v>h</v>
      </c>
    </row>
    <row r="4292" spans="1:2" ht="15.75" customHeight="1" x14ac:dyDescent="0.25">
      <c r="A4292" s="1" t="s">
        <v>4292</v>
      </c>
      <c r="B4292" s="1" t="str">
        <f ca="1">IFERROR(__xludf.DUMMYFUNCTION("GOOGLETRANSLATE(A4292)"),"reading")</f>
        <v>reading</v>
      </c>
    </row>
    <row r="4293" spans="1:2" ht="15.75" customHeight="1" x14ac:dyDescent="0.25">
      <c r="A4293" s="1" t="s">
        <v>4293</v>
      </c>
      <c r="B4293" s="1" t="str">
        <f ca="1">IFERROR(__xludf.DUMMYFUNCTION("GOOGLETRANSLATE(A4293)"),"waiter")</f>
        <v>waiter</v>
      </c>
    </row>
    <row r="4294" spans="1:2" ht="15.75" customHeight="1" x14ac:dyDescent="0.25">
      <c r="A4294" s="1" t="s">
        <v>4294</v>
      </c>
      <c r="B4294" s="1" t="str">
        <f ca="1">IFERROR(__xludf.DUMMYFUNCTION("GOOGLETRANSLATE(A4294)"),"they take")</f>
        <v>they take</v>
      </c>
    </row>
    <row r="4295" spans="1:2" ht="15.75" customHeight="1" x14ac:dyDescent="0.25">
      <c r="A4295" s="1" t="s">
        <v>4295</v>
      </c>
      <c r="B4295" s="1" t="str">
        <f ca="1">IFERROR(__xludf.DUMMYFUNCTION("GOOGLETRANSLATE(A4295)"),"I'll be back")</f>
        <v>I'll be back</v>
      </c>
    </row>
    <row r="4296" spans="1:2" ht="15.75" customHeight="1" x14ac:dyDescent="0.25">
      <c r="A4296" s="1" t="s">
        <v>4296</v>
      </c>
      <c r="B4296" s="1" t="str">
        <f ca="1">IFERROR(__xludf.DUMMYFUNCTION("GOOGLETRANSLATE(A4296)"),"stores")</f>
        <v>stores</v>
      </c>
    </row>
    <row r="4297" spans="1:2" ht="15.75" customHeight="1" x14ac:dyDescent="0.25">
      <c r="A4297" s="1" t="s">
        <v>4297</v>
      </c>
      <c r="B4297" s="1" t="str">
        <f ca="1">IFERROR(__xludf.DUMMYFUNCTION("GOOGLETRANSLATE(A4297)"),"let's find")</f>
        <v>let's find</v>
      </c>
    </row>
    <row r="4298" spans="1:2" ht="15.75" customHeight="1" x14ac:dyDescent="0.25">
      <c r="A4298" s="1" t="s">
        <v>4298</v>
      </c>
      <c r="B4298" s="1" t="str">
        <f ca="1">IFERROR(__xludf.DUMMYFUNCTION("GOOGLETRANSLATE(A4298)"),"We gave")</f>
        <v>We gave</v>
      </c>
    </row>
    <row r="4299" spans="1:2" ht="15.75" customHeight="1" x14ac:dyDescent="0.25">
      <c r="A4299" s="1" t="s">
        <v>4299</v>
      </c>
      <c r="B4299" s="1" t="str">
        <f ca="1">IFERROR(__xludf.DUMMYFUNCTION("GOOGLETRANSLATE(A4299)"),"cabin")</f>
        <v>cabin</v>
      </c>
    </row>
    <row r="4300" spans="1:2" ht="15.75" customHeight="1" x14ac:dyDescent="0.25">
      <c r="A4300" s="1" t="s">
        <v>4300</v>
      </c>
      <c r="B4300" s="1" t="str">
        <f ca="1">IFERROR(__xludf.DUMMYFUNCTION("GOOGLETRANSLATE(A4300)"),"deport")</f>
        <v>deport</v>
      </c>
    </row>
    <row r="4301" spans="1:2" ht="15.75" customHeight="1" x14ac:dyDescent="0.25">
      <c r="A4301" s="1" t="s">
        <v>4301</v>
      </c>
      <c r="B4301" s="1" t="str">
        <f ca="1">IFERROR(__xludf.DUMMYFUNCTION("GOOGLETRANSLATE(A4301)"),"virginia")</f>
        <v>virginia</v>
      </c>
    </row>
    <row r="4302" spans="1:2" ht="15.75" customHeight="1" x14ac:dyDescent="0.25">
      <c r="A4302" s="1" t="s">
        <v>4302</v>
      </c>
      <c r="B4302" s="1" t="str">
        <f ca="1">IFERROR(__xludf.DUMMYFUNCTION("GOOGLETRANSLATE(A4302)"),"leak")</f>
        <v>leak</v>
      </c>
    </row>
    <row r="4303" spans="1:2" ht="15.75" customHeight="1" x14ac:dyDescent="0.25">
      <c r="A4303" s="1" t="s">
        <v>4303</v>
      </c>
      <c r="B4303" s="1" t="str">
        <f ca="1">IFERROR(__xludf.DUMMYFUNCTION("GOOGLETRANSLATE(A4303)"),"holly")</f>
        <v>holly</v>
      </c>
    </row>
    <row r="4304" spans="1:2" ht="15.75" customHeight="1" x14ac:dyDescent="0.25">
      <c r="A4304" s="1" t="s">
        <v>4304</v>
      </c>
      <c r="B4304" s="1" t="str">
        <f ca="1">IFERROR(__xludf.DUMMYFUNCTION("GOOGLETRANSLATE(A4304)"),"suspicious")</f>
        <v>suspicious</v>
      </c>
    </row>
    <row r="4305" spans="1:2" ht="15.75" customHeight="1" x14ac:dyDescent="0.25">
      <c r="A4305" s="1" t="s">
        <v>4305</v>
      </c>
      <c r="B4305" s="1" t="str">
        <f ca="1">IFERROR(__xludf.DUMMYFUNCTION("GOOGLETRANSLATE(A4305)"),"jonathan")</f>
        <v>jonathan</v>
      </c>
    </row>
    <row r="4306" spans="1:2" ht="15.75" customHeight="1" x14ac:dyDescent="0.25">
      <c r="A4306" s="1" t="s">
        <v>4306</v>
      </c>
      <c r="B4306" s="1" t="str">
        <f ca="1">IFERROR(__xludf.DUMMYFUNCTION("GOOGLETRANSLATE(A4306)"),"soil")</f>
        <v>soil</v>
      </c>
    </row>
    <row r="4307" spans="1:2" ht="15.75" customHeight="1" x14ac:dyDescent="0.25">
      <c r="A4307" s="1" t="s">
        <v>4307</v>
      </c>
      <c r="B4307" s="1" t="str">
        <f ca="1">IFERROR(__xludf.DUMMYFUNCTION("GOOGLETRANSLATE(A4307)"),"champagne")</f>
        <v>champagne</v>
      </c>
    </row>
    <row r="4308" spans="1:2" ht="15.75" customHeight="1" x14ac:dyDescent="0.25">
      <c r="A4308" s="1" t="s">
        <v>4308</v>
      </c>
      <c r="B4308" s="1" t="str">
        <f ca="1">IFERROR(__xludf.DUMMYFUNCTION("GOOGLETRANSLATE(A4308)"),"It was")</f>
        <v>It was</v>
      </c>
    </row>
    <row r="4309" spans="1:2" ht="15.75" customHeight="1" x14ac:dyDescent="0.25">
      <c r="A4309" s="1" t="s">
        <v>4309</v>
      </c>
      <c r="B4309" s="1" t="str">
        <f ca="1">IFERROR(__xludf.DUMMYFUNCTION("GOOGLETRANSLATE(A4309)"),"Faith")</f>
        <v>Faith</v>
      </c>
    </row>
    <row r="4310" spans="1:2" ht="15.75" customHeight="1" x14ac:dyDescent="0.25">
      <c r="A4310" s="1" t="s">
        <v>4310</v>
      </c>
      <c r="B4310" s="1" t="str">
        <f ca="1">IFERROR(__xludf.DUMMYFUNCTION("GOOGLETRANSLATE(A4310)"),"to form")</f>
        <v>to form</v>
      </c>
    </row>
    <row r="4311" spans="1:2" ht="15.75" customHeight="1" x14ac:dyDescent="0.25">
      <c r="A4311" s="1" t="s">
        <v>4311</v>
      </c>
      <c r="B4311" s="1" t="str">
        <f ca="1">IFERROR(__xludf.DUMMYFUNCTION("GOOGLETRANSLATE(A4311)"),"walker")</f>
        <v>walker</v>
      </c>
    </row>
    <row r="4312" spans="1:2" ht="15.75" customHeight="1" x14ac:dyDescent="0.25">
      <c r="A4312" s="1" t="s">
        <v>4312</v>
      </c>
      <c r="B4312" s="1" t="str">
        <f ca="1">IFERROR(__xludf.DUMMYFUNCTION("GOOGLETRANSLATE(A4312)"),"detectives")</f>
        <v>detectives</v>
      </c>
    </row>
    <row r="4313" spans="1:2" ht="15.75" customHeight="1" x14ac:dyDescent="0.25">
      <c r="A4313" s="1" t="s">
        <v>4313</v>
      </c>
      <c r="B4313" s="1" t="str">
        <f ca="1">IFERROR(__xludf.DUMMYFUNCTION("GOOGLETRANSLATE(A4313)"),"Understand it")</f>
        <v>Understand it</v>
      </c>
    </row>
    <row r="4314" spans="1:2" ht="15.75" customHeight="1" x14ac:dyDescent="0.25">
      <c r="A4314" s="1" t="s">
        <v>4314</v>
      </c>
      <c r="B4314" s="1" t="str">
        <f ca="1">IFERROR(__xludf.DUMMYFUNCTION("GOOGLETRANSLATE(A4314)"),"ears")</f>
        <v>ears</v>
      </c>
    </row>
    <row r="4315" spans="1:2" ht="15.75" customHeight="1" x14ac:dyDescent="0.25">
      <c r="A4315" s="1" t="s">
        <v>4315</v>
      </c>
      <c r="B4315" s="1" t="str">
        <f ca="1">IFERROR(__xludf.DUMMYFUNCTION("GOOGLETRANSLATE(A4315)"),"obliged")</f>
        <v>obliged</v>
      </c>
    </row>
    <row r="4316" spans="1:2" ht="15.75" customHeight="1" x14ac:dyDescent="0.25">
      <c r="A4316" s="1" t="s">
        <v>4316</v>
      </c>
      <c r="B4316" s="1" t="str">
        <f ca="1">IFERROR(__xludf.DUMMYFUNCTION("GOOGLETRANSLATE(A4316)"),"testament")</f>
        <v>testament</v>
      </c>
    </row>
    <row r="4317" spans="1:2" ht="15.75" customHeight="1" x14ac:dyDescent="0.25">
      <c r="A4317" s="1" t="s">
        <v>4317</v>
      </c>
      <c r="B4317" s="1" t="str">
        <f ca="1">IFERROR(__xludf.DUMMYFUNCTION("GOOGLETRANSLATE(A4317)"),"extremely")</f>
        <v>extremely</v>
      </c>
    </row>
    <row r="4318" spans="1:2" ht="15.75" customHeight="1" x14ac:dyDescent="0.25">
      <c r="A4318" s="1" t="s">
        <v>4318</v>
      </c>
      <c r="B4318" s="1" t="str">
        <f ca="1">IFERROR(__xludf.DUMMYFUNCTION("GOOGLETRANSLATE(A4318)"),"He believed")</f>
        <v>He believed</v>
      </c>
    </row>
    <row r="4319" spans="1:2" ht="15.75" customHeight="1" x14ac:dyDescent="0.25">
      <c r="A4319" s="1" t="s">
        <v>4319</v>
      </c>
      <c r="B4319" s="1" t="str">
        <f ca="1">IFERROR(__xludf.DUMMYFUNCTION("GOOGLETRANSLATE(A4319)"),"They will give")</f>
        <v>They will give</v>
      </c>
    </row>
    <row r="4320" spans="1:2" ht="15.75" customHeight="1" x14ac:dyDescent="0.25">
      <c r="A4320" s="1" t="s">
        <v>4320</v>
      </c>
      <c r="B4320" s="1" t="str">
        <f ca="1">IFERROR(__xludf.DUMMYFUNCTION("GOOGLETRANSLATE(A4320)"),"matter")</f>
        <v>matter</v>
      </c>
    </row>
    <row r="4321" spans="1:2" ht="15.75" customHeight="1" x14ac:dyDescent="0.25">
      <c r="A4321" s="1" t="s">
        <v>4321</v>
      </c>
      <c r="B4321" s="1" t="str">
        <f ca="1">IFERROR(__xludf.DUMMYFUNCTION("GOOGLETRANSLATE(A4321)"),"stopped")</f>
        <v>stopped</v>
      </c>
    </row>
    <row r="4322" spans="1:2" ht="15.75" customHeight="1" x14ac:dyDescent="0.25">
      <c r="A4322" s="1" t="s">
        <v>4322</v>
      </c>
      <c r="B4322" s="1" t="str">
        <f ca="1">IFERROR(__xludf.DUMMYFUNCTION("GOOGLETRANSLATE(A4322)"),"hull")</f>
        <v>hull</v>
      </c>
    </row>
    <row r="4323" spans="1:2" ht="15.75" customHeight="1" x14ac:dyDescent="0.25">
      <c r="A4323" s="1" t="s">
        <v>4323</v>
      </c>
      <c r="B4323" s="1" t="str">
        <f ca="1">IFERROR(__xludf.DUMMYFUNCTION("GOOGLETRANSLATE(A4323)"),"We will know")</f>
        <v>We will know</v>
      </c>
    </row>
    <row r="4324" spans="1:2" ht="15.75" customHeight="1" x14ac:dyDescent="0.25">
      <c r="A4324" s="1" t="s">
        <v>4324</v>
      </c>
      <c r="B4324" s="1" t="str">
        <f ca="1">IFERROR(__xludf.DUMMYFUNCTION("GOOGLETRANSLATE(A4324)"),"agenda")</f>
        <v>agenda</v>
      </c>
    </row>
    <row r="4325" spans="1:2" ht="15.75" customHeight="1" x14ac:dyDescent="0.25">
      <c r="A4325" s="1" t="s">
        <v>4325</v>
      </c>
      <c r="B4325" s="1" t="str">
        <f ca="1">IFERROR(__xludf.DUMMYFUNCTION("GOOGLETRANSLATE(A4325)"),"Roses")</f>
        <v>Roses</v>
      </c>
    </row>
    <row r="4326" spans="1:2" ht="15.75" customHeight="1" x14ac:dyDescent="0.25">
      <c r="A4326" s="1" t="s">
        <v>4326</v>
      </c>
      <c r="B4326" s="1" t="str">
        <f ca="1">IFERROR(__xludf.DUMMYFUNCTION("GOOGLETRANSLATE(A4326)"),"accepted")</f>
        <v>accepted</v>
      </c>
    </row>
    <row r="4327" spans="1:2" ht="15.75" customHeight="1" x14ac:dyDescent="0.25">
      <c r="A4327" s="1" t="s">
        <v>4327</v>
      </c>
      <c r="B4327" s="1" t="str">
        <f ca="1">IFERROR(__xludf.DUMMYFUNCTION("GOOGLETRANSLATE(A4327)"),"Handsome")</f>
        <v>Handsome</v>
      </c>
    </row>
    <row r="4328" spans="1:2" ht="15.75" customHeight="1" x14ac:dyDescent="0.25">
      <c r="A4328" s="1" t="s">
        <v>4328</v>
      </c>
      <c r="B4328" s="1" t="str">
        <f ca="1">IFERROR(__xludf.DUMMYFUNCTION("GOOGLETRANSLATE(A4328)"),"fabulous")</f>
        <v>fabulous</v>
      </c>
    </row>
    <row r="4329" spans="1:2" ht="15.75" customHeight="1" x14ac:dyDescent="0.25">
      <c r="A4329" s="1" t="s">
        <v>4329</v>
      </c>
      <c r="B4329" s="1" t="str">
        <f ca="1">IFERROR(__xludf.DUMMYFUNCTION("GOOGLETRANSLATE(A4329)"),"cry")</f>
        <v>cry</v>
      </c>
    </row>
    <row r="4330" spans="1:2" ht="15.75" customHeight="1" x14ac:dyDescent="0.25">
      <c r="A4330" s="1" t="s">
        <v>4330</v>
      </c>
      <c r="B4330" s="1" t="str">
        <f ca="1">IFERROR(__xludf.DUMMYFUNCTION("GOOGLETRANSLATE(A4330)"),"spoiled")</f>
        <v>spoiled</v>
      </c>
    </row>
    <row r="4331" spans="1:2" ht="15.75" customHeight="1" x14ac:dyDescent="0.25">
      <c r="A4331" s="1" t="s">
        <v>4331</v>
      </c>
      <c r="B4331" s="1" t="str">
        <f ca="1">IFERROR(__xludf.DUMMYFUNCTION("GOOGLETRANSLATE(A4331)"),"aware")</f>
        <v>aware</v>
      </c>
    </row>
    <row r="4332" spans="1:2" ht="15.75" customHeight="1" x14ac:dyDescent="0.25">
      <c r="A4332" s="1" t="s">
        <v>4332</v>
      </c>
      <c r="B4332" s="1" t="str">
        <f ca="1">IFERROR(__xludf.DUMMYFUNCTION("GOOGLETRANSLATE(A4332)"),"June")</f>
        <v>June</v>
      </c>
    </row>
    <row r="4333" spans="1:2" ht="15.75" customHeight="1" x14ac:dyDescent="0.25">
      <c r="A4333" s="1" t="s">
        <v>4333</v>
      </c>
      <c r="B4333" s="1" t="str">
        <f ca="1">IFERROR(__xludf.DUMMYFUNCTION("GOOGLETRANSLATE(A4333)"),"Dance")</f>
        <v>Dance</v>
      </c>
    </row>
    <row r="4334" spans="1:2" ht="15.75" customHeight="1" x14ac:dyDescent="0.25">
      <c r="A4334" s="1" t="s">
        <v>4334</v>
      </c>
      <c r="B4334" s="1" t="str">
        <f ca="1">IFERROR(__xludf.DUMMYFUNCTION("GOOGLETRANSLATE(A4334)"),"artists")</f>
        <v>artists</v>
      </c>
    </row>
    <row r="4335" spans="1:2" ht="15.75" customHeight="1" x14ac:dyDescent="0.25">
      <c r="A4335" s="1" t="s">
        <v>4335</v>
      </c>
      <c r="B4335" s="1" t="str">
        <f ca="1">IFERROR(__xludf.DUMMYFUNCTION("GOOGLETRANSLATE(A4335)"),"accomplish")</f>
        <v>accomplish</v>
      </c>
    </row>
    <row r="4336" spans="1:2" ht="15.75" customHeight="1" x14ac:dyDescent="0.25">
      <c r="A4336" s="1" t="s">
        <v>4336</v>
      </c>
      <c r="B4336" s="1" t="str">
        <f ca="1">IFERROR(__xludf.DUMMYFUNCTION("GOOGLETRANSLATE(A4336)"),"spell")</f>
        <v>spell</v>
      </c>
    </row>
    <row r="4337" spans="1:2" ht="15.75" customHeight="1" x14ac:dyDescent="0.25">
      <c r="A4337" s="1" t="s">
        <v>4337</v>
      </c>
      <c r="B4337" s="1" t="str">
        <f ca="1">IFERROR(__xludf.DUMMYFUNCTION("GOOGLETRANSLATE(A4337)"),"breathing")</f>
        <v>breathing</v>
      </c>
    </row>
    <row r="4338" spans="1:2" ht="15.75" customHeight="1" x14ac:dyDescent="0.25">
      <c r="A4338" s="1" t="s">
        <v>4338</v>
      </c>
      <c r="B4338" s="1" t="str">
        <f ca="1">IFERROR(__xludf.DUMMYFUNCTION("GOOGLETRANSLATE(A4338)"),"extreme")</f>
        <v>extreme</v>
      </c>
    </row>
    <row r="4339" spans="1:2" ht="15.75" customHeight="1" x14ac:dyDescent="0.25">
      <c r="A4339" s="1" t="s">
        <v>4339</v>
      </c>
      <c r="B4339" s="1" t="str">
        <f ca="1">IFERROR(__xludf.DUMMYFUNCTION("GOOGLETRANSLATE(A4339)"),"record")</f>
        <v>record</v>
      </c>
    </row>
    <row r="4340" spans="1:2" ht="15.75" customHeight="1" x14ac:dyDescent="0.25">
      <c r="A4340" s="1" t="s">
        <v>4340</v>
      </c>
      <c r="B4340" s="1" t="str">
        <f ca="1">IFERROR(__xludf.DUMMYFUNCTION("GOOGLETRANSLATE(A4340)"),"Put")</f>
        <v>Put</v>
      </c>
    </row>
    <row r="4341" spans="1:2" ht="15.75" customHeight="1" x14ac:dyDescent="0.25">
      <c r="A4341" s="1" t="s">
        <v>4341</v>
      </c>
      <c r="B4341" s="1" t="str">
        <f ca="1">IFERROR(__xludf.DUMMYFUNCTION("GOOGLETRANSLATE(A4341)"),"yeah")</f>
        <v>yeah</v>
      </c>
    </row>
    <row r="4342" spans="1:2" ht="15.75" customHeight="1" x14ac:dyDescent="0.25">
      <c r="A4342" s="1" t="s">
        <v>4342</v>
      </c>
      <c r="B4342" s="1" t="str">
        <f ca="1">IFERROR(__xludf.DUMMYFUNCTION("GOOGLETRANSLATE(A4342)"),"Upcoming")</f>
        <v>Upcoming</v>
      </c>
    </row>
    <row r="4343" spans="1:2" ht="15.75" customHeight="1" x14ac:dyDescent="0.25">
      <c r="A4343" s="1" t="s">
        <v>4343</v>
      </c>
      <c r="B4343" s="1" t="str">
        <f ca="1">IFERROR(__xludf.DUMMYFUNCTION("GOOGLETRANSLATE(A4343)"),"extraordinary")</f>
        <v>extraordinary</v>
      </c>
    </row>
    <row r="4344" spans="1:2" ht="15.75" customHeight="1" x14ac:dyDescent="0.25">
      <c r="A4344" s="1" t="s">
        <v>4344</v>
      </c>
      <c r="B4344" s="1" t="str">
        <f ca="1">IFERROR(__xludf.DUMMYFUNCTION("GOOGLETRANSLATE(A4344)"),"tigre")</f>
        <v>tigre</v>
      </c>
    </row>
    <row r="4345" spans="1:2" ht="15.75" customHeight="1" x14ac:dyDescent="0.25">
      <c r="A4345" s="1" t="s">
        <v>4345</v>
      </c>
      <c r="B4345" s="1" t="str">
        <f ca="1">IFERROR(__xludf.DUMMYFUNCTION("GOOGLETRANSLATE(A4345)"),"bail")</f>
        <v>bail</v>
      </c>
    </row>
    <row r="4346" spans="1:2" ht="15.75" customHeight="1" x14ac:dyDescent="0.25">
      <c r="A4346" s="1" t="s">
        <v>4346</v>
      </c>
      <c r="B4346" s="1" t="str">
        <f ca="1">IFERROR(__xludf.DUMMYFUNCTION("GOOGLETRANSLATE(A4346)"),"tips")</f>
        <v>tips</v>
      </c>
    </row>
    <row r="4347" spans="1:2" ht="15.75" customHeight="1" x14ac:dyDescent="0.25">
      <c r="A4347" s="1" t="s">
        <v>4347</v>
      </c>
      <c r="B4347" s="1" t="str">
        <f ca="1">IFERROR(__xludf.DUMMYFUNCTION("GOOGLETRANSLATE(A4347)"),"show you")</f>
        <v>show you</v>
      </c>
    </row>
    <row r="4348" spans="1:2" ht="15.75" customHeight="1" x14ac:dyDescent="0.25">
      <c r="A4348" s="1" t="s">
        <v>4348</v>
      </c>
      <c r="B4348" s="1" t="str">
        <f ca="1">IFERROR(__xludf.DUMMYFUNCTION("GOOGLETRANSLATE(A4348)"),"Doctors")</f>
        <v>Doctors</v>
      </c>
    </row>
    <row r="4349" spans="1:2" ht="15.75" customHeight="1" x14ac:dyDescent="0.25">
      <c r="A4349" s="1" t="s">
        <v>4349</v>
      </c>
      <c r="B4349" s="1" t="str">
        <f ca="1">IFERROR(__xludf.DUMMYFUNCTION("GOOGLETRANSLATE(A4349)"),"authentic")</f>
        <v>authentic</v>
      </c>
    </row>
    <row r="4350" spans="1:2" ht="15.75" customHeight="1" x14ac:dyDescent="0.25">
      <c r="A4350" s="1" t="s">
        <v>4350</v>
      </c>
      <c r="B4350" s="1" t="str">
        <f ca="1">IFERROR(__xludf.DUMMYFUNCTION("GOOGLETRANSLATE(A4350)"),"We use")</f>
        <v>We use</v>
      </c>
    </row>
    <row r="4351" spans="1:2" ht="15.75" customHeight="1" x14ac:dyDescent="0.25">
      <c r="A4351" s="1" t="s">
        <v>4351</v>
      </c>
      <c r="B4351" s="1" t="str">
        <f ca="1">IFERROR(__xludf.DUMMYFUNCTION("GOOGLETRANSLATE(A4351)"),"romance")</f>
        <v>romance</v>
      </c>
    </row>
    <row r="4352" spans="1:2" ht="15.75" customHeight="1" x14ac:dyDescent="0.25">
      <c r="A4352" s="1" t="s">
        <v>4352</v>
      </c>
      <c r="B4352" s="1" t="str">
        <f ca="1">IFERROR(__xludf.DUMMYFUNCTION("GOOGLETRANSLATE(A4352)"),"lies")</f>
        <v>lies</v>
      </c>
    </row>
    <row r="4353" spans="1:2" ht="15.75" customHeight="1" x14ac:dyDescent="0.25">
      <c r="A4353" s="1" t="s">
        <v>4353</v>
      </c>
      <c r="B4353" s="1" t="str">
        <f ca="1">IFERROR(__xludf.DUMMYFUNCTION("GOOGLETRANSLATE(A4353)"),"matthew")</f>
        <v>matthew</v>
      </c>
    </row>
    <row r="4354" spans="1:2" ht="15.75" customHeight="1" x14ac:dyDescent="0.25">
      <c r="A4354" s="1" t="s">
        <v>4354</v>
      </c>
      <c r="B4354" s="1" t="str">
        <f ca="1">IFERROR(__xludf.DUMMYFUNCTION("GOOGLETRANSLATE(A4354)"),"Import")</f>
        <v>Import</v>
      </c>
    </row>
    <row r="4355" spans="1:2" ht="15.75" customHeight="1" x14ac:dyDescent="0.25">
      <c r="A4355" s="1" t="s">
        <v>4355</v>
      </c>
      <c r="B4355" s="1" t="str">
        <f ca="1">IFERROR(__xludf.DUMMYFUNCTION("GOOGLETRANSLATE(A4355)"),"paren")</f>
        <v>paren</v>
      </c>
    </row>
    <row r="4356" spans="1:2" ht="15.75" customHeight="1" x14ac:dyDescent="0.25">
      <c r="A4356" s="1" t="s">
        <v>4356</v>
      </c>
      <c r="B4356" s="1" t="str">
        <f ca="1">IFERROR(__xludf.DUMMYFUNCTION("GOOGLETRANSLATE(A4356)"),"indio")</f>
        <v>indio</v>
      </c>
    </row>
    <row r="4357" spans="1:2" ht="15.75" customHeight="1" x14ac:dyDescent="0.25">
      <c r="A4357" s="1" t="s">
        <v>4357</v>
      </c>
      <c r="B4357" s="1" t="str">
        <f ca="1">IFERROR(__xludf.DUMMYFUNCTION("GOOGLETRANSLATE(A4357)"),"incredibly")</f>
        <v>incredibly</v>
      </c>
    </row>
    <row r="4358" spans="1:2" ht="15.75" customHeight="1" x14ac:dyDescent="0.25">
      <c r="A4358" s="1" t="s">
        <v>4358</v>
      </c>
      <c r="B4358" s="1" t="str">
        <f ca="1">IFERROR(__xludf.DUMMYFUNCTION("GOOGLETRANSLATE(A4358)"),"I lose")</f>
        <v>I lose</v>
      </c>
    </row>
    <row r="4359" spans="1:2" ht="15.75" customHeight="1" x14ac:dyDescent="0.25">
      <c r="A4359" s="1" t="s">
        <v>4359</v>
      </c>
      <c r="B4359" s="1" t="str">
        <f ca="1">IFERROR(__xludf.DUMMYFUNCTION("GOOGLETRANSLATE(A4359)"),"We will carry")</f>
        <v>We will carry</v>
      </c>
    </row>
    <row r="4360" spans="1:2" ht="15.75" customHeight="1" x14ac:dyDescent="0.25">
      <c r="A4360" s="1" t="s">
        <v>4360</v>
      </c>
      <c r="B4360" s="1" t="str">
        <f ca="1">IFERROR(__xludf.DUMMYFUNCTION("GOOGLETRANSLATE(A4360)"),"wallet")</f>
        <v>wallet</v>
      </c>
    </row>
    <row r="4361" spans="1:2" ht="15.75" customHeight="1" x14ac:dyDescent="0.25">
      <c r="A4361" s="1" t="s">
        <v>4361</v>
      </c>
      <c r="B4361" s="1" t="str">
        <f ca="1">IFERROR(__xludf.DUMMYFUNCTION("GOOGLETRANSLATE(A4361)"),"offers")</f>
        <v>offers</v>
      </c>
    </row>
    <row r="4362" spans="1:2" ht="15.75" customHeight="1" x14ac:dyDescent="0.25">
      <c r="A4362" s="1" t="s">
        <v>4362</v>
      </c>
      <c r="B4362" s="1" t="str">
        <f ca="1">IFERROR(__xludf.DUMMYFUNCTION("GOOGLETRANSLATE(A4362)"),"dry")</f>
        <v>dry</v>
      </c>
    </row>
    <row r="4363" spans="1:2" ht="15.75" customHeight="1" x14ac:dyDescent="0.25">
      <c r="A4363" s="1" t="s">
        <v>4363</v>
      </c>
      <c r="B4363" s="1" t="str">
        <f ca="1">IFERROR(__xludf.DUMMYFUNCTION("GOOGLETRANSLATE(A4363)"),"willie")</f>
        <v>willie</v>
      </c>
    </row>
    <row r="4364" spans="1:2" ht="15.75" customHeight="1" x14ac:dyDescent="0.25">
      <c r="A4364" s="1" t="s">
        <v>4364</v>
      </c>
      <c r="B4364" s="1" t="str">
        <f ca="1">IFERROR(__xludf.DUMMYFUNCTION("GOOGLETRANSLATE(A4364)"),"quinn")</f>
        <v>quinn</v>
      </c>
    </row>
    <row r="4365" spans="1:2" ht="15.75" customHeight="1" x14ac:dyDescent="0.25">
      <c r="A4365" s="1" t="s">
        <v>4365</v>
      </c>
      <c r="B4365" s="1" t="str">
        <f ca="1">IFERROR(__xludf.DUMMYFUNCTION("GOOGLETRANSLATE(A4365)"),"sacred")</f>
        <v>sacred</v>
      </c>
    </row>
    <row r="4366" spans="1:2" ht="15.75" customHeight="1" x14ac:dyDescent="0.25">
      <c r="A4366" s="1" t="s">
        <v>4366</v>
      </c>
      <c r="B4366" s="1" t="str">
        <f ca="1">IFERROR(__xludf.DUMMYFUNCTION("GOOGLETRANSLATE(A4366)"),"monte")</f>
        <v>monte</v>
      </c>
    </row>
    <row r="4367" spans="1:2" ht="15.75" customHeight="1" x14ac:dyDescent="0.25">
      <c r="A4367" s="1" t="s">
        <v>4367</v>
      </c>
      <c r="B4367" s="1" t="str">
        <f ca="1">IFERROR(__xludf.DUMMYFUNCTION("GOOGLETRANSLATE(A4367)"),"paris")</f>
        <v>paris</v>
      </c>
    </row>
    <row r="4368" spans="1:2" ht="15.75" customHeight="1" x14ac:dyDescent="0.25">
      <c r="A4368" s="1" t="s">
        <v>4368</v>
      </c>
      <c r="B4368" s="1" t="str">
        <f ca="1">IFERROR(__xludf.DUMMYFUNCTION("GOOGLETRANSLATE(A4368)"),"discs")</f>
        <v>discs</v>
      </c>
    </row>
    <row r="4369" spans="1:2" ht="15.75" customHeight="1" x14ac:dyDescent="0.25">
      <c r="A4369" s="1" t="s">
        <v>4369</v>
      </c>
      <c r="B4369" s="1" t="str">
        <f ca="1">IFERROR(__xludf.DUMMYFUNCTION("GOOGLETRANSLATE(A4369)"),"louise")</f>
        <v>louise</v>
      </c>
    </row>
    <row r="4370" spans="1:2" ht="15.75" customHeight="1" x14ac:dyDescent="0.25">
      <c r="A4370" s="1" t="s">
        <v>4370</v>
      </c>
      <c r="B4370" s="1" t="str">
        <f ca="1">IFERROR(__xludf.DUMMYFUNCTION("GOOGLETRANSLATE(A4370)"),"carrie")</f>
        <v>carrie</v>
      </c>
    </row>
    <row r="4371" spans="1:2" ht="15.75" customHeight="1" x14ac:dyDescent="0.25">
      <c r="A4371" s="1" t="s">
        <v>4371</v>
      </c>
      <c r="B4371" s="1" t="str">
        <f ca="1">IFERROR(__xludf.DUMMYFUNCTION("GOOGLETRANSLATE(A4371)"),"toys")</f>
        <v>toys</v>
      </c>
    </row>
    <row r="4372" spans="1:2" ht="15.75" customHeight="1" x14ac:dyDescent="0.25">
      <c r="A4372" s="1" t="s">
        <v>4372</v>
      </c>
      <c r="B4372" s="1" t="str">
        <f ca="1">IFERROR(__xludf.DUMMYFUNCTION("GOOGLETRANSLATE(A4372)"),"pigs")</f>
        <v>pigs</v>
      </c>
    </row>
    <row r="4373" spans="1:2" ht="15.75" customHeight="1" x14ac:dyDescent="0.25">
      <c r="A4373" s="1" t="s">
        <v>4373</v>
      </c>
      <c r="B4373" s="1" t="str">
        <f ca="1">IFERROR(__xludf.DUMMYFUNCTION("GOOGLETRANSLATE(A4373)"),"I learned")</f>
        <v>I learned</v>
      </c>
    </row>
    <row r="4374" spans="1:2" ht="15.75" customHeight="1" x14ac:dyDescent="0.25">
      <c r="A4374" s="1" t="s">
        <v>4374</v>
      </c>
      <c r="B4374" s="1" t="str">
        <f ca="1">IFERROR(__xludf.DUMMYFUNCTION("GOOGLETRANSLATE(A4374)"),"I escaped")</f>
        <v>I escaped</v>
      </c>
    </row>
    <row r="4375" spans="1:2" ht="15.75" customHeight="1" x14ac:dyDescent="0.25">
      <c r="A4375" s="1" t="s">
        <v>4375</v>
      </c>
      <c r="B4375" s="1" t="str">
        <f ca="1">IFERROR(__xludf.DUMMYFUNCTION("GOOGLETRANSLATE(A4375)"),"kill her")</f>
        <v>kill her</v>
      </c>
    </row>
    <row r="4376" spans="1:2" ht="15.75" customHeight="1" x14ac:dyDescent="0.25">
      <c r="A4376" s="1" t="s">
        <v>4376</v>
      </c>
      <c r="B4376" s="1" t="str">
        <f ca="1">IFERROR(__xludf.DUMMYFUNCTION("GOOGLETRANSLATE(A4376)"),"case")</f>
        <v>case</v>
      </c>
    </row>
    <row r="4377" spans="1:2" ht="15.75" customHeight="1" x14ac:dyDescent="0.25">
      <c r="A4377" s="1" t="s">
        <v>4377</v>
      </c>
      <c r="B4377" s="1" t="str">
        <f ca="1">IFERROR(__xludf.DUMMYFUNCTION("GOOGLETRANSLATE(A4377)"),"but")</f>
        <v>but</v>
      </c>
    </row>
    <row r="4378" spans="1:2" ht="15.75" customHeight="1" x14ac:dyDescent="0.25">
      <c r="A4378" s="1" t="s">
        <v>4378</v>
      </c>
      <c r="B4378" s="1" t="str">
        <f ca="1">IFERROR(__xludf.DUMMYFUNCTION("GOOGLETRANSLATE(A4378)"),"You go out")</f>
        <v>You go out</v>
      </c>
    </row>
    <row r="4379" spans="1:2" ht="15.75" customHeight="1" x14ac:dyDescent="0.25">
      <c r="A4379" s="1" t="s">
        <v>4379</v>
      </c>
      <c r="B4379" s="1" t="str">
        <f ca="1">IFERROR(__xludf.DUMMYFUNCTION("GOOGLETRANSLATE(A4379)"),"passengers")</f>
        <v>passengers</v>
      </c>
    </row>
    <row r="4380" spans="1:2" ht="15.75" customHeight="1" x14ac:dyDescent="0.25">
      <c r="A4380" s="1" t="s">
        <v>4380</v>
      </c>
      <c r="B4380" s="1" t="str">
        <f ca="1">IFERROR(__xludf.DUMMYFUNCTION("GOOGLETRANSLATE(A4380)"),"weakness")</f>
        <v>weakness</v>
      </c>
    </row>
    <row r="4381" spans="1:2" ht="15.75" customHeight="1" x14ac:dyDescent="0.25">
      <c r="A4381" s="1" t="s">
        <v>4381</v>
      </c>
      <c r="B4381" s="1" t="str">
        <f ca="1">IFERROR(__xludf.DUMMYFUNCTION("GOOGLETRANSLATE(A4381)"),"civilians")</f>
        <v>civilians</v>
      </c>
    </row>
    <row r="4382" spans="1:2" ht="15.75" customHeight="1" x14ac:dyDescent="0.25">
      <c r="A4382" s="1" t="s">
        <v>4382</v>
      </c>
      <c r="B4382" s="1" t="str">
        <f ca="1">IFERROR(__xludf.DUMMYFUNCTION("GOOGLETRANSLATE(A4382)"),"tie")</f>
        <v>tie</v>
      </c>
    </row>
    <row r="4383" spans="1:2" ht="15.75" customHeight="1" x14ac:dyDescent="0.25">
      <c r="A4383" s="1" t="s">
        <v>4383</v>
      </c>
      <c r="B4383" s="1" t="str">
        <f ca="1">IFERROR(__xludf.DUMMYFUNCTION("GOOGLETRANSLATE(A4383)"),"arranged")</f>
        <v>arranged</v>
      </c>
    </row>
    <row r="4384" spans="1:2" ht="15.75" customHeight="1" x14ac:dyDescent="0.25">
      <c r="A4384" s="1" t="s">
        <v>4384</v>
      </c>
      <c r="B4384" s="1" t="str">
        <f ca="1">IFERROR(__xludf.DUMMYFUNCTION("GOOGLETRANSLATE(A4384)"),"I will need")</f>
        <v>I will need</v>
      </c>
    </row>
    <row r="4385" spans="1:2" ht="15.75" customHeight="1" x14ac:dyDescent="0.25">
      <c r="A4385" s="1" t="s">
        <v>4385</v>
      </c>
      <c r="B4385" s="1" t="str">
        <f ca="1">IFERROR(__xludf.DUMMYFUNCTION("GOOGLETRANSLATE(A4385)"),"barracks")</f>
        <v>barracks</v>
      </c>
    </row>
    <row r="4386" spans="1:2" ht="15.75" customHeight="1" x14ac:dyDescent="0.25">
      <c r="A4386" s="1" t="s">
        <v>4386</v>
      </c>
      <c r="B4386" s="1" t="str">
        <f ca="1">IFERROR(__xludf.DUMMYFUNCTION("GOOGLETRANSLATE(A4386)"),"hunt")</f>
        <v>hunt</v>
      </c>
    </row>
    <row r="4387" spans="1:2" ht="15.75" customHeight="1" x14ac:dyDescent="0.25">
      <c r="A4387" s="1" t="s">
        <v>4387</v>
      </c>
      <c r="B4387" s="1" t="str">
        <f ca="1">IFERROR(__xludf.DUMMYFUNCTION("GOOGLETRANSLATE(A4387)"),"stealing")</f>
        <v>stealing</v>
      </c>
    </row>
    <row r="4388" spans="1:2" ht="15.75" customHeight="1" x14ac:dyDescent="0.25">
      <c r="A4388" s="1" t="s">
        <v>4388</v>
      </c>
      <c r="B4388" s="1" t="str">
        <f ca="1">IFERROR(__xludf.DUMMYFUNCTION("GOOGLETRANSLATE(A4388)"),"to convince")</f>
        <v>to convince</v>
      </c>
    </row>
    <row r="4389" spans="1:2" ht="15.75" customHeight="1" x14ac:dyDescent="0.25">
      <c r="A4389" s="1" t="s">
        <v>4389</v>
      </c>
      <c r="B4389" s="1" t="str">
        <f ca="1">IFERROR(__xludf.DUMMYFUNCTION("GOOGLETRANSLATE(A4389)"),"rollo")</f>
        <v>rollo</v>
      </c>
    </row>
    <row r="4390" spans="1:2" ht="15.75" customHeight="1" x14ac:dyDescent="0.25">
      <c r="A4390" s="1" t="s">
        <v>4390</v>
      </c>
      <c r="B4390" s="1" t="str">
        <f ca="1">IFERROR(__xludf.DUMMYFUNCTION("GOOGLETRANSLATE(A4390)"),"to fish")</f>
        <v>to fish</v>
      </c>
    </row>
    <row r="4391" spans="1:2" ht="15.75" customHeight="1" x14ac:dyDescent="0.25">
      <c r="A4391" s="1" t="s">
        <v>4391</v>
      </c>
      <c r="B4391" s="1" t="str">
        <f ca="1">IFERROR(__xludf.DUMMYFUNCTION("GOOGLETRANSLATE(A4391)"),"mix")</f>
        <v>mix</v>
      </c>
    </row>
    <row r="4392" spans="1:2" ht="15.75" customHeight="1" x14ac:dyDescent="0.25">
      <c r="A4392" s="1" t="s">
        <v>4392</v>
      </c>
      <c r="B4392" s="1" t="str">
        <f ca="1">IFERROR(__xludf.DUMMYFUNCTION("GOOGLETRANSLATE(A4392)"),"Couples")</f>
        <v>Couples</v>
      </c>
    </row>
    <row r="4393" spans="1:2" ht="15.75" customHeight="1" x14ac:dyDescent="0.25">
      <c r="A4393" s="1" t="s">
        <v>4393</v>
      </c>
      <c r="B4393" s="1" t="str">
        <f ca="1">IFERROR(__xludf.DUMMYFUNCTION("GOOGLETRANSLATE(A4393)"),"conditional")</f>
        <v>conditional</v>
      </c>
    </row>
    <row r="4394" spans="1:2" ht="15.75" customHeight="1" x14ac:dyDescent="0.25">
      <c r="A4394" s="1" t="s">
        <v>4394</v>
      </c>
      <c r="B4394" s="1" t="str">
        <f ca="1">IFERROR(__xludf.DUMMYFUNCTION("GOOGLETRANSLATE(A4394)"),"tour")</f>
        <v>tour</v>
      </c>
    </row>
    <row r="4395" spans="1:2" ht="15.75" customHeight="1" x14ac:dyDescent="0.25">
      <c r="A4395" s="1" t="s">
        <v>4395</v>
      </c>
      <c r="B4395" s="1" t="str">
        <f ca="1">IFERROR(__xludf.DUMMYFUNCTION("GOOGLETRANSLATE(A4395)"),"beautifuls")</f>
        <v>beautifuls</v>
      </c>
    </row>
    <row r="4396" spans="1:2" ht="15.75" customHeight="1" x14ac:dyDescent="0.25">
      <c r="A4396" s="1" t="s">
        <v>4396</v>
      </c>
      <c r="B4396" s="1" t="str">
        <f ca="1">IFERROR(__xludf.DUMMYFUNCTION("GOOGLETRANSLATE(A4396)"),"You need")</f>
        <v>You need</v>
      </c>
    </row>
    <row r="4397" spans="1:2" ht="15.75" customHeight="1" x14ac:dyDescent="0.25">
      <c r="A4397" s="1" t="s">
        <v>4397</v>
      </c>
      <c r="B4397" s="1" t="str">
        <f ca="1">IFERROR(__xludf.DUMMYFUNCTION("GOOGLETRANSLATE(A4397)"),"annoy")</f>
        <v>annoy</v>
      </c>
    </row>
    <row r="4398" spans="1:2" ht="15.75" customHeight="1" x14ac:dyDescent="0.25">
      <c r="A4398" s="1" t="s">
        <v>4398</v>
      </c>
      <c r="B4398" s="1" t="str">
        <f ca="1">IFERROR(__xludf.DUMMYFUNCTION("GOOGLETRANSLATE(A4398)"),"lovers")</f>
        <v>lovers</v>
      </c>
    </row>
    <row r="4399" spans="1:2" ht="15.75" customHeight="1" x14ac:dyDescent="0.25">
      <c r="A4399" s="1" t="s">
        <v>4399</v>
      </c>
      <c r="B4399" s="1" t="str">
        <f ca="1">IFERROR(__xludf.DUMMYFUNCTION("GOOGLETRANSLATE(A4399)"),"gray")</f>
        <v>gray</v>
      </c>
    </row>
    <row r="4400" spans="1:2" ht="15.75" customHeight="1" x14ac:dyDescent="0.25">
      <c r="A4400" s="1" t="s">
        <v>4400</v>
      </c>
      <c r="B4400" s="1" t="str">
        <f ca="1">IFERROR(__xludf.DUMMYFUNCTION("GOOGLETRANSLATE(A4400)"),"zoe")</f>
        <v>zoe</v>
      </c>
    </row>
    <row r="4401" spans="1:2" ht="15.75" customHeight="1" x14ac:dyDescent="0.25">
      <c r="A4401" s="1" t="s">
        <v>4401</v>
      </c>
      <c r="B4401" s="1" t="str">
        <f ca="1">IFERROR(__xludf.DUMMYFUNCTION("GOOGLETRANSLATE(A4401)"),"We ask")</f>
        <v>We ask</v>
      </c>
    </row>
    <row r="4402" spans="1:2" ht="15.75" customHeight="1" x14ac:dyDescent="0.25">
      <c r="A4402" s="1" t="s">
        <v>4402</v>
      </c>
      <c r="B4402" s="1" t="str">
        <f ca="1">IFERROR(__xludf.DUMMYFUNCTION("GOOGLETRANSLATE(A4402)"),"reinforcement")</f>
        <v>reinforcement</v>
      </c>
    </row>
    <row r="4403" spans="1:2" ht="15.75" customHeight="1" x14ac:dyDescent="0.25">
      <c r="A4403" s="1" t="s">
        <v>4403</v>
      </c>
      <c r="B4403" s="1" t="str">
        <f ca="1">IFERROR(__xludf.DUMMYFUNCTION("GOOGLETRANSLATE(A4403)"),"Joseph")</f>
        <v>Joseph</v>
      </c>
    </row>
    <row r="4404" spans="1:2" ht="15.75" customHeight="1" x14ac:dyDescent="0.25">
      <c r="A4404" s="1" t="s">
        <v>4404</v>
      </c>
      <c r="B4404" s="1" t="str">
        <f ca="1">IFERROR(__xludf.DUMMYFUNCTION("GOOGLETRANSLATE(A4404)"),"hang")</f>
        <v>hang</v>
      </c>
    </row>
    <row r="4405" spans="1:2" ht="15.75" customHeight="1" x14ac:dyDescent="0.25">
      <c r="A4405" s="1" t="s">
        <v>4405</v>
      </c>
      <c r="B4405" s="1" t="str">
        <f ca="1">IFERROR(__xludf.DUMMYFUNCTION("GOOGLETRANSLATE(A4405)"),"wounded")</f>
        <v>wounded</v>
      </c>
    </row>
    <row r="4406" spans="1:2" ht="15.75" customHeight="1" x14ac:dyDescent="0.25">
      <c r="A4406" s="1" t="s">
        <v>4406</v>
      </c>
      <c r="B4406" s="1" t="str">
        <f ca="1">IFERROR(__xludf.DUMMYFUNCTION("GOOGLETRANSLATE(A4406)"),"arrangement")</f>
        <v>arrangement</v>
      </c>
    </row>
    <row r="4407" spans="1:2" ht="15.75" customHeight="1" x14ac:dyDescent="0.25">
      <c r="A4407" s="1" t="s">
        <v>4407</v>
      </c>
      <c r="B4407" s="1" t="str">
        <f ca="1">IFERROR(__xludf.DUMMYFUNCTION("GOOGLETRANSLATE(A4407)"),"term")</f>
        <v>term</v>
      </c>
    </row>
    <row r="4408" spans="1:2" ht="15.75" customHeight="1" x14ac:dyDescent="0.25">
      <c r="A4408" s="1" t="s">
        <v>4408</v>
      </c>
      <c r="B4408" s="1" t="str">
        <f ca="1">IFERROR(__xludf.DUMMYFUNCTION("GOOGLETRANSLATE(A4408)"),"harold")</f>
        <v>harold</v>
      </c>
    </row>
    <row r="4409" spans="1:2" ht="15.75" customHeight="1" x14ac:dyDescent="0.25">
      <c r="A4409" s="1" t="s">
        <v>4409</v>
      </c>
      <c r="B4409" s="1" t="str">
        <f ca="1">IFERROR(__xludf.DUMMYFUNCTION("GOOGLETRANSLATE(A4409)"),"wild")</f>
        <v>wild</v>
      </c>
    </row>
    <row r="4410" spans="1:2" ht="15.75" customHeight="1" x14ac:dyDescent="0.25">
      <c r="A4410" s="1" t="s">
        <v>4410</v>
      </c>
      <c r="B4410" s="1" t="str">
        <f ca="1">IFERROR(__xludf.DUMMYFUNCTION("GOOGLETRANSLATE(A4410)"),"elliot")</f>
        <v>elliot</v>
      </c>
    </row>
    <row r="4411" spans="1:2" ht="15.75" customHeight="1" x14ac:dyDescent="0.25">
      <c r="A4411" s="1" t="s">
        <v>4411</v>
      </c>
      <c r="B4411" s="1" t="str">
        <f ca="1">IFERROR(__xludf.DUMMYFUNCTION("GOOGLETRANSLATE(A4411)"),"Photographs")</f>
        <v>Photographs</v>
      </c>
    </row>
    <row r="4412" spans="1:2" ht="15.75" customHeight="1" x14ac:dyDescent="0.25">
      <c r="A4412" s="1" t="s">
        <v>4412</v>
      </c>
      <c r="B4412" s="1" t="str">
        <f ca="1">IFERROR(__xludf.DUMMYFUNCTION("GOOGLETRANSLATE(A4412)"),"felt")</f>
        <v>felt</v>
      </c>
    </row>
    <row r="4413" spans="1:2" ht="15.75" customHeight="1" x14ac:dyDescent="0.25">
      <c r="A4413" s="1" t="s">
        <v>4413</v>
      </c>
      <c r="B4413" s="1" t="str">
        <f ca="1">IFERROR(__xludf.DUMMYFUNCTION("GOOGLETRANSLATE(A4413)"),"beautiful")</f>
        <v>beautiful</v>
      </c>
    </row>
    <row r="4414" spans="1:2" ht="15.75" customHeight="1" x14ac:dyDescent="0.25">
      <c r="A4414" s="1" t="s">
        <v>4414</v>
      </c>
      <c r="B4414" s="1" t="str">
        <f ca="1">IFERROR(__xludf.DUMMYFUNCTION("GOOGLETRANSLATE(A4414)"),"ashley")</f>
        <v>ashley</v>
      </c>
    </row>
    <row r="4415" spans="1:2" ht="15.75" customHeight="1" x14ac:dyDescent="0.25">
      <c r="A4415" s="1" t="s">
        <v>4415</v>
      </c>
      <c r="B4415" s="1" t="str">
        <f ca="1">IFERROR(__xludf.DUMMYFUNCTION("GOOGLETRANSLATE(A4415)"),"convert")</f>
        <v>convert</v>
      </c>
    </row>
    <row r="4416" spans="1:2" ht="15.75" customHeight="1" x14ac:dyDescent="0.25">
      <c r="A4416" s="1" t="s">
        <v>4416</v>
      </c>
      <c r="B4416" s="1" t="str">
        <f ca="1">IFERROR(__xludf.DUMMYFUNCTION("GOOGLETRANSLATE(A4416)"),"tell him")</f>
        <v>tell him</v>
      </c>
    </row>
    <row r="4417" spans="1:2" ht="15.75" customHeight="1" x14ac:dyDescent="0.25">
      <c r="A4417" s="1" t="s">
        <v>4417</v>
      </c>
      <c r="B4417" s="1" t="str">
        <f ca="1">IFERROR(__xludf.DUMMYFUNCTION("GOOGLETRANSLATE(A4417)"),"withdrawal")</f>
        <v>withdrawal</v>
      </c>
    </row>
    <row r="4418" spans="1:2" ht="15.75" customHeight="1" x14ac:dyDescent="0.25">
      <c r="A4418" s="1" t="s">
        <v>4418</v>
      </c>
      <c r="B4418" s="1" t="str">
        <f ca="1">IFERROR(__xludf.DUMMYFUNCTION("GOOGLETRANSLATE(A4418)"),"francis")</f>
        <v>francis</v>
      </c>
    </row>
    <row r="4419" spans="1:2" ht="15.75" customHeight="1" x14ac:dyDescent="0.25">
      <c r="A4419" s="1" t="s">
        <v>4419</v>
      </c>
      <c r="B4419" s="1" t="str">
        <f ca="1">IFERROR(__xludf.DUMMYFUNCTION("GOOGLETRANSLATE(A4419)"),"gravity")</f>
        <v>gravity</v>
      </c>
    </row>
    <row r="4420" spans="1:2" ht="15.75" customHeight="1" x14ac:dyDescent="0.25">
      <c r="A4420" s="1" t="s">
        <v>4420</v>
      </c>
      <c r="B4420" s="1" t="str">
        <f ca="1">IFERROR(__xludf.DUMMYFUNCTION("GOOGLETRANSLATE(A4420)"),"imported")</f>
        <v>imported</v>
      </c>
    </row>
    <row r="4421" spans="1:2" ht="15.75" customHeight="1" x14ac:dyDescent="0.25">
      <c r="A4421" s="1" t="s">
        <v>4421</v>
      </c>
      <c r="B4421" s="1" t="str">
        <f ca="1">IFERROR(__xludf.DUMMYFUNCTION("GOOGLETRANSLATE(A4421)"),"years")</f>
        <v>years</v>
      </c>
    </row>
    <row r="4422" spans="1:2" ht="15.75" customHeight="1" x14ac:dyDescent="0.25">
      <c r="A4422" s="1" t="s">
        <v>4422</v>
      </c>
      <c r="B4422" s="1" t="str">
        <f ca="1">IFERROR(__xludf.DUMMYFUNCTION("GOOGLETRANSLATE(A4422)"),"I will teach")</f>
        <v>I will teach</v>
      </c>
    </row>
    <row r="4423" spans="1:2" ht="15.75" customHeight="1" x14ac:dyDescent="0.25">
      <c r="A4423" s="1" t="s">
        <v>4423</v>
      </c>
      <c r="B4423" s="1" t="str">
        <f ca="1">IFERROR(__xludf.DUMMYFUNCTION("GOOGLETRANSLATE(A4423)"),"candles")</f>
        <v>candles</v>
      </c>
    </row>
    <row r="4424" spans="1:2" ht="15.75" customHeight="1" x14ac:dyDescent="0.25">
      <c r="A4424" s="1" t="s">
        <v>4424</v>
      </c>
      <c r="B4424" s="1" t="str">
        <f ca="1">IFERROR(__xludf.DUMMYFUNCTION("GOOGLETRANSLATE(A4424)"),"his")</f>
        <v>his</v>
      </c>
    </row>
    <row r="4425" spans="1:2" ht="15.75" customHeight="1" x14ac:dyDescent="0.25">
      <c r="A4425" s="1" t="s">
        <v>4425</v>
      </c>
      <c r="B4425" s="1" t="str">
        <f ca="1">IFERROR(__xludf.DUMMYFUNCTION("GOOGLETRANSLATE(A4425)"),"symbol")</f>
        <v>symbol</v>
      </c>
    </row>
    <row r="4426" spans="1:2" ht="15.75" customHeight="1" x14ac:dyDescent="0.25">
      <c r="A4426" s="1" t="s">
        <v>4426</v>
      </c>
      <c r="B4426" s="1" t="str">
        <f ca="1">IFERROR(__xludf.DUMMYFUNCTION("GOOGLETRANSLATE(A4426)"),"recognition")</f>
        <v>recognition</v>
      </c>
    </row>
    <row r="4427" spans="1:2" ht="15.75" customHeight="1" x14ac:dyDescent="0.25">
      <c r="A4427" s="1" t="s">
        <v>4427</v>
      </c>
      <c r="B4427" s="1" t="str">
        <f ca="1">IFERROR(__xludf.DUMMYFUNCTION("GOOGLETRANSLATE(A4427)"),"typical")</f>
        <v>typical</v>
      </c>
    </row>
    <row r="4428" spans="1:2" ht="15.75" customHeight="1" x14ac:dyDescent="0.25">
      <c r="A4428" s="1" t="s">
        <v>4428</v>
      </c>
      <c r="B4428" s="1" t="str">
        <f ca="1">IFERROR(__xludf.DUMMYFUNCTION("GOOGLETRANSLATE(A4428)"),"Aid")</f>
        <v>Aid</v>
      </c>
    </row>
    <row r="4429" spans="1:2" ht="15.75" customHeight="1" x14ac:dyDescent="0.25">
      <c r="A4429" s="1" t="s">
        <v>4429</v>
      </c>
      <c r="B4429" s="1" t="str">
        <f ca="1">IFERROR(__xludf.DUMMYFUNCTION("GOOGLETRANSLATE(A4429)"),"returned")</f>
        <v>returned</v>
      </c>
    </row>
    <row r="4430" spans="1:2" ht="15.75" customHeight="1" x14ac:dyDescent="0.25">
      <c r="A4430" s="1" t="s">
        <v>4430</v>
      </c>
      <c r="B4430" s="1" t="str">
        <f ca="1">IFERROR(__xludf.DUMMYFUNCTION("GOOGLETRANSLATE(A4430)"),"conduct")</f>
        <v>conduct</v>
      </c>
    </row>
    <row r="4431" spans="1:2" ht="15.75" customHeight="1" x14ac:dyDescent="0.25">
      <c r="A4431" s="1" t="s">
        <v>4431</v>
      </c>
      <c r="B4431" s="1" t="str">
        <f ca="1">IFERROR(__xludf.DUMMYFUNCTION("GOOGLETRANSLATE(A4431)"),"lane")</f>
        <v>lane</v>
      </c>
    </row>
    <row r="4432" spans="1:2" ht="15.75" customHeight="1" x14ac:dyDescent="0.25">
      <c r="A4432" s="1" t="s">
        <v>4432</v>
      </c>
      <c r="B4432" s="1" t="str">
        <f ca="1">IFERROR(__xludf.DUMMYFUNCTION("GOOGLETRANSLATE(A4432)"),"ken")</f>
        <v>ken</v>
      </c>
    </row>
    <row r="4433" spans="1:2" ht="15.75" customHeight="1" x14ac:dyDescent="0.25">
      <c r="A4433" s="1" t="s">
        <v>4433</v>
      </c>
      <c r="B4433" s="1" t="str">
        <f ca="1">IFERROR(__xludf.DUMMYFUNCTION("GOOGLETRANSLATE(A4433)"),"am")</f>
        <v>am</v>
      </c>
    </row>
    <row r="4434" spans="1:2" ht="15.75" customHeight="1" x14ac:dyDescent="0.25">
      <c r="A4434" s="1" t="s">
        <v>4434</v>
      </c>
      <c r="B4434" s="1" t="str">
        <f ca="1">IFERROR(__xludf.DUMMYFUNCTION("GOOGLETRANSLATE(A4434)"),"to participate")</f>
        <v>to participate</v>
      </c>
    </row>
    <row r="4435" spans="1:2" ht="15.75" customHeight="1" x14ac:dyDescent="0.25">
      <c r="A4435" s="1" t="s">
        <v>4435</v>
      </c>
      <c r="B4435" s="1" t="str">
        <f ca="1">IFERROR(__xludf.DUMMYFUNCTION("GOOGLETRANSLATE(A4435)"),"work")</f>
        <v>work</v>
      </c>
    </row>
    <row r="4436" spans="1:2" ht="15.75" customHeight="1" x14ac:dyDescent="0.25">
      <c r="A4436" s="1" t="s">
        <v>4436</v>
      </c>
      <c r="B4436" s="1" t="str">
        <f ca="1">IFERROR(__xludf.DUMMYFUNCTION("GOOGLETRANSLATE(A4436)"),"shane")</f>
        <v>shane</v>
      </c>
    </row>
    <row r="4437" spans="1:2" ht="15.75" customHeight="1" x14ac:dyDescent="0.25">
      <c r="A4437" s="1" t="s">
        <v>4437</v>
      </c>
      <c r="B4437" s="1" t="str">
        <f ca="1">IFERROR(__xludf.DUMMYFUNCTION("GOOGLETRANSLATE(A4437)"),"make us")</f>
        <v>make us</v>
      </c>
    </row>
    <row r="4438" spans="1:2" ht="15.75" customHeight="1" x14ac:dyDescent="0.25">
      <c r="A4438" s="1" t="s">
        <v>4438</v>
      </c>
      <c r="B4438" s="1" t="str">
        <f ca="1">IFERROR(__xludf.DUMMYFUNCTION("GOOGLETRANSLATE(A4438)"),"They treat")</f>
        <v>They treat</v>
      </c>
    </row>
    <row r="4439" spans="1:2" ht="15.75" customHeight="1" x14ac:dyDescent="0.25">
      <c r="A4439" s="1" t="s">
        <v>4439</v>
      </c>
      <c r="B4439" s="1" t="str">
        <f ca="1">IFERROR(__xludf.DUMMYFUNCTION("GOOGLETRANSLATE(A4439)"),"seller")</f>
        <v>seller</v>
      </c>
    </row>
    <row r="4440" spans="1:2" ht="15.75" customHeight="1" x14ac:dyDescent="0.25">
      <c r="A4440" s="1" t="s">
        <v>4440</v>
      </c>
      <c r="B4440" s="1" t="str">
        <f ca="1">IFERROR(__xludf.DUMMYFUNCTION("GOOGLETRANSLATE(A4440)"),"federal")</f>
        <v>federal</v>
      </c>
    </row>
    <row r="4441" spans="1:2" ht="15.75" customHeight="1" x14ac:dyDescent="0.25">
      <c r="A4441" s="1" t="s">
        <v>4441</v>
      </c>
      <c r="B4441" s="1" t="str">
        <f ca="1">IFERROR(__xludf.DUMMYFUNCTION("GOOGLETRANSLATE(A4441)"),"We could")</f>
        <v>We could</v>
      </c>
    </row>
    <row r="4442" spans="1:2" ht="15.75" customHeight="1" x14ac:dyDescent="0.25">
      <c r="A4442" s="1" t="s">
        <v>4442</v>
      </c>
      <c r="B4442" s="1" t="str">
        <f ca="1">IFERROR(__xludf.DUMMYFUNCTION("GOOGLETRANSLATE(A4442)"),"diane")</f>
        <v>diane</v>
      </c>
    </row>
    <row r="4443" spans="1:2" ht="15.75" customHeight="1" x14ac:dyDescent="0.25">
      <c r="A4443" s="1" t="s">
        <v>4443</v>
      </c>
      <c r="B4443" s="1" t="str">
        <f ca="1">IFERROR(__xludf.DUMMYFUNCTION("GOOGLETRANSLATE(A4443)"),"stress")</f>
        <v>stress</v>
      </c>
    </row>
    <row r="4444" spans="1:2" ht="15.75" customHeight="1" x14ac:dyDescent="0.25">
      <c r="A4444" s="1" t="s">
        <v>4444</v>
      </c>
      <c r="B4444" s="1" t="str">
        <f ca="1">IFERROR(__xludf.DUMMYFUNCTION("GOOGLETRANSLATE(A4444)"),"Caesar")</f>
        <v>Caesar</v>
      </c>
    </row>
    <row r="4445" spans="1:2" ht="15.75" customHeight="1" x14ac:dyDescent="0.25">
      <c r="A4445" s="1" t="s">
        <v>4445</v>
      </c>
      <c r="B4445" s="1" t="str">
        <f ca="1">IFERROR(__xludf.DUMMYFUNCTION("GOOGLETRANSLATE(A4445)"),"single woman")</f>
        <v>single woman</v>
      </c>
    </row>
    <row r="4446" spans="1:2" ht="15.75" customHeight="1" x14ac:dyDescent="0.25">
      <c r="A4446" s="1" t="s">
        <v>4446</v>
      </c>
      <c r="B4446" s="1" t="str">
        <f ca="1">IFERROR(__xludf.DUMMYFUNCTION("GOOGLETRANSLATE(A4446)"),"will like")</f>
        <v>will like</v>
      </c>
    </row>
    <row r="4447" spans="1:2" ht="15.75" customHeight="1" x14ac:dyDescent="0.25">
      <c r="A4447" s="1" t="s">
        <v>4447</v>
      </c>
      <c r="B4447" s="1" t="str">
        <f ca="1">IFERROR(__xludf.DUMMYFUNCTION("GOOGLETRANSLATE(A4447)"),"in")</f>
        <v>in</v>
      </c>
    </row>
    <row r="4448" spans="1:2" ht="15.75" customHeight="1" x14ac:dyDescent="0.25">
      <c r="A4448" s="1" t="s">
        <v>4448</v>
      </c>
      <c r="B4448" s="1" t="str">
        <f ca="1">IFERROR(__xludf.DUMMYFUNCTION("GOOGLETRANSLATE(A4448)"),"Bruges")</f>
        <v>Bruges</v>
      </c>
    </row>
    <row r="4449" spans="1:2" ht="15.75" customHeight="1" x14ac:dyDescent="0.25">
      <c r="A4449" s="1" t="s">
        <v>4449</v>
      </c>
      <c r="B4449" s="1" t="str">
        <f ca="1">IFERROR(__xludf.DUMMYFUNCTION("GOOGLETRANSLATE(A4449)"),"time")</f>
        <v>time</v>
      </c>
    </row>
    <row r="4450" spans="1:2" ht="15.75" customHeight="1" x14ac:dyDescent="0.25">
      <c r="A4450" s="1" t="s">
        <v>4450</v>
      </c>
      <c r="B4450" s="1" t="str">
        <f ca="1">IFERROR(__xludf.DUMMYFUNCTION("GOOGLETRANSLATE(A4450)"),"Remember")</f>
        <v>Remember</v>
      </c>
    </row>
    <row r="4451" spans="1:2" ht="15.75" customHeight="1" x14ac:dyDescent="0.25">
      <c r="A4451" s="1" t="s">
        <v>4451</v>
      </c>
      <c r="B4451" s="1" t="str">
        <f ca="1">IFERROR(__xludf.DUMMYFUNCTION("GOOGLETRANSLATE(A4451)"),"identify")</f>
        <v>identify</v>
      </c>
    </row>
    <row r="4452" spans="1:2" ht="15.75" customHeight="1" x14ac:dyDescent="0.25">
      <c r="A4452" s="1" t="s">
        <v>4452</v>
      </c>
      <c r="B4452" s="1" t="str">
        <f ca="1">IFERROR(__xludf.DUMMYFUNCTION("GOOGLETRANSLATE(A4452)"),"hill")</f>
        <v>hill</v>
      </c>
    </row>
    <row r="4453" spans="1:2" ht="15.75" customHeight="1" x14ac:dyDescent="0.25">
      <c r="A4453" s="1" t="s">
        <v>4453</v>
      </c>
      <c r="B4453" s="1" t="str">
        <f ca="1">IFERROR(__xludf.DUMMYFUNCTION("GOOGLETRANSLATE(A4453)"),"rug")</f>
        <v>rug</v>
      </c>
    </row>
    <row r="4454" spans="1:2" ht="15.75" customHeight="1" x14ac:dyDescent="0.25">
      <c r="A4454" s="1" t="s">
        <v>4454</v>
      </c>
      <c r="B4454" s="1" t="str">
        <f ca="1">IFERROR(__xludf.DUMMYFUNCTION("GOOGLETRANSLATE(A4454)"),"excuse me")</f>
        <v>excuse me</v>
      </c>
    </row>
    <row r="4455" spans="1:2" ht="15.75" customHeight="1" x14ac:dyDescent="0.25">
      <c r="A4455" s="1" t="s">
        <v>4455</v>
      </c>
      <c r="B4455" s="1" t="str">
        <f ca="1">IFERROR(__xludf.DUMMYFUNCTION("GOOGLETRANSLATE(A4455)"),"actors")</f>
        <v>actors</v>
      </c>
    </row>
    <row r="4456" spans="1:2" ht="15.75" customHeight="1" x14ac:dyDescent="0.25">
      <c r="A4456" s="1" t="s">
        <v>4456</v>
      </c>
      <c r="B4456" s="1" t="str">
        <f ca="1">IFERROR(__xludf.DUMMYFUNCTION("GOOGLETRANSLATE(A4456)"),"attractive")</f>
        <v>attractive</v>
      </c>
    </row>
    <row r="4457" spans="1:2" ht="15.75" customHeight="1" x14ac:dyDescent="0.25">
      <c r="A4457" s="1" t="s">
        <v>4457</v>
      </c>
      <c r="B4457" s="1" t="str">
        <f ca="1">IFERROR(__xludf.DUMMYFUNCTION("GOOGLETRANSLATE(A4457)"),"let me")</f>
        <v>let me</v>
      </c>
    </row>
    <row r="4458" spans="1:2" ht="15.75" customHeight="1" x14ac:dyDescent="0.25">
      <c r="A4458" s="1" t="s">
        <v>4458</v>
      </c>
      <c r="B4458" s="1" t="str">
        <f ca="1">IFERROR(__xludf.DUMMYFUNCTION("GOOGLETRANSLATE(A4458)"),"I woke up")</f>
        <v>I woke up</v>
      </c>
    </row>
    <row r="4459" spans="1:2" ht="15.75" customHeight="1" x14ac:dyDescent="0.25">
      <c r="A4459" s="1" t="s">
        <v>4459</v>
      </c>
      <c r="B4459" s="1" t="str">
        <f ca="1">IFERROR(__xludf.DUMMYFUNCTION("GOOGLETRANSLATE(A4459)"),"It came out")</f>
        <v>It came out</v>
      </c>
    </row>
    <row r="4460" spans="1:2" ht="15.75" customHeight="1" x14ac:dyDescent="0.25">
      <c r="A4460" s="1" t="s">
        <v>4460</v>
      </c>
      <c r="B4460" s="1" t="str">
        <f ca="1">IFERROR(__xludf.DUMMYFUNCTION("GOOGLETRANSLATE(A4460)"),"receiving")</f>
        <v>receiving</v>
      </c>
    </row>
    <row r="4461" spans="1:2" ht="15.75" customHeight="1" x14ac:dyDescent="0.25">
      <c r="A4461" s="1" t="s">
        <v>4461</v>
      </c>
      <c r="B4461" s="1" t="str">
        <f ca="1">IFERROR(__xludf.DUMMYFUNCTION("GOOGLETRANSLATE(A4461)"),"necessary")</f>
        <v>necessary</v>
      </c>
    </row>
    <row r="4462" spans="1:2" ht="15.75" customHeight="1" x14ac:dyDescent="0.25">
      <c r="A4462" s="1" t="s">
        <v>4462</v>
      </c>
      <c r="B4462" s="1" t="str">
        <f ca="1">IFERROR(__xludf.DUMMYFUNCTION("GOOGLETRANSLATE(A4462)"),"You understand")</f>
        <v>You understand</v>
      </c>
    </row>
    <row r="4463" spans="1:2" ht="15.75" customHeight="1" x14ac:dyDescent="0.25">
      <c r="A4463" s="1" t="s">
        <v>4463</v>
      </c>
      <c r="B4463" s="1" t="str">
        <f ca="1">IFERROR(__xludf.DUMMYFUNCTION("GOOGLETRANSLATE(A4463)"),"white")</f>
        <v>white</v>
      </c>
    </row>
    <row r="4464" spans="1:2" ht="15.75" customHeight="1" x14ac:dyDescent="0.25">
      <c r="A4464" s="1" t="s">
        <v>4464</v>
      </c>
      <c r="B4464" s="1" t="str">
        <f ca="1">IFERROR(__xludf.DUMMYFUNCTION("GOOGLETRANSLATE(A4464)"),"tall")</f>
        <v>tall</v>
      </c>
    </row>
    <row r="4465" spans="1:2" ht="15.75" customHeight="1" x14ac:dyDescent="0.25">
      <c r="A4465" s="1" t="s">
        <v>4465</v>
      </c>
      <c r="B4465" s="1" t="str">
        <f ca="1">IFERROR(__xludf.DUMMYFUNCTION("GOOGLETRANSLATE(A4465)"),"fan")</f>
        <v>fan</v>
      </c>
    </row>
    <row r="4466" spans="1:2" ht="15.75" customHeight="1" x14ac:dyDescent="0.25">
      <c r="A4466" s="1" t="s">
        <v>4466</v>
      </c>
      <c r="B4466" s="1" t="str">
        <f ca="1">IFERROR(__xludf.DUMMYFUNCTION("GOOGLETRANSLATE(A4466)"),"papas")</f>
        <v>papas</v>
      </c>
    </row>
    <row r="4467" spans="1:2" ht="15.75" customHeight="1" x14ac:dyDescent="0.25">
      <c r="A4467" s="1" t="s">
        <v>4467</v>
      </c>
      <c r="B4467" s="1" t="str">
        <f ca="1">IFERROR(__xludf.DUMMYFUNCTION("GOOGLETRANSLATE(A4467)"),"old man")</f>
        <v>old man</v>
      </c>
    </row>
    <row r="4468" spans="1:2" ht="15.75" customHeight="1" x14ac:dyDescent="0.25">
      <c r="A4468" s="1" t="s">
        <v>4468</v>
      </c>
      <c r="B4468" s="1" t="str">
        <f ca="1">IFERROR(__xludf.DUMMYFUNCTION("GOOGLETRANSLATE(A4468)"),"deep")</f>
        <v>deep</v>
      </c>
    </row>
    <row r="4469" spans="1:2" ht="15.75" customHeight="1" x14ac:dyDescent="0.25">
      <c r="A4469" s="1" t="s">
        <v>4469</v>
      </c>
      <c r="B4469" s="1" t="str">
        <f ca="1">IFERROR(__xludf.DUMMYFUNCTION("GOOGLETRANSLATE(A4469)"),"Petroleum")</f>
        <v>Petroleum</v>
      </c>
    </row>
    <row r="4470" spans="1:2" ht="15.75" customHeight="1" x14ac:dyDescent="0.25">
      <c r="A4470" s="1" t="s">
        <v>4470</v>
      </c>
      <c r="B4470" s="1" t="str">
        <f ca="1">IFERROR(__xludf.DUMMYFUNCTION("GOOGLETRANSLATE(A4470)"),"intentions")</f>
        <v>intentions</v>
      </c>
    </row>
    <row r="4471" spans="1:2" ht="15.75" customHeight="1" x14ac:dyDescent="0.25">
      <c r="A4471" s="1" t="s">
        <v>4471</v>
      </c>
      <c r="B4471" s="1" t="str">
        <f ca="1">IFERROR(__xludf.DUMMYFUNCTION("GOOGLETRANSLATE(A4471)"),"French")</f>
        <v>French</v>
      </c>
    </row>
    <row r="4472" spans="1:2" ht="15.75" customHeight="1" x14ac:dyDescent="0.25">
      <c r="A4472" s="1" t="s">
        <v>4472</v>
      </c>
      <c r="B4472" s="1" t="str">
        <f ca="1">IFERROR(__xludf.DUMMYFUNCTION("GOOGLETRANSLATE(A4472)"),"neil")</f>
        <v>neil</v>
      </c>
    </row>
    <row r="4473" spans="1:2" ht="15.75" customHeight="1" x14ac:dyDescent="0.25">
      <c r="A4473" s="1" t="s">
        <v>4473</v>
      </c>
      <c r="B4473" s="1" t="str">
        <f ca="1">IFERROR(__xludf.DUMMYFUNCTION("GOOGLETRANSLATE(A4473)"),"feel")</f>
        <v>feel</v>
      </c>
    </row>
    <row r="4474" spans="1:2" ht="15.75" customHeight="1" x14ac:dyDescent="0.25">
      <c r="A4474" s="1" t="s">
        <v>4474</v>
      </c>
      <c r="B4474" s="1" t="str">
        <f ca="1">IFERROR(__xludf.DUMMYFUNCTION("GOOGLETRANSLATE(A4474)"),"range")</f>
        <v>range</v>
      </c>
    </row>
    <row r="4475" spans="1:2" ht="15.75" customHeight="1" x14ac:dyDescent="0.25">
      <c r="A4475" s="1" t="s">
        <v>4475</v>
      </c>
      <c r="B4475" s="1" t="str">
        <f ca="1">IFERROR(__xludf.DUMMYFUNCTION("GOOGLETRANSLATE(A4475)"),"shadow")</f>
        <v>shadow</v>
      </c>
    </row>
    <row r="4476" spans="1:2" ht="15.75" customHeight="1" x14ac:dyDescent="0.25">
      <c r="A4476" s="1" t="s">
        <v>4476</v>
      </c>
      <c r="B4476" s="1" t="str">
        <f ca="1">IFERROR(__xludf.DUMMYFUNCTION("GOOGLETRANSLATE(A4476)"),"wicked")</f>
        <v>wicked</v>
      </c>
    </row>
    <row r="4477" spans="1:2" ht="15.75" customHeight="1" x14ac:dyDescent="0.25">
      <c r="A4477" s="1" t="s">
        <v>4477</v>
      </c>
      <c r="B4477" s="1" t="str">
        <f ca="1">IFERROR(__xludf.DUMMYFUNCTION("GOOGLETRANSLATE(A4477)"),"defender")</f>
        <v>defender</v>
      </c>
    </row>
    <row r="4478" spans="1:2" ht="15.75" customHeight="1" x14ac:dyDescent="0.25">
      <c r="A4478" s="1" t="s">
        <v>4478</v>
      </c>
      <c r="B4478" s="1" t="str">
        <f ca="1">IFERROR(__xludf.DUMMYFUNCTION("GOOGLETRANSLATE(A4478)"),"Let's get")</f>
        <v>Let's get</v>
      </c>
    </row>
    <row r="4479" spans="1:2" ht="15.75" customHeight="1" x14ac:dyDescent="0.25">
      <c r="A4479" s="1" t="s">
        <v>4479</v>
      </c>
      <c r="B4479" s="1" t="str">
        <f ca="1">IFERROR(__xludf.DUMMYFUNCTION("GOOGLETRANSLATE(A4479)"),"lower")</f>
        <v>lower</v>
      </c>
    </row>
    <row r="4480" spans="1:2" ht="15.75" customHeight="1" x14ac:dyDescent="0.25">
      <c r="A4480" s="1" t="s">
        <v>4480</v>
      </c>
      <c r="B4480" s="1" t="str">
        <f ca="1">IFERROR(__xludf.DUMMYFUNCTION("GOOGLETRANSLATE(A4480)"),"cage")</f>
        <v>cage</v>
      </c>
    </row>
    <row r="4481" spans="1:2" ht="15.75" customHeight="1" x14ac:dyDescent="0.25">
      <c r="A4481" s="1" t="s">
        <v>4481</v>
      </c>
      <c r="B4481" s="1" t="str">
        <f ca="1">IFERROR(__xludf.DUMMYFUNCTION("GOOGLETRANSLATE(A4481)"),"watson")</f>
        <v>watson</v>
      </c>
    </row>
    <row r="4482" spans="1:2" ht="15.75" customHeight="1" x14ac:dyDescent="0.25">
      <c r="A4482" s="1" t="s">
        <v>4482</v>
      </c>
      <c r="B4482" s="1" t="str">
        <f ca="1">IFERROR(__xludf.DUMMYFUNCTION("GOOGLETRANSLATE(A4482)"),"natalie")</f>
        <v>natalie</v>
      </c>
    </row>
    <row r="4483" spans="1:2" ht="15.75" customHeight="1" x14ac:dyDescent="0.25">
      <c r="A4483" s="1" t="s">
        <v>4483</v>
      </c>
      <c r="B4483" s="1" t="str">
        <f ca="1">IFERROR(__xludf.DUMMYFUNCTION("GOOGLETRANSLATE(A4483)"),"comments")</f>
        <v>comments</v>
      </c>
    </row>
    <row r="4484" spans="1:2" ht="15.75" customHeight="1" x14ac:dyDescent="0.25">
      <c r="A4484" s="1" t="s">
        <v>4484</v>
      </c>
      <c r="B4484" s="1" t="str">
        <f ca="1">IFERROR(__xludf.DUMMYFUNCTION("GOOGLETRANSLATE(A4484)"),"dose")</f>
        <v>dose</v>
      </c>
    </row>
    <row r="4485" spans="1:2" ht="15.75" customHeight="1" x14ac:dyDescent="0.25">
      <c r="A4485" s="1" t="s">
        <v>4485</v>
      </c>
      <c r="B4485" s="1" t="str">
        <f ca="1">IFERROR(__xludf.DUMMYFUNCTION("GOOGLETRANSLATE(A4485)"),"cartel")</f>
        <v>cartel</v>
      </c>
    </row>
    <row r="4486" spans="1:2" ht="15.75" customHeight="1" x14ac:dyDescent="0.25">
      <c r="A4486" s="1" t="s">
        <v>4486</v>
      </c>
      <c r="B4486" s="1" t="str">
        <f ca="1">IFERROR(__xludf.DUMMYFUNCTION("GOOGLETRANSLATE(A4486)"),"They shoot")</f>
        <v>They shoot</v>
      </c>
    </row>
    <row r="4487" spans="1:2" ht="15.75" customHeight="1" x14ac:dyDescent="0.25">
      <c r="A4487" s="1" t="s">
        <v>4487</v>
      </c>
      <c r="B4487" s="1" t="str">
        <f ca="1">IFERROR(__xludf.DUMMYFUNCTION("GOOGLETRANSLATE(A4487)"),"wait")</f>
        <v>wait</v>
      </c>
    </row>
    <row r="4488" spans="1:2" ht="15.75" customHeight="1" x14ac:dyDescent="0.25">
      <c r="A4488" s="1" t="s">
        <v>4488</v>
      </c>
      <c r="B4488" s="1" t="str">
        <f ca="1">IFERROR(__xludf.DUMMYFUNCTION("GOOGLETRANSLATE(A4488)"),"carry")</f>
        <v>carry</v>
      </c>
    </row>
    <row r="4489" spans="1:2" ht="15.75" customHeight="1" x14ac:dyDescent="0.25">
      <c r="A4489" s="1" t="s">
        <v>4489</v>
      </c>
      <c r="B4489" s="1" t="str">
        <f ca="1">IFERROR(__xludf.DUMMYFUNCTION("GOOGLETRANSLATE(A4489)"),"They sent")</f>
        <v>They sent</v>
      </c>
    </row>
    <row r="4490" spans="1:2" ht="15.75" customHeight="1" x14ac:dyDescent="0.25">
      <c r="A4490" s="1" t="s">
        <v>4490</v>
      </c>
      <c r="B4490" s="1" t="str">
        <f ca="1">IFERROR(__xludf.DUMMYFUNCTION("GOOGLETRANSLATE(A4490)"),"fucking")</f>
        <v>fucking</v>
      </c>
    </row>
    <row r="4491" spans="1:2" ht="15.75" customHeight="1" x14ac:dyDescent="0.25">
      <c r="A4491" s="1" t="s">
        <v>4491</v>
      </c>
      <c r="B4491" s="1" t="str">
        <f ca="1">IFERROR(__xludf.DUMMYFUNCTION("GOOGLETRANSLATE(A4491)"),"I continued")</f>
        <v>I continued</v>
      </c>
    </row>
    <row r="4492" spans="1:2" ht="15.75" customHeight="1" x14ac:dyDescent="0.25">
      <c r="A4492" s="1" t="s">
        <v>4492</v>
      </c>
      <c r="B4492" s="1" t="str">
        <f ca="1">IFERROR(__xludf.DUMMYFUNCTION("GOOGLETRANSLATE(A4492)"),"about")</f>
        <v>about</v>
      </c>
    </row>
    <row r="4493" spans="1:2" ht="15.75" customHeight="1" x14ac:dyDescent="0.25">
      <c r="A4493" s="1" t="s">
        <v>4493</v>
      </c>
      <c r="B4493" s="1" t="str">
        <f ca="1">IFERROR(__xludf.DUMMYFUNCTION("GOOGLETRANSLATE(A4493)"),"dessert")</f>
        <v>dessert</v>
      </c>
    </row>
    <row r="4494" spans="1:2" ht="15.75" customHeight="1" x14ac:dyDescent="0.25">
      <c r="A4494" s="1" t="s">
        <v>4494</v>
      </c>
      <c r="B4494" s="1" t="str">
        <f ca="1">IFERROR(__xludf.DUMMYFUNCTION("GOOGLETRANSLATE(A4494)"),"scale")</f>
        <v>scale</v>
      </c>
    </row>
    <row r="4495" spans="1:2" ht="15.75" customHeight="1" x14ac:dyDescent="0.25">
      <c r="A4495" s="1" t="s">
        <v>4495</v>
      </c>
      <c r="B4495" s="1" t="str">
        <f ca="1">IFERROR(__xludf.DUMMYFUNCTION("GOOGLETRANSLATE(A4495)"),"studying")</f>
        <v>studying</v>
      </c>
    </row>
    <row r="4496" spans="1:2" ht="15.75" customHeight="1" x14ac:dyDescent="0.25">
      <c r="A4496" s="1" t="s">
        <v>4496</v>
      </c>
      <c r="B4496" s="1" t="str">
        <f ca="1">IFERROR(__xludf.DUMMYFUNCTION("GOOGLETRANSLATE(A4496)"),"them")</f>
        <v>them</v>
      </c>
    </row>
    <row r="4497" spans="1:2" ht="15.75" customHeight="1" x14ac:dyDescent="0.25">
      <c r="A4497" s="1" t="s">
        <v>4497</v>
      </c>
      <c r="B4497" s="1" t="str">
        <f ca="1">IFERROR(__xludf.DUMMYFUNCTION("GOOGLETRANSLATE(A4497)"),"origin")</f>
        <v>origin</v>
      </c>
    </row>
    <row r="4498" spans="1:2" ht="15.75" customHeight="1" x14ac:dyDescent="0.25">
      <c r="A4498" s="1" t="s">
        <v>4498</v>
      </c>
      <c r="B4498" s="1" t="str">
        <f ca="1">IFERROR(__xludf.DUMMYFUNCTION("GOOGLETRANSLATE(A4498)"),"consider")</f>
        <v>consider</v>
      </c>
    </row>
    <row r="4499" spans="1:2" ht="15.75" customHeight="1" x14ac:dyDescent="0.25">
      <c r="A4499" s="1" t="s">
        <v>4499</v>
      </c>
      <c r="B4499" s="1" t="str">
        <f ca="1">IFERROR(__xludf.DUMMYFUNCTION("GOOGLETRANSLATE(A4499)"),"fell")</f>
        <v>fell</v>
      </c>
    </row>
    <row r="4500" spans="1:2" ht="15.75" customHeight="1" x14ac:dyDescent="0.25">
      <c r="A4500" s="1" t="s">
        <v>4500</v>
      </c>
      <c r="B4500" s="1" t="str">
        <f ca="1">IFERROR(__xludf.DUMMYFUNCTION("GOOGLETRANSLATE(A4500)"),"diego")</f>
        <v>diego</v>
      </c>
    </row>
    <row r="4501" spans="1:2" ht="15.75" customHeight="1" x14ac:dyDescent="0.25">
      <c r="A4501" s="1" t="s">
        <v>4501</v>
      </c>
      <c r="B4501" s="1" t="str">
        <f ca="1">IFERROR(__xludf.DUMMYFUNCTION("GOOGLETRANSLATE(A4501)"),"ambassador")</f>
        <v>ambassador</v>
      </c>
    </row>
    <row r="4502" spans="1:2" ht="15.75" customHeight="1" x14ac:dyDescent="0.25">
      <c r="A4502" s="1" t="s">
        <v>4502</v>
      </c>
      <c r="B4502" s="1" t="str">
        <f ca="1">IFERROR(__xludf.DUMMYFUNCTION("GOOGLETRANSLATE(A4502)"),"tattoo")</f>
        <v>tattoo</v>
      </c>
    </row>
    <row r="4503" spans="1:2" ht="15.75" customHeight="1" x14ac:dyDescent="0.25">
      <c r="A4503" s="1" t="s">
        <v>4503</v>
      </c>
      <c r="B4503" s="1" t="str">
        <f ca="1">IFERROR(__xludf.DUMMYFUNCTION("GOOGLETRANSLATE(A4503)"),"population")</f>
        <v>population</v>
      </c>
    </row>
    <row r="4504" spans="1:2" ht="15.75" customHeight="1" x14ac:dyDescent="0.25">
      <c r="A4504" s="1" t="s">
        <v>4504</v>
      </c>
      <c r="B4504" s="1" t="str">
        <f ca="1">IFERROR(__xludf.DUMMYFUNCTION("GOOGLETRANSLATE(A4504)"),"harris")</f>
        <v>harris</v>
      </c>
    </row>
    <row r="4505" spans="1:2" ht="15.75" customHeight="1" x14ac:dyDescent="0.25">
      <c r="A4505" s="1" t="s">
        <v>4505</v>
      </c>
      <c r="B4505" s="1" t="str">
        <f ca="1">IFERROR(__xludf.DUMMYFUNCTION("GOOGLETRANSLATE(A4505)"),"comes")</f>
        <v>comes</v>
      </c>
    </row>
    <row r="4506" spans="1:2" ht="15.75" customHeight="1" x14ac:dyDescent="0.25">
      <c r="A4506" s="1" t="s">
        <v>4506</v>
      </c>
      <c r="B4506" s="1" t="str">
        <f ca="1">IFERROR(__xludf.DUMMYFUNCTION("GOOGLETRANSLATE(A4506)"),"call")</f>
        <v>call</v>
      </c>
    </row>
    <row r="4507" spans="1:2" ht="15.75" customHeight="1" x14ac:dyDescent="0.25">
      <c r="A4507" s="1" t="s">
        <v>4507</v>
      </c>
      <c r="B4507" s="1" t="str">
        <f ca="1">IFERROR(__xludf.DUMMYFUNCTION("GOOGLETRANSLATE(A4507)"),"horrible")</f>
        <v>horrible</v>
      </c>
    </row>
    <row r="4508" spans="1:2" ht="15.75" customHeight="1" x14ac:dyDescent="0.25">
      <c r="A4508" s="1" t="s">
        <v>4508</v>
      </c>
      <c r="B4508" s="1" t="str">
        <f ca="1">IFERROR(__xludf.DUMMYFUNCTION("GOOGLETRANSLATE(A4508)"),"vampire")</f>
        <v>vampire</v>
      </c>
    </row>
    <row r="4509" spans="1:2" ht="15.75" customHeight="1" x14ac:dyDescent="0.25">
      <c r="A4509" s="1" t="s">
        <v>4509</v>
      </c>
      <c r="B4509" s="1" t="str">
        <f ca="1">IFERROR(__xludf.DUMMYFUNCTION("GOOGLETRANSLATE(A4509)"),"asleep")</f>
        <v>asleep</v>
      </c>
    </row>
    <row r="4510" spans="1:2" ht="15.75" customHeight="1" x14ac:dyDescent="0.25">
      <c r="A4510" s="1" t="s">
        <v>4510</v>
      </c>
      <c r="B4510" s="1" t="str">
        <f ca="1">IFERROR(__xludf.DUMMYFUNCTION("GOOGLETRANSLATE(A4510)"),"levels")</f>
        <v>levels</v>
      </c>
    </row>
    <row r="4511" spans="1:2" ht="15.75" customHeight="1" x14ac:dyDescent="0.25">
      <c r="A4511" s="1" t="s">
        <v>4511</v>
      </c>
      <c r="B4511" s="1" t="str">
        <f ca="1">IFERROR(__xludf.DUMMYFUNCTION("GOOGLETRANSLATE(A4511)"),"long")</f>
        <v>long</v>
      </c>
    </row>
    <row r="4512" spans="1:2" ht="15.75" customHeight="1" x14ac:dyDescent="0.25">
      <c r="A4512" s="1" t="s">
        <v>4512</v>
      </c>
      <c r="B4512" s="1" t="str">
        <f ca="1">IFERROR(__xludf.DUMMYFUNCTION("GOOGLETRANSLATE(A4512)"),"gang")</f>
        <v>gang</v>
      </c>
    </row>
    <row r="4513" spans="1:2" ht="15.75" customHeight="1" x14ac:dyDescent="0.25">
      <c r="A4513" s="1" t="s">
        <v>4513</v>
      </c>
      <c r="B4513" s="1" t="str">
        <f ca="1">IFERROR(__xludf.DUMMYFUNCTION("GOOGLETRANSLATE(A4513)"),"like")</f>
        <v>like</v>
      </c>
    </row>
    <row r="4514" spans="1:2" ht="15.75" customHeight="1" x14ac:dyDescent="0.25">
      <c r="A4514" s="1" t="s">
        <v>4514</v>
      </c>
      <c r="B4514" s="1" t="str">
        <f ca="1">IFERROR(__xludf.DUMMYFUNCTION("GOOGLETRANSLATE(A4514)"),"Bring")</f>
        <v>Bring</v>
      </c>
    </row>
    <row r="4515" spans="1:2" ht="15.75" customHeight="1" x14ac:dyDescent="0.25">
      <c r="A4515" s="1" t="s">
        <v>4515</v>
      </c>
      <c r="B4515" s="1" t="str">
        <f ca="1">IFERROR(__xludf.DUMMYFUNCTION("GOOGLETRANSLATE(A4515)"),"then")</f>
        <v>then</v>
      </c>
    </row>
    <row r="4516" spans="1:2" ht="15.75" customHeight="1" x14ac:dyDescent="0.25">
      <c r="A4516" s="1" t="s">
        <v>4516</v>
      </c>
      <c r="B4516" s="1" t="str">
        <f ca="1">IFERROR(__xludf.DUMMYFUNCTION("GOOGLETRANSLATE(A4516)"),"caught up")</f>
        <v>caught up</v>
      </c>
    </row>
    <row r="4517" spans="1:2" ht="15.75" customHeight="1" x14ac:dyDescent="0.25">
      <c r="A4517" s="1" t="s">
        <v>4517</v>
      </c>
      <c r="B4517" s="1" t="str">
        <f ca="1">IFERROR(__xludf.DUMMYFUNCTION("GOOGLETRANSLATE(A4517)"),"duke")</f>
        <v>duke</v>
      </c>
    </row>
    <row r="4518" spans="1:2" ht="15.75" customHeight="1" x14ac:dyDescent="0.25">
      <c r="A4518" s="1" t="s">
        <v>4518</v>
      </c>
      <c r="B4518" s="1" t="str">
        <f ca="1">IFERROR(__xludf.DUMMYFUNCTION("GOOGLETRANSLATE(A4518)"),"low")</f>
        <v>low</v>
      </c>
    </row>
    <row r="4519" spans="1:2" ht="15.75" customHeight="1" x14ac:dyDescent="0.25">
      <c r="A4519" s="1" t="s">
        <v>4519</v>
      </c>
      <c r="B4519" s="1" t="str">
        <f ca="1">IFERROR(__xludf.DUMMYFUNCTION("GOOGLETRANSLATE(A4519)"),"We will leave")</f>
        <v>We will leave</v>
      </c>
    </row>
    <row r="4520" spans="1:2" ht="15.75" customHeight="1" x14ac:dyDescent="0.25">
      <c r="A4520" s="1" t="s">
        <v>4520</v>
      </c>
      <c r="B4520" s="1" t="str">
        <f ca="1">IFERROR(__xludf.DUMMYFUNCTION("GOOGLETRANSLATE(A4520)"),"b.")</f>
        <v>b.</v>
      </c>
    </row>
    <row r="4521" spans="1:2" ht="15.75" customHeight="1" x14ac:dyDescent="0.25">
      <c r="A4521" s="1" t="s">
        <v>4521</v>
      </c>
      <c r="B4521" s="1" t="str">
        <f ca="1">IFERROR(__xludf.DUMMYFUNCTION("GOOGLETRANSLATE(A4521)"),"throne")</f>
        <v>throne</v>
      </c>
    </row>
    <row r="4522" spans="1:2" ht="15.75" customHeight="1" x14ac:dyDescent="0.25">
      <c r="A4522" s="1" t="s">
        <v>4522</v>
      </c>
      <c r="B4522" s="1" t="str">
        <f ca="1">IFERROR(__xludf.DUMMYFUNCTION("GOOGLETRANSLATE(A4522)"),"corner")</f>
        <v>corner</v>
      </c>
    </row>
    <row r="4523" spans="1:2" ht="15.75" customHeight="1" x14ac:dyDescent="0.25">
      <c r="A4523" s="1" t="s">
        <v>4523</v>
      </c>
      <c r="B4523" s="1" t="str">
        <f ca="1">IFERROR(__xludf.DUMMYFUNCTION("GOOGLETRANSLATE(A4523)"),"increase")</f>
        <v>increase</v>
      </c>
    </row>
    <row r="4524" spans="1:2" ht="15.75" customHeight="1" x14ac:dyDescent="0.25">
      <c r="A4524" s="1" t="s">
        <v>4524</v>
      </c>
      <c r="B4524" s="1" t="str">
        <f ca="1">IFERROR(__xludf.DUMMYFUNCTION("GOOGLETRANSLATE(A4524)"),"to hide")</f>
        <v>to hide</v>
      </c>
    </row>
    <row r="4525" spans="1:2" ht="15.75" customHeight="1" x14ac:dyDescent="0.25">
      <c r="A4525" s="1" t="s">
        <v>4525</v>
      </c>
      <c r="B4525" s="1" t="str">
        <f ca="1">IFERROR(__xludf.DUMMYFUNCTION("GOOGLETRANSLATE(A4525)"),"politicians")</f>
        <v>politicians</v>
      </c>
    </row>
    <row r="4526" spans="1:2" ht="15.75" customHeight="1" x14ac:dyDescent="0.25">
      <c r="A4526" s="1" t="s">
        <v>4526</v>
      </c>
      <c r="B4526" s="1" t="str">
        <f ca="1">IFERROR(__xludf.DUMMYFUNCTION("GOOGLETRANSLATE(A4526)"),"deaths")</f>
        <v>deaths</v>
      </c>
    </row>
    <row r="4527" spans="1:2" ht="15.75" customHeight="1" x14ac:dyDescent="0.25">
      <c r="A4527" s="1" t="s">
        <v>4527</v>
      </c>
      <c r="B4527" s="1" t="str">
        <f ca="1">IFERROR(__xludf.DUMMYFUNCTION("GOOGLETRANSLATE(A4527)"),"anthony")</f>
        <v>anthony</v>
      </c>
    </row>
    <row r="4528" spans="1:2" ht="15.75" customHeight="1" x14ac:dyDescent="0.25">
      <c r="A4528" s="1" t="s">
        <v>4528</v>
      </c>
      <c r="B4528" s="1" t="str">
        <f ca="1">IFERROR(__xludf.DUMMYFUNCTION("GOOGLETRANSLATE(A4528)"),"You thought")</f>
        <v>You thought</v>
      </c>
    </row>
    <row r="4529" spans="1:2" ht="15.75" customHeight="1" x14ac:dyDescent="0.25">
      <c r="A4529" s="1" t="s">
        <v>4529</v>
      </c>
      <c r="B4529" s="1" t="str">
        <f ca="1">IFERROR(__xludf.DUMMYFUNCTION("GOOGLETRANSLATE(A4529)"),"I took out")</f>
        <v>I took out</v>
      </c>
    </row>
    <row r="4530" spans="1:2" ht="15.75" customHeight="1" x14ac:dyDescent="0.25">
      <c r="A4530" s="1" t="s">
        <v>4530</v>
      </c>
      <c r="B4530" s="1" t="str">
        <f ca="1">IFERROR(__xludf.DUMMYFUNCTION("GOOGLETRANSLATE(A4530)"),"taller")</f>
        <v>taller</v>
      </c>
    </row>
    <row r="4531" spans="1:2" ht="15.75" customHeight="1" x14ac:dyDescent="0.25">
      <c r="A4531" s="1" t="s">
        <v>4531</v>
      </c>
      <c r="B4531" s="1" t="str">
        <f ca="1">IFERROR(__xludf.DUMMYFUNCTION("GOOGLETRANSLATE(A4531)"),"fantastic")</f>
        <v>fantastic</v>
      </c>
    </row>
    <row r="4532" spans="1:2" ht="15.75" customHeight="1" x14ac:dyDescent="0.25">
      <c r="A4532" s="1" t="s">
        <v>4532</v>
      </c>
      <c r="B4532" s="1" t="str">
        <f ca="1">IFERROR(__xludf.DUMMYFUNCTION("GOOGLETRANSLATE(A4532)"),"practice")</f>
        <v>practice</v>
      </c>
    </row>
    <row r="4533" spans="1:2" ht="15.75" customHeight="1" x14ac:dyDescent="0.25">
      <c r="A4533" s="1" t="s">
        <v>4533</v>
      </c>
      <c r="B4533" s="1" t="str">
        <f ca="1">IFERROR(__xludf.DUMMYFUNCTION("GOOGLETRANSLATE(A4533)"),"seating")</f>
        <v>seating</v>
      </c>
    </row>
    <row r="4534" spans="1:2" ht="15.75" customHeight="1" x14ac:dyDescent="0.25">
      <c r="A4534" s="1" t="s">
        <v>4534</v>
      </c>
      <c r="B4534" s="1" t="str">
        <f ca="1">IFERROR(__xludf.DUMMYFUNCTION("GOOGLETRANSLATE(A4534)"),"armed")</f>
        <v>armed</v>
      </c>
    </row>
    <row r="4535" spans="1:2" ht="15.75" customHeight="1" x14ac:dyDescent="0.25">
      <c r="A4535" s="1" t="s">
        <v>4535</v>
      </c>
      <c r="B4535" s="1" t="str">
        <f ca="1">IFERROR(__xludf.DUMMYFUNCTION("GOOGLETRANSLATE(A4535)"),"gibbs")</f>
        <v>gibbs</v>
      </c>
    </row>
    <row r="4536" spans="1:2" ht="15.75" customHeight="1" x14ac:dyDescent="0.25">
      <c r="A4536" s="1" t="s">
        <v>4536</v>
      </c>
      <c r="B4536" s="1" t="str">
        <f ca="1">IFERROR(__xludf.DUMMYFUNCTION("GOOGLETRANSLATE(A4536)"),"There will be")</f>
        <v>There will be</v>
      </c>
    </row>
    <row r="4537" spans="1:2" ht="15.75" customHeight="1" x14ac:dyDescent="0.25">
      <c r="A4537" s="1" t="s">
        <v>4537</v>
      </c>
      <c r="B4537" s="1" t="str">
        <f ca="1">IFERROR(__xludf.DUMMYFUNCTION("GOOGLETRANSLATE(A4537)"),"considers")</f>
        <v>considers</v>
      </c>
    </row>
    <row r="4538" spans="1:2" ht="15.75" customHeight="1" x14ac:dyDescent="0.25">
      <c r="A4538" s="1" t="s">
        <v>4538</v>
      </c>
      <c r="B4538" s="1" t="str">
        <f ca="1">IFERROR(__xludf.DUMMYFUNCTION("GOOGLETRANSLATE(A4538)"),"to meet")</f>
        <v>to meet</v>
      </c>
    </row>
    <row r="4539" spans="1:2" ht="15.75" customHeight="1" x14ac:dyDescent="0.25">
      <c r="A4539" s="1" t="s">
        <v>4539</v>
      </c>
      <c r="B4539" s="1" t="str">
        <f ca="1">IFERROR(__xludf.DUMMYFUNCTION("GOOGLETRANSLATE(A4539)"),"We put")</f>
        <v>We put</v>
      </c>
    </row>
    <row r="4540" spans="1:2" ht="15.75" customHeight="1" x14ac:dyDescent="0.25">
      <c r="A4540" s="1" t="s">
        <v>4540</v>
      </c>
      <c r="B4540" s="1" t="str">
        <f ca="1">IFERROR(__xludf.DUMMYFUNCTION("GOOGLETRANSLATE(A4540)"),"we")</f>
        <v>we</v>
      </c>
    </row>
    <row r="4541" spans="1:2" ht="15.75" customHeight="1" x14ac:dyDescent="0.25">
      <c r="A4541" s="1" t="s">
        <v>4541</v>
      </c>
      <c r="B4541" s="1" t="str">
        <f ca="1">IFERROR(__xludf.DUMMYFUNCTION("GOOGLETRANSLATE(A4541)"),"You get")</f>
        <v>You get</v>
      </c>
    </row>
    <row r="4542" spans="1:2" ht="15.75" customHeight="1" x14ac:dyDescent="0.25">
      <c r="A4542" s="1" t="s">
        <v>4542</v>
      </c>
      <c r="B4542" s="1" t="str">
        <f ca="1">IFERROR(__xludf.DUMMYFUNCTION("GOOGLETRANSLATE(A4542)"),"seated")</f>
        <v>seated</v>
      </c>
    </row>
    <row r="4543" spans="1:2" ht="15.75" customHeight="1" x14ac:dyDescent="0.25">
      <c r="A4543" s="1" t="s">
        <v>4543</v>
      </c>
      <c r="B4543" s="1" t="str">
        <f ca="1">IFERROR(__xludf.DUMMYFUNCTION("GOOGLETRANSLATE(A4543)"),"cost")</f>
        <v>cost</v>
      </c>
    </row>
    <row r="4544" spans="1:2" ht="15.75" customHeight="1" x14ac:dyDescent="0.25">
      <c r="A4544" s="1" t="s">
        <v>4544</v>
      </c>
      <c r="B4544" s="1" t="str">
        <f ca="1">IFERROR(__xludf.DUMMYFUNCTION("GOOGLETRANSLATE(A4544)"),"ringing")</f>
        <v>ringing</v>
      </c>
    </row>
    <row r="4545" spans="1:2" ht="15.75" customHeight="1" x14ac:dyDescent="0.25">
      <c r="A4545" s="1" t="s">
        <v>4545</v>
      </c>
      <c r="B4545" s="1" t="str">
        <f ca="1">IFERROR(__xludf.DUMMYFUNCTION("GOOGLETRANSLATE(A4545)"),"stanley")</f>
        <v>stanley</v>
      </c>
    </row>
    <row r="4546" spans="1:2" ht="15.75" customHeight="1" x14ac:dyDescent="0.25">
      <c r="A4546" s="1" t="s">
        <v>4546</v>
      </c>
      <c r="B4546" s="1" t="str">
        <f ca="1">IFERROR(__xludf.DUMMYFUNCTION("GOOGLETRANSLATE(A4546)"),"believe")</f>
        <v>believe</v>
      </c>
    </row>
    <row r="4547" spans="1:2" ht="15.75" customHeight="1" x14ac:dyDescent="0.25">
      <c r="A4547" s="1" t="s">
        <v>4547</v>
      </c>
      <c r="B4547" s="1" t="str">
        <f ca="1">IFERROR(__xludf.DUMMYFUNCTION("GOOGLETRANSLATE(A4547)"),"ayúdenme")</f>
        <v>ayúdenme</v>
      </c>
    </row>
    <row r="4548" spans="1:2" ht="15.75" customHeight="1" x14ac:dyDescent="0.25">
      <c r="A4548" s="1" t="s">
        <v>4548</v>
      </c>
      <c r="B4548" s="1" t="str">
        <f ca="1">IFERROR(__xludf.DUMMYFUNCTION("GOOGLETRANSLATE(A4548)"),"court")</f>
        <v>court</v>
      </c>
    </row>
    <row r="4549" spans="1:2" ht="15.75" customHeight="1" x14ac:dyDescent="0.25">
      <c r="A4549" s="1" t="s">
        <v>4549</v>
      </c>
      <c r="B4549" s="1" t="str">
        <f ca="1">IFERROR(__xludf.DUMMYFUNCTION("GOOGLETRANSLATE(A4549)"),"Talk to me")</f>
        <v>Talk to me</v>
      </c>
    </row>
    <row r="4550" spans="1:2" ht="15.75" customHeight="1" x14ac:dyDescent="0.25">
      <c r="A4550" s="1" t="s">
        <v>4550</v>
      </c>
      <c r="B4550" s="1" t="str">
        <f ca="1">IFERROR(__xludf.DUMMYFUNCTION("GOOGLETRANSLATE(A4550)"),"janet")</f>
        <v>janet</v>
      </c>
    </row>
    <row r="4551" spans="1:2" ht="15.75" customHeight="1" x14ac:dyDescent="0.25">
      <c r="A4551" s="1" t="s">
        <v>4551</v>
      </c>
      <c r="B4551" s="1" t="str">
        <f ca="1">IFERROR(__xludf.DUMMYFUNCTION("GOOGLETRANSLATE(A4551)"),"drunk")</f>
        <v>drunk</v>
      </c>
    </row>
    <row r="4552" spans="1:2" ht="15.75" customHeight="1" x14ac:dyDescent="0.25">
      <c r="A4552" s="1" t="s">
        <v>4552</v>
      </c>
      <c r="B4552" s="1" t="str">
        <f ca="1">IFERROR(__xludf.DUMMYFUNCTION("GOOGLETRANSLATE(A4552)"),"you lose")</f>
        <v>you lose</v>
      </c>
    </row>
    <row r="4553" spans="1:2" ht="15.75" customHeight="1" x14ac:dyDescent="0.25">
      <c r="A4553" s="1" t="s">
        <v>4553</v>
      </c>
      <c r="B4553" s="1" t="str">
        <f ca="1">IFERROR(__xludf.DUMMYFUNCTION("GOOGLETRANSLATE(A4553)"),"Put it")</f>
        <v>Put it</v>
      </c>
    </row>
    <row r="4554" spans="1:2" ht="15.75" customHeight="1" x14ac:dyDescent="0.25">
      <c r="A4554" s="1" t="s">
        <v>4554</v>
      </c>
      <c r="B4554" s="1" t="str">
        <f ca="1">IFERROR(__xludf.DUMMYFUNCTION("GOOGLETRANSLATE(A4554)"),"hen")</f>
        <v>hen</v>
      </c>
    </row>
    <row r="4555" spans="1:2" ht="15.75" customHeight="1" x14ac:dyDescent="0.25">
      <c r="A4555" s="1" t="s">
        <v>4555</v>
      </c>
      <c r="B4555" s="1" t="str">
        <f ca="1">IFERROR(__xludf.DUMMYFUNCTION("GOOGLETRANSLATE(A4555)"),"miguel")</f>
        <v>miguel</v>
      </c>
    </row>
    <row r="4556" spans="1:2" ht="15.75" customHeight="1" x14ac:dyDescent="0.25">
      <c r="A4556" s="1" t="s">
        <v>4556</v>
      </c>
      <c r="B4556" s="1" t="str">
        <f ca="1">IFERROR(__xludf.DUMMYFUNCTION("GOOGLETRANSLATE(A4556)"),"October")</f>
        <v>October</v>
      </c>
    </row>
    <row r="4557" spans="1:2" ht="15.75" customHeight="1" x14ac:dyDescent="0.25">
      <c r="A4557" s="1" t="s">
        <v>4557</v>
      </c>
      <c r="B4557" s="1" t="str">
        <f ca="1">IFERROR(__xludf.DUMMYFUNCTION("GOOGLETRANSLATE(A4557)"),"feel")</f>
        <v>feel</v>
      </c>
    </row>
    <row r="4558" spans="1:2" ht="15.75" customHeight="1" x14ac:dyDescent="0.25">
      <c r="A4558" s="1" t="s">
        <v>4558</v>
      </c>
      <c r="B4558" s="1" t="str">
        <f ca="1">IFERROR(__xludf.DUMMYFUNCTION("GOOGLETRANSLATE(A4558)"),"Risks")</f>
        <v>Risks</v>
      </c>
    </row>
    <row r="4559" spans="1:2" ht="15.75" customHeight="1" x14ac:dyDescent="0.25">
      <c r="A4559" s="1" t="s">
        <v>4559</v>
      </c>
      <c r="B4559" s="1" t="str">
        <f ca="1">IFERROR(__xludf.DUMMYFUNCTION("GOOGLETRANSLATE(A4559)"),"difficult")</f>
        <v>difficult</v>
      </c>
    </row>
    <row r="4560" spans="1:2" ht="15.75" customHeight="1" x14ac:dyDescent="0.25">
      <c r="A4560" s="1" t="s">
        <v>4560</v>
      </c>
      <c r="B4560" s="1" t="str">
        <f ca="1">IFERROR(__xludf.DUMMYFUNCTION("GOOGLETRANSLATE(A4560)"),"big")</f>
        <v>big</v>
      </c>
    </row>
    <row r="4561" spans="1:2" ht="15.75" customHeight="1" x14ac:dyDescent="0.25">
      <c r="A4561" s="1" t="s">
        <v>4561</v>
      </c>
      <c r="B4561" s="1" t="str">
        <f ca="1">IFERROR(__xludf.DUMMYFUNCTION("GOOGLETRANSLATE(A4561)"),"to wash")</f>
        <v>to wash</v>
      </c>
    </row>
    <row r="4562" spans="1:2" ht="15.75" customHeight="1" x14ac:dyDescent="0.25">
      <c r="A4562" s="1" t="s">
        <v>4562</v>
      </c>
      <c r="B4562" s="1" t="str">
        <f ca="1">IFERROR(__xludf.DUMMYFUNCTION("GOOGLETRANSLATE(A4562)"),"get you")</f>
        <v>get you</v>
      </c>
    </row>
    <row r="4563" spans="1:2" ht="15.75" customHeight="1" x14ac:dyDescent="0.25">
      <c r="A4563" s="1" t="s">
        <v>4563</v>
      </c>
      <c r="B4563" s="1" t="str">
        <f ca="1">IFERROR(__xludf.DUMMYFUNCTION("GOOGLETRANSLATE(A4563)"),"whose")</f>
        <v>whose</v>
      </c>
    </row>
    <row r="4564" spans="1:2" ht="15.75" customHeight="1" x14ac:dyDescent="0.25">
      <c r="A4564" s="1" t="s">
        <v>4564</v>
      </c>
      <c r="B4564" s="1" t="str">
        <f ca="1">IFERROR(__xludf.DUMMYFUNCTION("GOOGLETRANSLATE(A4564)"),"falling down")</f>
        <v>falling down</v>
      </c>
    </row>
    <row r="4565" spans="1:2" ht="15.75" customHeight="1" x14ac:dyDescent="0.25">
      <c r="A4565" s="1" t="s">
        <v>4565</v>
      </c>
      <c r="B4565" s="1" t="str">
        <f ca="1">IFERROR(__xludf.DUMMYFUNCTION("GOOGLETRANSLATE(A4565)"),"emotional")</f>
        <v>emotional</v>
      </c>
    </row>
    <row r="4566" spans="1:2" ht="15.75" customHeight="1" x14ac:dyDescent="0.25">
      <c r="A4566" s="1" t="s">
        <v>4566</v>
      </c>
      <c r="B4566" s="1" t="str">
        <f ca="1">IFERROR(__xludf.DUMMYFUNCTION("GOOGLETRANSLATE(A4566)"),"promised")</f>
        <v>promised</v>
      </c>
    </row>
    <row r="4567" spans="1:2" ht="15.75" customHeight="1" x14ac:dyDescent="0.25">
      <c r="A4567" s="1" t="s">
        <v>4567</v>
      </c>
      <c r="B4567" s="1" t="str">
        <f ca="1">IFERROR(__xludf.DUMMYFUNCTION("GOOGLETRANSLATE(A4567)"),"inconvenience")</f>
        <v>inconvenience</v>
      </c>
    </row>
    <row r="4568" spans="1:2" ht="15.75" customHeight="1" x14ac:dyDescent="0.25">
      <c r="A4568" s="1" t="s">
        <v>4568</v>
      </c>
      <c r="B4568" s="1" t="str">
        <f ca="1">IFERROR(__xludf.DUMMYFUNCTION("GOOGLETRANSLATE(A4568)"),"christine")</f>
        <v>christine</v>
      </c>
    </row>
    <row r="4569" spans="1:2" ht="15.75" customHeight="1" x14ac:dyDescent="0.25">
      <c r="A4569" s="1" t="s">
        <v>4569</v>
      </c>
      <c r="B4569" s="1" t="str">
        <f ca="1">IFERROR(__xludf.DUMMYFUNCTION("GOOGLETRANSLATE(A4569)"),"get")</f>
        <v>get</v>
      </c>
    </row>
    <row r="4570" spans="1:2" ht="15.75" customHeight="1" x14ac:dyDescent="0.25">
      <c r="A4570" s="1" t="s">
        <v>4570</v>
      </c>
      <c r="B4570" s="1" t="str">
        <f ca="1">IFERROR(__xludf.DUMMYFUNCTION("GOOGLETRANSLATE(A4570)"),"fingerprint")</f>
        <v>fingerprint</v>
      </c>
    </row>
    <row r="4571" spans="1:2" ht="15.75" customHeight="1" x14ac:dyDescent="0.25">
      <c r="A4571" s="1" t="s">
        <v>4571</v>
      </c>
      <c r="B4571" s="1" t="str">
        <f ca="1">IFERROR(__xludf.DUMMYFUNCTION("GOOGLETRANSLATE(A4571)"),"grabs")</f>
        <v>grabs</v>
      </c>
    </row>
    <row r="4572" spans="1:2" ht="15.75" customHeight="1" x14ac:dyDescent="0.25">
      <c r="A4572" s="1" t="s">
        <v>4572</v>
      </c>
      <c r="B4572" s="1" t="str">
        <f ca="1">IFERROR(__xludf.DUMMYFUNCTION("GOOGLETRANSLATE(A4572)"),"karl")</f>
        <v>karl</v>
      </c>
    </row>
    <row r="4573" spans="1:2" ht="15.75" customHeight="1" x14ac:dyDescent="0.25">
      <c r="A4573" s="1" t="s">
        <v>4573</v>
      </c>
      <c r="B4573" s="1" t="str">
        <f ca="1">IFERROR(__xludf.DUMMYFUNCTION("GOOGLETRANSLATE(A4573)"),"condemn")</f>
        <v>condemn</v>
      </c>
    </row>
    <row r="4574" spans="1:2" ht="15.75" customHeight="1" x14ac:dyDescent="0.25">
      <c r="A4574" s="1" t="s">
        <v>4574</v>
      </c>
      <c r="B4574" s="1" t="str">
        <f ca="1">IFERROR(__xludf.DUMMYFUNCTION("GOOGLETRANSLATE(A4574)"),"tell me")</f>
        <v>tell me</v>
      </c>
    </row>
    <row r="4575" spans="1:2" ht="15.75" customHeight="1" x14ac:dyDescent="0.25">
      <c r="A4575" s="1" t="s">
        <v>4575</v>
      </c>
      <c r="B4575" s="1" t="str">
        <f ca="1">IFERROR(__xludf.DUMMYFUNCTION("GOOGLETRANSLATE(A4575)"),"coffee shop")</f>
        <v>coffee shop</v>
      </c>
    </row>
    <row r="4576" spans="1:2" ht="15.75" customHeight="1" x14ac:dyDescent="0.25">
      <c r="A4576" s="1" t="s">
        <v>4576</v>
      </c>
      <c r="B4576" s="1" t="str">
        <f ca="1">IFERROR(__xludf.DUMMYFUNCTION("GOOGLETRANSLATE(A4576)"),"honestal")</f>
        <v>honestal</v>
      </c>
    </row>
    <row r="4577" spans="1:2" ht="15.75" customHeight="1" x14ac:dyDescent="0.25">
      <c r="A4577" s="1" t="s">
        <v>4577</v>
      </c>
      <c r="B4577" s="1" t="str">
        <f ca="1">IFERROR(__xludf.DUMMYFUNCTION("GOOGLETRANSLATE(A4577)"),"tomato")</f>
        <v>tomato</v>
      </c>
    </row>
    <row r="4578" spans="1:2" ht="15.75" customHeight="1" x14ac:dyDescent="0.25">
      <c r="A4578" s="1" t="s">
        <v>4578</v>
      </c>
      <c r="B4578" s="1" t="str">
        <f ca="1">IFERROR(__xludf.DUMMYFUNCTION("GOOGLETRANSLATE(A4578)"),"pablo")</f>
        <v>pablo</v>
      </c>
    </row>
    <row r="4579" spans="1:2" ht="15.75" customHeight="1" x14ac:dyDescent="0.25">
      <c r="A4579" s="1" t="s">
        <v>4579</v>
      </c>
      <c r="B4579" s="1" t="str">
        <f ca="1">IFERROR(__xludf.DUMMYFUNCTION("GOOGLETRANSLATE(A4579)"),"measures")</f>
        <v>measures</v>
      </c>
    </row>
    <row r="4580" spans="1:2" ht="15.75" customHeight="1" x14ac:dyDescent="0.25">
      <c r="A4580" s="1" t="s">
        <v>4580</v>
      </c>
      <c r="B4580" s="1" t="str">
        <f ca="1">IFERROR(__xludf.DUMMYFUNCTION("GOOGLETRANSLATE(A4580)"),"offered")</f>
        <v>offered</v>
      </c>
    </row>
    <row r="4581" spans="1:2" ht="15.75" customHeight="1" x14ac:dyDescent="0.25">
      <c r="A4581" s="1" t="s">
        <v>4581</v>
      </c>
      <c r="B4581" s="1" t="str">
        <f ca="1">IFERROR(__xludf.DUMMYFUNCTION("GOOGLETRANSLATE(A4581)"),"walnut")</f>
        <v>walnut</v>
      </c>
    </row>
    <row r="4582" spans="1:2" ht="15.75" customHeight="1" x14ac:dyDescent="0.25">
      <c r="A4582" s="1" t="s">
        <v>4582</v>
      </c>
      <c r="B4582" s="1" t="str">
        <f ca="1">IFERROR(__xludf.DUMMYFUNCTION("GOOGLETRANSLATE(A4582)"),"maybe")</f>
        <v>maybe</v>
      </c>
    </row>
    <row r="4583" spans="1:2" ht="15.75" customHeight="1" x14ac:dyDescent="0.25">
      <c r="A4583" s="1" t="s">
        <v>4583</v>
      </c>
      <c r="B4583" s="1" t="str">
        <f ca="1">IFERROR(__xludf.DUMMYFUNCTION("GOOGLETRANSLATE(A4583)"),"jealous")</f>
        <v>jealous</v>
      </c>
    </row>
    <row r="4584" spans="1:2" ht="15.75" customHeight="1" x14ac:dyDescent="0.25">
      <c r="A4584" s="1" t="s">
        <v>4584</v>
      </c>
      <c r="B4584" s="1" t="str">
        <f ca="1">IFERROR(__xludf.DUMMYFUNCTION("GOOGLETRANSLATE(A4584)"),"instinct")</f>
        <v>instinct</v>
      </c>
    </row>
    <row r="4585" spans="1:2" ht="15.75" customHeight="1" x14ac:dyDescent="0.25">
      <c r="A4585" s="1" t="s">
        <v>4585</v>
      </c>
      <c r="B4585" s="1" t="str">
        <f ca="1">IFERROR(__xludf.DUMMYFUNCTION("GOOGLETRANSLATE(A4585)"),"banks")</f>
        <v>banks</v>
      </c>
    </row>
    <row r="4586" spans="1:2" ht="15.75" customHeight="1" x14ac:dyDescent="0.25">
      <c r="A4586" s="1" t="s">
        <v>4586</v>
      </c>
      <c r="B4586" s="1" t="str">
        <f ca="1">IFERROR(__xludf.DUMMYFUNCTION("GOOGLETRANSLATE(A4586)"),"mine")</f>
        <v>mine</v>
      </c>
    </row>
    <row r="4587" spans="1:2" ht="15.75" customHeight="1" x14ac:dyDescent="0.25">
      <c r="A4587" s="1" t="s">
        <v>4587</v>
      </c>
      <c r="B4587" s="1" t="str">
        <f ca="1">IFERROR(__xludf.DUMMYFUNCTION("GOOGLETRANSLATE(A4587)"),"emotional")</f>
        <v>emotional</v>
      </c>
    </row>
    <row r="4588" spans="1:2" ht="15.75" customHeight="1" x14ac:dyDescent="0.25">
      <c r="A4588" s="1" t="s">
        <v>4588</v>
      </c>
      <c r="B4588" s="1" t="str">
        <f ca="1">IFERROR(__xludf.DUMMYFUNCTION("GOOGLETRANSLATE(A4588)"),"toy")</f>
        <v>toy</v>
      </c>
    </row>
    <row r="4589" spans="1:2" ht="15.75" customHeight="1" x14ac:dyDescent="0.25">
      <c r="A4589" s="1" t="s">
        <v>4589</v>
      </c>
      <c r="B4589" s="1" t="str">
        <f ca="1">IFERROR(__xludf.DUMMYFUNCTION("GOOGLETRANSLATE(A4589)"),"villa")</f>
        <v>villa</v>
      </c>
    </row>
    <row r="4590" spans="1:2" ht="15.75" customHeight="1" x14ac:dyDescent="0.25">
      <c r="A4590" s="1" t="s">
        <v>4590</v>
      </c>
      <c r="B4590" s="1" t="str">
        <f ca="1">IFERROR(__xludf.DUMMYFUNCTION("GOOGLETRANSLATE(A4590)"),"known")</f>
        <v>known</v>
      </c>
    </row>
    <row r="4591" spans="1:2" ht="15.75" customHeight="1" x14ac:dyDescent="0.25">
      <c r="A4591" s="1" t="s">
        <v>4591</v>
      </c>
      <c r="B4591" s="1" t="str">
        <f ca="1">IFERROR(__xludf.DUMMYFUNCTION("GOOGLETRANSLATE(A4591)"),"will serve")</f>
        <v>will serve</v>
      </c>
    </row>
    <row r="4592" spans="1:2" ht="15.75" customHeight="1" x14ac:dyDescent="0.25">
      <c r="A4592" s="1" t="s">
        <v>4592</v>
      </c>
      <c r="B4592" s="1" t="str">
        <f ca="1">IFERROR(__xludf.DUMMYFUNCTION("GOOGLETRANSLATE(A4592)"),"norman")</f>
        <v>norman</v>
      </c>
    </row>
    <row r="4593" spans="1:2" ht="15.75" customHeight="1" x14ac:dyDescent="0.25">
      <c r="A4593" s="1" t="s">
        <v>4593</v>
      </c>
      <c r="B4593" s="1" t="str">
        <f ca="1">IFERROR(__xludf.DUMMYFUNCTION("GOOGLETRANSLATE(A4593)"),"penny")</f>
        <v>penny</v>
      </c>
    </row>
    <row r="4594" spans="1:2" ht="15.75" customHeight="1" x14ac:dyDescent="0.25">
      <c r="A4594" s="1" t="s">
        <v>4594</v>
      </c>
      <c r="B4594" s="1" t="str">
        <f ca="1">IFERROR(__xludf.DUMMYFUNCTION("GOOGLETRANSLATE(A4594)"),"lincoln")</f>
        <v>lincoln</v>
      </c>
    </row>
    <row r="4595" spans="1:2" ht="15.75" customHeight="1" x14ac:dyDescent="0.25">
      <c r="A4595" s="1" t="s">
        <v>4595</v>
      </c>
      <c r="B4595" s="1" t="str">
        <f ca="1">IFERROR(__xludf.DUMMYFUNCTION("GOOGLETRANSLATE(A4595)"),"connor")</f>
        <v>connor</v>
      </c>
    </row>
    <row r="4596" spans="1:2" ht="15.75" customHeight="1" x14ac:dyDescent="0.25">
      <c r="A4596" s="1" t="s">
        <v>4596</v>
      </c>
      <c r="B4596" s="1" t="str">
        <f ca="1">IFERROR(__xludf.DUMMYFUNCTION("GOOGLETRANSLATE(A4596)"),"power")</f>
        <v>power</v>
      </c>
    </row>
    <row r="4597" spans="1:2" ht="15.75" customHeight="1" x14ac:dyDescent="0.25">
      <c r="A4597" s="1" t="s">
        <v>4597</v>
      </c>
      <c r="B4597" s="1" t="str">
        <f ca="1">IFERROR(__xludf.DUMMYFUNCTION("GOOGLETRANSLATE(A4597)"),"united")</f>
        <v>united</v>
      </c>
    </row>
    <row r="4598" spans="1:2" ht="15.75" customHeight="1" x14ac:dyDescent="0.25">
      <c r="A4598" s="1" t="s">
        <v>4598</v>
      </c>
      <c r="B4598" s="1" t="str">
        <f ca="1">IFERROR(__xludf.DUMMYFUNCTION("GOOGLETRANSLATE(A4598)"),"julian")</f>
        <v>julian</v>
      </c>
    </row>
    <row r="4599" spans="1:2" ht="15.75" customHeight="1" x14ac:dyDescent="0.25">
      <c r="A4599" s="1" t="s">
        <v>4599</v>
      </c>
      <c r="B4599" s="1" t="str">
        <f ca="1">IFERROR(__xludf.DUMMYFUNCTION("GOOGLETRANSLATE(A4599)"),"do you copy")</f>
        <v>do you copy</v>
      </c>
    </row>
    <row r="4600" spans="1:2" ht="15.75" customHeight="1" x14ac:dyDescent="0.25">
      <c r="A4600" s="1" t="s">
        <v>4600</v>
      </c>
      <c r="B4600" s="1" t="str">
        <f ca="1">IFERROR(__xludf.DUMMYFUNCTION("GOOGLETRANSLATE(A4600)"),"recipe")</f>
        <v>recipe</v>
      </c>
    </row>
    <row r="4601" spans="1:2" ht="15.75" customHeight="1" x14ac:dyDescent="0.25">
      <c r="A4601" s="1" t="s">
        <v>4601</v>
      </c>
      <c r="B4601" s="1" t="str">
        <f ca="1">IFERROR(__xludf.DUMMYFUNCTION("GOOGLETRANSLATE(A4601)"),"interested")</f>
        <v>interested</v>
      </c>
    </row>
    <row r="4602" spans="1:2" ht="15.75" customHeight="1" x14ac:dyDescent="0.25">
      <c r="A4602" s="1" t="s">
        <v>4602</v>
      </c>
      <c r="B4602" s="1" t="str">
        <f ca="1">IFERROR(__xludf.DUMMYFUNCTION("GOOGLETRANSLATE(A4602)"),"will follow")</f>
        <v>will follow</v>
      </c>
    </row>
    <row r="4603" spans="1:2" ht="15.75" customHeight="1" x14ac:dyDescent="0.25">
      <c r="A4603" s="1" t="s">
        <v>4603</v>
      </c>
      <c r="B4603" s="1" t="str">
        <f ca="1">IFERROR(__xludf.DUMMYFUNCTION("GOOGLETRANSLATE(A4603)"),"Hear me")</f>
        <v>Hear me</v>
      </c>
    </row>
    <row r="4604" spans="1:2" ht="15.75" customHeight="1" x14ac:dyDescent="0.25">
      <c r="A4604" s="1" t="s">
        <v>4604</v>
      </c>
      <c r="B4604" s="1" t="str">
        <f ca="1">IFERROR(__xludf.DUMMYFUNCTION("GOOGLETRANSLATE(A4604)"),"standards")</f>
        <v>standards</v>
      </c>
    </row>
    <row r="4605" spans="1:2" ht="15.75" customHeight="1" x14ac:dyDescent="0.25">
      <c r="A4605" s="1" t="s">
        <v>4605</v>
      </c>
      <c r="B4605" s="1" t="str">
        <f ca="1">IFERROR(__xludf.DUMMYFUNCTION("GOOGLETRANSLATE(A4605)"),"cocaine")</f>
        <v>cocaine</v>
      </c>
    </row>
    <row r="4606" spans="1:2" ht="15.75" customHeight="1" x14ac:dyDescent="0.25">
      <c r="A4606" s="1" t="s">
        <v>4606</v>
      </c>
      <c r="B4606" s="1" t="str">
        <f ca="1">IFERROR(__xludf.DUMMYFUNCTION("GOOGLETRANSLATE(A4606)"),"find you")</f>
        <v>find you</v>
      </c>
    </row>
    <row r="4607" spans="1:2" ht="15.75" customHeight="1" x14ac:dyDescent="0.25">
      <c r="A4607" s="1" t="s">
        <v>4607</v>
      </c>
      <c r="B4607" s="1" t="str">
        <f ca="1">IFERROR(__xludf.DUMMYFUNCTION("GOOGLETRANSLATE(A4607)"),"change")</f>
        <v>change</v>
      </c>
    </row>
    <row r="4608" spans="1:2" ht="15.75" customHeight="1" x14ac:dyDescent="0.25">
      <c r="A4608" s="1" t="s">
        <v>4608</v>
      </c>
      <c r="B4608" s="1" t="str">
        <f ca="1">IFERROR(__xludf.DUMMYFUNCTION("GOOGLETRANSLATE(A4608)"),"killer")</f>
        <v>killer</v>
      </c>
    </row>
    <row r="4609" spans="1:2" ht="15.75" customHeight="1" x14ac:dyDescent="0.25">
      <c r="A4609" s="1" t="s">
        <v>4609</v>
      </c>
      <c r="B4609" s="1" t="str">
        <f ca="1">IFERROR(__xludf.DUMMYFUNCTION("GOOGLETRANSLATE(A4609)"),"running away")</f>
        <v>running away</v>
      </c>
    </row>
    <row r="4610" spans="1:2" ht="15.75" customHeight="1" x14ac:dyDescent="0.25">
      <c r="A4610" s="1" t="s">
        <v>4610</v>
      </c>
      <c r="B4610" s="1" t="str">
        <f ca="1">IFERROR(__xludf.DUMMYFUNCTION("GOOGLETRANSLATE(A4610)"),"dope")</f>
        <v>dope</v>
      </c>
    </row>
    <row r="4611" spans="1:2" ht="15.75" customHeight="1" x14ac:dyDescent="0.25">
      <c r="A4611" s="1" t="s">
        <v>4611</v>
      </c>
      <c r="B4611" s="1" t="str">
        <f ca="1">IFERROR(__xludf.DUMMYFUNCTION("GOOGLETRANSLATE(A4611)"),"we enter")</f>
        <v>we enter</v>
      </c>
    </row>
    <row r="4612" spans="1:2" ht="15.75" customHeight="1" x14ac:dyDescent="0.25">
      <c r="A4612" s="1" t="s">
        <v>4612</v>
      </c>
      <c r="B4612" s="1" t="str">
        <f ca="1">IFERROR(__xludf.DUMMYFUNCTION("GOOGLETRANSLATE(A4612)"),"congress")</f>
        <v>congress</v>
      </c>
    </row>
    <row r="4613" spans="1:2" ht="15.75" customHeight="1" x14ac:dyDescent="0.25">
      <c r="A4613" s="1" t="s">
        <v>4613</v>
      </c>
      <c r="B4613" s="1" t="str">
        <f ca="1">IFERROR(__xludf.DUMMYFUNCTION("GOOGLETRANSLATE(A4613)"),"layer")</f>
        <v>layer</v>
      </c>
    </row>
    <row r="4614" spans="1:2" ht="15.75" customHeight="1" x14ac:dyDescent="0.25">
      <c r="A4614" s="1" t="s">
        <v>4614</v>
      </c>
      <c r="B4614" s="1" t="str">
        <f ca="1">IFERROR(__xludf.DUMMYFUNCTION("GOOGLETRANSLATE(A4614)"),"touched")</f>
        <v>touched</v>
      </c>
    </row>
    <row r="4615" spans="1:2" ht="15.75" customHeight="1" x14ac:dyDescent="0.25">
      <c r="A4615" s="1" t="s">
        <v>4615</v>
      </c>
      <c r="B4615" s="1" t="str">
        <f ca="1">IFERROR(__xludf.DUMMYFUNCTION("GOOGLETRANSLATE(A4615)"),"magical")</f>
        <v>magical</v>
      </c>
    </row>
    <row r="4616" spans="1:2" ht="15.75" customHeight="1" x14ac:dyDescent="0.25">
      <c r="A4616" s="1" t="s">
        <v>4616</v>
      </c>
      <c r="B4616" s="1" t="str">
        <f ca="1">IFERROR(__xludf.DUMMYFUNCTION("GOOGLETRANSLATE(A4616)"),"benefits")</f>
        <v>benefits</v>
      </c>
    </row>
    <row r="4617" spans="1:2" ht="15.75" customHeight="1" x14ac:dyDescent="0.25">
      <c r="A4617" s="1" t="s">
        <v>4617</v>
      </c>
      <c r="B4617" s="1" t="str">
        <f ca="1">IFERROR(__xludf.DUMMYFUNCTION("GOOGLETRANSLATE(A4617)"),"bored")</f>
        <v>bored</v>
      </c>
    </row>
    <row r="4618" spans="1:2" ht="15.75" customHeight="1" x14ac:dyDescent="0.25">
      <c r="A4618" s="1" t="s">
        <v>4618</v>
      </c>
      <c r="B4618" s="1" t="str">
        <f ca="1">IFERROR(__xludf.DUMMYFUNCTION("GOOGLETRANSLATE(A4618)"),"Invitation")</f>
        <v>Invitation</v>
      </c>
    </row>
    <row r="4619" spans="1:2" ht="15.75" customHeight="1" x14ac:dyDescent="0.25">
      <c r="A4619" s="1" t="s">
        <v>4619</v>
      </c>
      <c r="B4619" s="1" t="str">
        <f ca="1">IFERROR(__xludf.DUMMYFUNCTION("GOOGLETRANSLATE(A4619)"),"period")</f>
        <v>period</v>
      </c>
    </row>
    <row r="4620" spans="1:2" ht="15.75" customHeight="1" x14ac:dyDescent="0.25">
      <c r="A4620" s="1" t="s">
        <v>4620</v>
      </c>
      <c r="B4620" s="1" t="str">
        <f ca="1">IFERROR(__xludf.DUMMYFUNCTION("GOOGLETRANSLATE(A4620)"),"Hall")</f>
        <v>Hall</v>
      </c>
    </row>
    <row r="4621" spans="1:2" ht="15.75" customHeight="1" x14ac:dyDescent="0.25">
      <c r="A4621" s="1" t="s">
        <v>4621</v>
      </c>
      <c r="B4621" s="1" t="str">
        <f ca="1">IFERROR(__xludf.DUMMYFUNCTION("GOOGLETRANSLATE(A4621)"),"marte")</f>
        <v>marte</v>
      </c>
    </row>
    <row r="4622" spans="1:2" ht="15.75" customHeight="1" x14ac:dyDescent="0.25">
      <c r="A4622" s="1" t="s">
        <v>4622</v>
      </c>
      <c r="B4622" s="1" t="str">
        <f ca="1">IFERROR(__xludf.DUMMYFUNCTION("GOOGLETRANSLATE(A4622)"),"would help")</f>
        <v>would help</v>
      </c>
    </row>
    <row r="4623" spans="1:2" ht="15.75" customHeight="1" x14ac:dyDescent="0.25">
      <c r="A4623" s="1" t="s">
        <v>4623</v>
      </c>
      <c r="B4623" s="1" t="str">
        <f ca="1">IFERROR(__xludf.DUMMYFUNCTION("GOOGLETRANSLATE(A4623)"),"cut")</f>
        <v>cut</v>
      </c>
    </row>
    <row r="4624" spans="1:2" ht="15.75" customHeight="1" x14ac:dyDescent="0.25">
      <c r="A4624" s="1" t="s">
        <v>4624</v>
      </c>
      <c r="B4624" s="1" t="str">
        <f ca="1">IFERROR(__xludf.DUMMYFUNCTION("GOOGLETRANSLATE(A4624)"),"mentuste")</f>
        <v>mentuste</v>
      </c>
    </row>
    <row r="4625" spans="1:2" ht="15.75" customHeight="1" x14ac:dyDescent="0.25">
      <c r="A4625" s="1" t="s">
        <v>4625</v>
      </c>
      <c r="B4625" s="1" t="str">
        <f ca="1">IFERROR(__xludf.DUMMYFUNCTION("GOOGLETRANSLATE(A4625)"),"You forgot")</f>
        <v>You forgot</v>
      </c>
    </row>
    <row r="4626" spans="1:2" ht="15.75" customHeight="1" x14ac:dyDescent="0.25">
      <c r="A4626" s="1" t="s">
        <v>4626</v>
      </c>
      <c r="B4626" s="1" t="str">
        <f ca="1">IFERROR(__xludf.DUMMYFUNCTION("GOOGLETRANSLATE(A4626)"),"nieto")</f>
        <v>nieto</v>
      </c>
    </row>
    <row r="4627" spans="1:2" ht="15.75" customHeight="1" x14ac:dyDescent="0.25">
      <c r="A4627" s="1" t="s">
        <v>4627</v>
      </c>
      <c r="B4627" s="1" t="str">
        <f ca="1">IFERROR(__xludf.DUMMYFUNCTION("GOOGLETRANSLATE(A4627)"),"I hated")</f>
        <v>I hated</v>
      </c>
    </row>
    <row r="4628" spans="1:2" ht="15.75" customHeight="1" x14ac:dyDescent="0.25">
      <c r="A4628" s="1" t="s">
        <v>4628</v>
      </c>
      <c r="B4628" s="1" t="str">
        <f ca="1">IFERROR(__xludf.DUMMYFUNCTION("GOOGLETRANSLATE(A4628)"),"fraud")</f>
        <v>fraud</v>
      </c>
    </row>
    <row r="4629" spans="1:2" ht="15.75" customHeight="1" x14ac:dyDescent="0.25">
      <c r="A4629" s="1" t="s">
        <v>4629</v>
      </c>
      <c r="B4629" s="1" t="str">
        <f ca="1">IFERROR(__xludf.DUMMYFUNCTION("GOOGLETRANSLATE(A4629)"),"zapato")</f>
        <v>zapato</v>
      </c>
    </row>
    <row r="4630" spans="1:2" ht="15.75" customHeight="1" x14ac:dyDescent="0.25">
      <c r="A4630" s="1" t="s">
        <v>4630</v>
      </c>
      <c r="B4630" s="1" t="str">
        <f ca="1">IFERROR(__xludf.DUMMYFUNCTION("GOOGLETRANSLATE(A4630)"),"keep it")</f>
        <v>keep it</v>
      </c>
    </row>
    <row r="4631" spans="1:2" ht="15.75" customHeight="1" x14ac:dyDescent="0.25">
      <c r="A4631" s="1" t="s">
        <v>4631</v>
      </c>
      <c r="B4631" s="1" t="str">
        <f ca="1">IFERROR(__xludf.DUMMYFUNCTION("GOOGLETRANSLATE(A4631)"),"liam")</f>
        <v>liam</v>
      </c>
    </row>
    <row r="4632" spans="1:2" ht="15.75" customHeight="1" x14ac:dyDescent="0.25">
      <c r="A4632" s="1" t="s">
        <v>4632</v>
      </c>
      <c r="B4632" s="1" t="str">
        <f ca="1">IFERROR(__xludf.DUMMYFUNCTION("GOOGLETRANSLATE(A4632)"),"shot")</f>
        <v>shot</v>
      </c>
    </row>
    <row r="4633" spans="1:2" ht="15.75" customHeight="1" x14ac:dyDescent="0.25">
      <c r="A4633" s="1" t="s">
        <v>4633</v>
      </c>
      <c r="B4633" s="1" t="str">
        <f ca="1">IFERROR(__xludf.DUMMYFUNCTION("GOOGLETRANSLATE(A4633)"),"sector")</f>
        <v>sector</v>
      </c>
    </row>
    <row r="4634" spans="1:2" ht="15.75" customHeight="1" x14ac:dyDescent="0.25">
      <c r="A4634" s="1" t="s">
        <v>4634</v>
      </c>
      <c r="B4634" s="1" t="str">
        <f ca="1">IFERROR(__xludf.DUMMYFUNCTION("GOOGLETRANSLATE(A4634)"),"to get it")</f>
        <v>to get it</v>
      </c>
    </row>
    <row r="4635" spans="1:2" ht="15.75" customHeight="1" x14ac:dyDescent="0.25">
      <c r="A4635" s="1" t="s">
        <v>4635</v>
      </c>
      <c r="B4635" s="1" t="str">
        <f ca="1">IFERROR(__xludf.DUMMYFUNCTION("GOOGLETRANSLATE(A4635)"),"van")</f>
        <v>van</v>
      </c>
    </row>
    <row r="4636" spans="1:2" ht="15.75" customHeight="1" x14ac:dyDescent="0.25">
      <c r="A4636" s="1" t="s">
        <v>4636</v>
      </c>
      <c r="B4636" s="1" t="str">
        <f ca="1">IFERROR(__xludf.DUMMYFUNCTION("GOOGLETRANSLATE(A4636)"),"caused")</f>
        <v>caused</v>
      </c>
    </row>
    <row r="4637" spans="1:2" ht="15.75" customHeight="1" x14ac:dyDescent="0.25">
      <c r="A4637" s="1" t="s">
        <v>4637</v>
      </c>
      <c r="B4637" s="1" t="str">
        <f ca="1">IFERROR(__xludf.DUMMYFUNCTION("GOOGLETRANSLATE(A4637)"),"benefit")</f>
        <v>benefit</v>
      </c>
    </row>
    <row r="4638" spans="1:2" ht="15.75" customHeight="1" x14ac:dyDescent="0.25">
      <c r="A4638" s="1" t="s">
        <v>4638</v>
      </c>
      <c r="B4638" s="1" t="str">
        <f ca="1">IFERROR(__xludf.DUMMYFUNCTION("GOOGLETRANSLATE(A4638)"),"You would like")</f>
        <v>You would like</v>
      </c>
    </row>
    <row r="4639" spans="1:2" ht="15.75" customHeight="1" x14ac:dyDescent="0.25">
      <c r="A4639" s="1" t="s">
        <v>4639</v>
      </c>
      <c r="B4639" s="1" t="str">
        <f ca="1">IFERROR(__xludf.DUMMYFUNCTION("GOOGLETRANSLATE(A4639)"),"graduation")</f>
        <v>graduation</v>
      </c>
    </row>
    <row r="4640" spans="1:2" ht="15.75" customHeight="1" x14ac:dyDescent="0.25">
      <c r="A4640" s="1" t="s">
        <v>4640</v>
      </c>
      <c r="B4640" s="1" t="str">
        <f ca="1">IFERROR(__xludf.DUMMYFUNCTION("GOOGLETRANSLATE(A4640)"),"remote")</f>
        <v>remote</v>
      </c>
    </row>
    <row r="4641" spans="1:2" ht="15.75" customHeight="1" x14ac:dyDescent="0.25">
      <c r="A4641" s="1" t="s">
        <v>4641</v>
      </c>
      <c r="B4641" s="1" t="str">
        <f ca="1">IFERROR(__xludf.DUMMYFUNCTION("GOOGLETRANSLATE(A4641)"),"junior")</f>
        <v>junior</v>
      </c>
    </row>
    <row r="4642" spans="1:2" ht="15.75" customHeight="1" x14ac:dyDescent="0.25">
      <c r="A4642" s="1" t="s">
        <v>4642</v>
      </c>
      <c r="B4642" s="1" t="str">
        <f ca="1">IFERROR(__xludf.DUMMYFUNCTION("GOOGLETRANSLATE(A4642)"),"complex")</f>
        <v>complex</v>
      </c>
    </row>
    <row r="4643" spans="1:2" ht="15.75" customHeight="1" x14ac:dyDescent="0.25">
      <c r="A4643" s="1" t="s">
        <v>4643</v>
      </c>
      <c r="B4643" s="1" t="str">
        <f ca="1">IFERROR(__xludf.DUMMYFUNCTION("GOOGLETRANSLATE(A4643)"),"I looked")</f>
        <v>I looked</v>
      </c>
    </row>
    <row r="4644" spans="1:2" ht="15.75" customHeight="1" x14ac:dyDescent="0.25">
      <c r="A4644" s="1" t="s">
        <v>4644</v>
      </c>
      <c r="B4644" s="1" t="str">
        <f ca="1">IFERROR(__xludf.DUMMYFUNCTION("GOOGLETRANSLATE(A4644)"),"paws")</f>
        <v>paws</v>
      </c>
    </row>
    <row r="4645" spans="1:2" ht="15.75" customHeight="1" x14ac:dyDescent="0.25">
      <c r="A4645" s="1" t="s">
        <v>4645</v>
      </c>
      <c r="B4645" s="1" t="str">
        <f ca="1">IFERROR(__xludf.DUMMYFUNCTION("GOOGLETRANSLATE(A4645)"),"column")</f>
        <v>column</v>
      </c>
    </row>
    <row r="4646" spans="1:2" ht="15.75" customHeight="1" x14ac:dyDescent="0.25">
      <c r="A4646" s="1" t="s">
        <v>4646</v>
      </c>
      <c r="B4646" s="1" t="str">
        <f ca="1">IFERROR(__xludf.DUMMYFUNCTION("GOOGLETRANSLATE(A4646)"),"You start")</f>
        <v>You start</v>
      </c>
    </row>
    <row r="4647" spans="1:2" ht="15.75" customHeight="1" x14ac:dyDescent="0.25">
      <c r="A4647" s="1" t="s">
        <v>4647</v>
      </c>
      <c r="B4647" s="1" t="str">
        <f ca="1">IFERROR(__xludf.DUMMYFUNCTION("GOOGLETRANSLATE(A4647)"),"estate")</f>
        <v>estate</v>
      </c>
    </row>
    <row r="4648" spans="1:2" ht="15.75" customHeight="1" x14ac:dyDescent="0.25">
      <c r="A4648" s="1" t="s">
        <v>4648</v>
      </c>
      <c r="B4648" s="1" t="str">
        <f ca="1">IFERROR(__xludf.DUMMYFUNCTION("GOOGLETRANSLATE(A4648)"),"You would like")</f>
        <v>You would like</v>
      </c>
    </row>
    <row r="4649" spans="1:2" ht="15.75" customHeight="1" x14ac:dyDescent="0.25">
      <c r="A4649" s="1" t="s">
        <v>4649</v>
      </c>
      <c r="B4649" s="1" t="str">
        <f ca="1">IFERROR(__xludf.DUMMYFUNCTION("GOOGLETRANSLATE(A4649)"),"classic")</f>
        <v>classic</v>
      </c>
    </row>
    <row r="4650" spans="1:2" ht="15.75" customHeight="1" x14ac:dyDescent="0.25">
      <c r="A4650" s="1" t="s">
        <v>4650</v>
      </c>
      <c r="B4650" s="1" t="str">
        <f ca="1">IFERROR(__xludf.DUMMYFUNCTION("GOOGLETRANSLATE(A4650)"),"withdraw")</f>
        <v>withdraw</v>
      </c>
    </row>
    <row r="4651" spans="1:2" ht="15.75" customHeight="1" x14ac:dyDescent="0.25">
      <c r="A4651" s="1" t="s">
        <v>4651</v>
      </c>
      <c r="B4651" s="1" t="str">
        <f ca="1">IFERROR(__xludf.DUMMYFUNCTION("GOOGLETRANSLATE(A4651)"),"hear it")</f>
        <v>hear it</v>
      </c>
    </row>
    <row r="4652" spans="1:2" ht="15.75" customHeight="1" x14ac:dyDescent="0.25">
      <c r="A4652" s="1" t="s">
        <v>4652</v>
      </c>
      <c r="B4652" s="1" t="str">
        <f ca="1">IFERROR(__xludf.DUMMYFUNCTION("GOOGLETRANSLATE(A4652)"),"liver")</f>
        <v>liver</v>
      </c>
    </row>
    <row r="4653" spans="1:2" ht="15.75" customHeight="1" x14ac:dyDescent="0.25">
      <c r="A4653" s="1" t="s">
        <v>4653</v>
      </c>
      <c r="B4653" s="1" t="str">
        <f ca="1">IFERROR(__xludf.DUMMYFUNCTION("GOOGLETRANSLATE(A4653)"),"robaste")</f>
        <v>robaste</v>
      </c>
    </row>
    <row r="4654" spans="1:2" ht="15.75" customHeight="1" x14ac:dyDescent="0.25">
      <c r="A4654" s="1" t="s">
        <v>4654</v>
      </c>
      <c r="B4654" s="1" t="str">
        <f ca="1">IFERROR(__xludf.DUMMYFUNCTION("GOOGLETRANSLATE(A4654)"),"You said")</f>
        <v>You said</v>
      </c>
    </row>
    <row r="4655" spans="1:2" ht="15.75" customHeight="1" x14ac:dyDescent="0.25">
      <c r="A4655" s="1" t="s">
        <v>4655</v>
      </c>
      <c r="B4655" s="1" t="str">
        <f ca="1">IFERROR(__xludf.DUMMYFUNCTION("GOOGLETRANSLATE(A4655)"),"all")</f>
        <v>all</v>
      </c>
    </row>
    <row r="4656" spans="1:2" ht="15.75" customHeight="1" x14ac:dyDescent="0.25">
      <c r="A4656" s="1" t="s">
        <v>4656</v>
      </c>
      <c r="B4656" s="1" t="str">
        <f ca="1">IFERROR(__xludf.DUMMYFUNCTION("GOOGLETRANSLATE(A4656)"),"Take")</f>
        <v>Take</v>
      </c>
    </row>
    <row r="4657" spans="1:2" ht="15.75" customHeight="1" x14ac:dyDescent="0.25">
      <c r="A4657" s="1" t="s">
        <v>4657</v>
      </c>
      <c r="B4657" s="1" t="str">
        <f ca="1">IFERROR(__xludf.DUMMYFUNCTION("GOOGLETRANSLATE(A4657)"),"I worked")</f>
        <v>I worked</v>
      </c>
    </row>
    <row r="4658" spans="1:2" ht="15.75" customHeight="1" x14ac:dyDescent="0.25">
      <c r="A4658" s="1" t="s">
        <v>4658</v>
      </c>
      <c r="B4658" s="1" t="str">
        <f ca="1">IFERROR(__xludf.DUMMYFUNCTION("GOOGLETRANSLATE(A4658)"),"furniture")</f>
        <v>furniture</v>
      </c>
    </row>
    <row r="4659" spans="1:2" ht="15.75" customHeight="1" x14ac:dyDescent="0.25">
      <c r="A4659" s="1" t="s">
        <v>4659</v>
      </c>
      <c r="B4659" s="1" t="str">
        <f ca="1">IFERROR(__xludf.DUMMYFUNCTION("GOOGLETRANSLATE(A4659)"),"acts")</f>
        <v>acts</v>
      </c>
    </row>
    <row r="4660" spans="1:2" ht="15.75" customHeight="1" x14ac:dyDescent="0.25">
      <c r="A4660" s="1" t="s">
        <v>4660</v>
      </c>
      <c r="B4660" s="1" t="str">
        <f ca="1">IFERROR(__xludf.DUMMYFUNCTION("GOOGLETRANSLATE(A4660)"),"cells")</f>
        <v>cells</v>
      </c>
    </row>
    <row r="4661" spans="1:2" ht="15.75" customHeight="1" x14ac:dyDescent="0.25">
      <c r="A4661" s="1" t="s">
        <v>4661</v>
      </c>
      <c r="B4661" s="1" t="str">
        <f ca="1">IFERROR(__xludf.DUMMYFUNCTION("GOOGLETRANSLATE(A4661)"),"Jack")</f>
        <v>Jack</v>
      </c>
    </row>
    <row r="4662" spans="1:2" ht="15.75" customHeight="1" x14ac:dyDescent="0.25">
      <c r="A4662" s="1" t="s">
        <v>4662</v>
      </c>
      <c r="B4662" s="1" t="str">
        <f ca="1">IFERROR(__xludf.DUMMYFUNCTION("GOOGLETRANSLATE(A4662)"),"we would have")</f>
        <v>we would have</v>
      </c>
    </row>
    <row r="4663" spans="1:2" ht="15.75" customHeight="1" x14ac:dyDescent="0.25">
      <c r="A4663" s="1" t="s">
        <v>4663</v>
      </c>
      <c r="B4663" s="1" t="str">
        <f ca="1">IFERROR(__xludf.DUMMYFUNCTION("GOOGLETRANSLATE(A4663)"),"travis")</f>
        <v>travis</v>
      </c>
    </row>
    <row r="4664" spans="1:2" ht="15.75" customHeight="1" x14ac:dyDescent="0.25">
      <c r="A4664" s="1" t="s">
        <v>4664</v>
      </c>
      <c r="B4664" s="1" t="str">
        <f ca="1">IFERROR(__xludf.DUMMYFUNCTION("GOOGLETRANSLATE(A4664)"),"joan")</f>
        <v>joan</v>
      </c>
    </row>
    <row r="4665" spans="1:2" ht="15.75" customHeight="1" x14ac:dyDescent="0.25">
      <c r="A4665" s="1" t="s">
        <v>4665</v>
      </c>
      <c r="B4665" s="1" t="str">
        <f ca="1">IFERROR(__xludf.DUMMYFUNCTION("GOOGLETRANSLATE(A4665)"),"pages")</f>
        <v>pages</v>
      </c>
    </row>
    <row r="4666" spans="1:2" ht="15.75" customHeight="1" x14ac:dyDescent="0.25">
      <c r="A4666" s="1" t="s">
        <v>4666</v>
      </c>
      <c r="B4666" s="1" t="str">
        <f ca="1">IFERROR(__xludf.DUMMYFUNCTION("GOOGLETRANSLATE(A4666)"),"raymond")</f>
        <v>raymond</v>
      </c>
    </row>
    <row r="4667" spans="1:2" ht="15.75" customHeight="1" x14ac:dyDescent="0.25">
      <c r="A4667" s="1" t="s">
        <v>4667</v>
      </c>
      <c r="B4667" s="1" t="str">
        <f ca="1">IFERROR(__xludf.DUMMYFUNCTION("GOOGLETRANSLATE(A4667)"),"fill")</f>
        <v>fill</v>
      </c>
    </row>
    <row r="4668" spans="1:2" ht="15.75" customHeight="1" x14ac:dyDescent="0.25">
      <c r="A4668" s="1" t="s">
        <v>4668</v>
      </c>
      <c r="B4668" s="1" t="str">
        <f ca="1">IFERROR(__xludf.DUMMYFUNCTION("GOOGLETRANSLATE(A4668)"),"riley")</f>
        <v>riley</v>
      </c>
    </row>
    <row r="4669" spans="1:2" ht="15.75" customHeight="1" x14ac:dyDescent="0.25">
      <c r="A4669" s="1" t="s">
        <v>4669</v>
      </c>
      <c r="B4669" s="1" t="str">
        <f ca="1">IFERROR(__xludf.DUMMYFUNCTION("GOOGLETRANSLATE(A4669)"),"They change")</f>
        <v>They change</v>
      </c>
    </row>
    <row r="4670" spans="1:2" ht="15.75" customHeight="1" x14ac:dyDescent="0.25">
      <c r="A4670" s="1" t="s">
        <v>4670</v>
      </c>
      <c r="B4670" s="1" t="str">
        <f ca="1">IFERROR(__xludf.DUMMYFUNCTION("GOOGLETRANSLATE(A4670)"),"smile")</f>
        <v>smile</v>
      </c>
    </row>
    <row r="4671" spans="1:2" ht="15.75" customHeight="1" x14ac:dyDescent="0.25">
      <c r="A4671" s="1" t="s">
        <v>4671</v>
      </c>
      <c r="B4671" s="1" t="str">
        <f ca="1">IFERROR(__xludf.DUMMYFUNCTION("GOOGLETRANSLATE(A4671)"),"Moscow")</f>
        <v>Moscow</v>
      </c>
    </row>
    <row r="4672" spans="1:2" ht="15.75" customHeight="1" x14ac:dyDescent="0.25">
      <c r="A4672" s="1" t="s">
        <v>4672</v>
      </c>
      <c r="B4672" s="1" t="str">
        <f ca="1">IFERROR(__xludf.DUMMYFUNCTION("GOOGLETRANSLATE(A4672)"),"ordered")</f>
        <v>ordered</v>
      </c>
    </row>
    <row r="4673" spans="1:2" ht="15.75" customHeight="1" x14ac:dyDescent="0.25">
      <c r="A4673" s="1" t="s">
        <v>4673</v>
      </c>
      <c r="B4673" s="1" t="str">
        <f ca="1">IFERROR(__xludf.DUMMYFUNCTION("GOOGLETRANSLATE(A4673)"),"go")</f>
        <v>go</v>
      </c>
    </row>
    <row r="4674" spans="1:2" ht="15.75" customHeight="1" x14ac:dyDescent="0.25">
      <c r="A4674" s="1" t="s">
        <v>4674</v>
      </c>
      <c r="B4674" s="1" t="str">
        <f ca="1">IFERROR(__xludf.DUMMYFUNCTION("GOOGLETRANSLATE(A4674)"),"motel")</f>
        <v>motel</v>
      </c>
    </row>
    <row r="4675" spans="1:2" ht="15.75" customHeight="1" x14ac:dyDescent="0.25">
      <c r="A4675" s="1" t="s">
        <v>4675</v>
      </c>
      <c r="B4675" s="1" t="str">
        <f ca="1">IFERROR(__xludf.DUMMYFUNCTION("GOOGLETRANSLATE(A4675)"),"we come")</f>
        <v>we come</v>
      </c>
    </row>
    <row r="4676" spans="1:2" ht="15.75" customHeight="1" x14ac:dyDescent="0.25">
      <c r="A4676" s="1" t="s">
        <v>4676</v>
      </c>
      <c r="B4676" s="1" t="str">
        <f ca="1">IFERROR(__xludf.DUMMYFUNCTION("GOOGLETRANSLATE(A4676)"),"Count")</f>
        <v>Count</v>
      </c>
    </row>
    <row r="4677" spans="1:2" ht="15.75" customHeight="1" x14ac:dyDescent="0.25">
      <c r="A4677" s="1" t="s">
        <v>4677</v>
      </c>
      <c r="B4677" s="1" t="str">
        <f ca="1">IFERROR(__xludf.DUMMYFUNCTION("GOOGLETRANSLATE(A4677)"),"a.")</f>
        <v>a.</v>
      </c>
    </row>
    <row r="4678" spans="1:2" ht="15.75" customHeight="1" x14ac:dyDescent="0.25">
      <c r="A4678" s="1" t="s">
        <v>4678</v>
      </c>
      <c r="B4678" s="1" t="str">
        <f ca="1">IFERROR(__xludf.DUMMYFUNCTION("GOOGLETRANSLATE(A4678)"),"questions")</f>
        <v>questions</v>
      </c>
    </row>
    <row r="4679" spans="1:2" ht="15.75" customHeight="1" x14ac:dyDescent="0.25">
      <c r="A4679" s="1" t="s">
        <v>4679</v>
      </c>
      <c r="B4679" s="1" t="str">
        <f ca="1">IFERROR(__xludf.DUMMYFUNCTION("GOOGLETRANSLATE(A4679)"),"Lie")</f>
        <v>Lie</v>
      </c>
    </row>
    <row r="4680" spans="1:2" ht="15.75" customHeight="1" x14ac:dyDescent="0.25">
      <c r="A4680" s="1" t="s">
        <v>4680</v>
      </c>
      <c r="B4680" s="1" t="str">
        <f ca="1">IFERROR(__xludf.DUMMYFUNCTION("GOOGLETRANSLATE(A4680)"),"we decided")</f>
        <v>we decided</v>
      </c>
    </row>
    <row r="4681" spans="1:2" ht="15.75" customHeight="1" x14ac:dyDescent="0.25">
      <c r="A4681" s="1" t="s">
        <v>4681</v>
      </c>
      <c r="B4681" s="1" t="str">
        <f ca="1">IFERROR(__xludf.DUMMYFUNCTION("GOOGLETRANSLATE(A4681)"),"house")</f>
        <v>house</v>
      </c>
    </row>
    <row r="4682" spans="1:2" ht="15.75" customHeight="1" x14ac:dyDescent="0.25">
      <c r="A4682" s="1" t="s">
        <v>4682</v>
      </c>
      <c r="B4682" s="1" t="str">
        <f ca="1">IFERROR(__xludf.DUMMYFUNCTION("GOOGLETRANSLATE(A4682)"),"foods")</f>
        <v>foods</v>
      </c>
    </row>
    <row r="4683" spans="1:2" ht="15.75" customHeight="1" x14ac:dyDescent="0.25">
      <c r="A4683" s="1" t="s">
        <v>4683</v>
      </c>
      <c r="B4683" s="1" t="str">
        <f ca="1">IFERROR(__xludf.DUMMYFUNCTION("GOOGLETRANSLATE(A4683)"),"Act")</f>
        <v>Act</v>
      </c>
    </row>
    <row r="4684" spans="1:2" ht="15.75" customHeight="1" x14ac:dyDescent="0.25">
      <c r="A4684" s="1" t="s">
        <v>4684</v>
      </c>
      <c r="B4684" s="1" t="str">
        <f ca="1">IFERROR(__xludf.DUMMYFUNCTION("GOOGLETRANSLATE(A4684)"),"You prefer")</f>
        <v>You prefer</v>
      </c>
    </row>
    <row r="4685" spans="1:2" ht="15.75" customHeight="1" x14ac:dyDescent="0.25">
      <c r="A4685" s="1" t="s">
        <v>4685</v>
      </c>
      <c r="B4685" s="1" t="str">
        <f ca="1">IFERROR(__xludf.DUMMYFUNCTION("GOOGLETRANSLATE(A4685)"),"mason")</f>
        <v>mason</v>
      </c>
    </row>
    <row r="4686" spans="1:2" ht="15.75" customHeight="1" x14ac:dyDescent="0.25">
      <c r="A4686" s="1" t="s">
        <v>4686</v>
      </c>
      <c r="B4686" s="1" t="str">
        <f ca="1">IFERROR(__xludf.DUMMYFUNCTION("GOOGLETRANSLATE(A4686)"),"budget")</f>
        <v>budget</v>
      </c>
    </row>
    <row r="4687" spans="1:2" ht="15.75" customHeight="1" x14ac:dyDescent="0.25">
      <c r="A4687" s="1" t="s">
        <v>4687</v>
      </c>
      <c r="B4687" s="1" t="str">
        <f ca="1">IFERROR(__xludf.DUMMYFUNCTION("GOOGLETRANSLATE(A4687)"),"Get ready")</f>
        <v>Get ready</v>
      </c>
    </row>
    <row r="4688" spans="1:2" ht="15.75" customHeight="1" x14ac:dyDescent="0.25">
      <c r="A4688" s="1" t="s">
        <v>4688</v>
      </c>
      <c r="B4688" s="1" t="str">
        <f ca="1">IFERROR(__xludf.DUMMYFUNCTION("GOOGLETRANSLATE(A4688)"),"location")</f>
        <v>location</v>
      </c>
    </row>
    <row r="4689" spans="1:2" ht="15.75" customHeight="1" x14ac:dyDescent="0.25">
      <c r="A4689" s="1" t="s">
        <v>4689</v>
      </c>
      <c r="B4689" s="1" t="str">
        <f ca="1">IFERROR(__xludf.DUMMYFUNCTION("GOOGLETRANSLATE(A4689)"),"stage")</f>
        <v>stage</v>
      </c>
    </row>
    <row r="4690" spans="1:2" ht="15.75" customHeight="1" x14ac:dyDescent="0.25">
      <c r="A4690" s="1" t="s">
        <v>4690</v>
      </c>
      <c r="B4690" s="1" t="str">
        <f ca="1">IFERROR(__xludf.DUMMYFUNCTION("GOOGLETRANSLATE(A4690)"),"I will forget")</f>
        <v>I will forget</v>
      </c>
    </row>
    <row r="4691" spans="1:2" ht="15.75" customHeight="1" x14ac:dyDescent="0.25">
      <c r="A4691" s="1" t="s">
        <v>4691</v>
      </c>
      <c r="B4691" s="1" t="str">
        <f ca="1">IFERROR(__xludf.DUMMYFUNCTION("GOOGLETRANSLATE(A4691)"),"suits")</f>
        <v>suits</v>
      </c>
    </row>
    <row r="4692" spans="1:2" ht="15.75" customHeight="1" x14ac:dyDescent="0.25">
      <c r="A4692" s="1" t="s">
        <v>4692</v>
      </c>
      <c r="B4692" s="1" t="str">
        <f ca="1">IFERROR(__xludf.DUMMYFUNCTION("GOOGLETRANSLATE(A4692)"),"santos")</f>
        <v>santos</v>
      </c>
    </row>
    <row r="4693" spans="1:2" ht="15.75" customHeight="1" x14ac:dyDescent="0.25">
      <c r="A4693" s="1" t="s">
        <v>4693</v>
      </c>
      <c r="B4693" s="1" t="str">
        <f ca="1">IFERROR(__xludf.DUMMYFUNCTION("GOOGLETRANSLATE(A4693)"),"language")</f>
        <v>language</v>
      </c>
    </row>
    <row r="4694" spans="1:2" ht="15.75" customHeight="1" x14ac:dyDescent="0.25">
      <c r="A4694" s="1" t="s">
        <v>4694</v>
      </c>
      <c r="B4694" s="1" t="str">
        <f ca="1">IFERROR(__xludf.DUMMYFUNCTION("GOOGLETRANSLATE(A4694)"),"fruit")</f>
        <v>fruit</v>
      </c>
    </row>
    <row r="4695" spans="1:2" ht="15.75" customHeight="1" x14ac:dyDescent="0.25">
      <c r="A4695" s="1" t="s">
        <v>4695</v>
      </c>
      <c r="B4695" s="1" t="str">
        <f ca="1">IFERROR(__xludf.DUMMYFUNCTION("GOOGLETRANSLATE(A4695)"),"recognize")</f>
        <v>recognize</v>
      </c>
    </row>
    <row r="4696" spans="1:2" ht="15.75" customHeight="1" x14ac:dyDescent="0.25">
      <c r="A4696" s="1" t="s">
        <v>4696</v>
      </c>
      <c r="B4696" s="1" t="str">
        <f ca="1">IFERROR(__xludf.DUMMYFUNCTION("GOOGLETRANSLATE(A4696)"),"Flying")</f>
        <v>Flying</v>
      </c>
    </row>
    <row r="4697" spans="1:2" ht="15.75" customHeight="1" x14ac:dyDescent="0.25">
      <c r="A4697" s="1" t="s">
        <v>4697</v>
      </c>
      <c r="B4697" s="1" t="str">
        <f ca="1">IFERROR(__xludf.DUMMYFUNCTION("GOOGLETRANSLATE(A4697)"),"winning")</f>
        <v>winning</v>
      </c>
    </row>
    <row r="4698" spans="1:2" ht="15.75" customHeight="1" x14ac:dyDescent="0.25">
      <c r="A4698" s="1" t="s">
        <v>4698</v>
      </c>
      <c r="B4698" s="1" t="str">
        <f ca="1">IFERROR(__xludf.DUMMYFUNCTION("GOOGLETRANSLATE(A4698)"),"blessing")</f>
        <v>blessing</v>
      </c>
    </row>
    <row r="4699" spans="1:2" ht="15.75" customHeight="1" x14ac:dyDescent="0.25">
      <c r="A4699" s="1" t="s">
        <v>4699</v>
      </c>
      <c r="B4699" s="1" t="str">
        <f ca="1">IFERROR(__xludf.DUMMYFUNCTION("GOOGLETRANSLATE(A4699)"),"luis")</f>
        <v>luis</v>
      </c>
    </row>
    <row r="4700" spans="1:2" ht="15.75" customHeight="1" x14ac:dyDescent="0.25">
      <c r="A4700" s="1" t="s">
        <v>4700</v>
      </c>
      <c r="B4700" s="1" t="str">
        <f ca="1">IFERROR(__xludf.DUMMYFUNCTION("GOOGLETRANSLATE(A4700)"),"compassion")</f>
        <v>compassion</v>
      </c>
    </row>
    <row r="4701" spans="1:2" ht="15.75" customHeight="1" x14ac:dyDescent="0.25">
      <c r="A4701" s="1" t="s">
        <v>4701</v>
      </c>
      <c r="B4701" s="1" t="str">
        <f ca="1">IFERROR(__xludf.DUMMYFUNCTION("GOOGLETRANSLATE(A4701)"),"recognize")</f>
        <v>recognize</v>
      </c>
    </row>
    <row r="4702" spans="1:2" ht="15.75" customHeight="1" x14ac:dyDescent="0.25">
      <c r="A4702" s="1" t="s">
        <v>4702</v>
      </c>
      <c r="B4702" s="1" t="str">
        <f ca="1">IFERROR(__xludf.DUMMYFUNCTION("GOOGLETRANSLATE(A4702)"),"development")</f>
        <v>development</v>
      </c>
    </row>
    <row r="4703" spans="1:2" ht="15.75" customHeight="1" x14ac:dyDescent="0.25">
      <c r="A4703" s="1" t="s">
        <v>4703</v>
      </c>
      <c r="B4703" s="1" t="str">
        <f ca="1">IFERROR(__xludf.DUMMYFUNCTION("GOOGLETRANSLATE(A4703)"),"tell you")</f>
        <v>tell you</v>
      </c>
    </row>
    <row r="4704" spans="1:2" ht="15.75" customHeight="1" x14ac:dyDescent="0.25">
      <c r="A4704" s="1" t="s">
        <v>4704</v>
      </c>
      <c r="B4704" s="1" t="str">
        <f ca="1">IFERROR(__xludf.DUMMYFUNCTION("GOOGLETRANSLATE(A4704)"),"to vomit")</f>
        <v>to vomit</v>
      </c>
    </row>
    <row r="4705" spans="1:2" ht="15.75" customHeight="1" x14ac:dyDescent="0.25">
      <c r="A4705" s="1" t="s">
        <v>4705</v>
      </c>
      <c r="B4705" s="1" t="str">
        <f ca="1">IFERROR(__xludf.DUMMYFUNCTION("GOOGLETRANSLATE(A4705)"),"Hunter")</f>
        <v>Hunter</v>
      </c>
    </row>
    <row r="4706" spans="1:2" ht="15.75" customHeight="1" x14ac:dyDescent="0.25">
      <c r="A4706" s="1" t="s">
        <v>4706</v>
      </c>
      <c r="B4706" s="1" t="str">
        <f ca="1">IFERROR(__xludf.DUMMYFUNCTION("GOOGLETRANSLATE(A4706)"),"fishing")</f>
        <v>fishing</v>
      </c>
    </row>
    <row r="4707" spans="1:2" ht="15.75" customHeight="1" x14ac:dyDescent="0.25">
      <c r="A4707" s="1" t="s">
        <v>4707</v>
      </c>
      <c r="B4707" s="1" t="str">
        <f ca="1">IFERROR(__xludf.DUMMYFUNCTION("GOOGLETRANSLATE(A4707)"),"arch")</f>
        <v>arch</v>
      </c>
    </row>
    <row r="4708" spans="1:2" ht="15.75" customHeight="1" x14ac:dyDescent="0.25">
      <c r="A4708" s="1" t="s">
        <v>4708</v>
      </c>
      <c r="B4708" s="1" t="str">
        <f ca="1">IFERROR(__xludf.DUMMYFUNCTION("GOOGLETRANSLATE(A4708)"),"wendy")</f>
        <v>wendy</v>
      </c>
    </row>
    <row r="4709" spans="1:2" ht="15.75" customHeight="1" x14ac:dyDescent="0.25">
      <c r="A4709" s="1" t="s">
        <v>4709</v>
      </c>
      <c r="B4709" s="1" t="str">
        <f ca="1">IFERROR(__xludf.DUMMYFUNCTION("GOOGLETRANSLATE(A4709)"),"cries")</f>
        <v>cries</v>
      </c>
    </row>
    <row r="4710" spans="1:2" ht="15.75" customHeight="1" x14ac:dyDescent="0.25">
      <c r="A4710" s="1" t="s">
        <v>4710</v>
      </c>
      <c r="B4710" s="1" t="str">
        <f ca="1">IFERROR(__xludf.DUMMYFUNCTION("GOOGLETRANSLATE(A4710)"),"abandonment")</f>
        <v>abandonment</v>
      </c>
    </row>
    <row r="4711" spans="1:2" ht="15.75" customHeight="1" x14ac:dyDescent="0.25">
      <c r="A4711" s="1" t="s">
        <v>4711</v>
      </c>
      <c r="B4711" s="1" t="str">
        <f ca="1">IFERROR(__xludf.DUMMYFUNCTION("GOOGLETRANSLATE(A4711)"),"You knew")</f>
        <v>You knew</v>
      </c>
    </row>
    <row r="4712" spans="1:2" ht="15.75" customHeight="1" x14ac:dyDescent="0.25">
      <c r="A4712" s="1" t="s">
        <v>4712</v>
      </c>
      <c r="B4712" s="1" t="str">
        <f ca="1">IFERROR(__xludf.DUMMYFUNCTION("GOOGLETRANSLATE(A4712)"),"lawyer")</f>
        <v>lawyer</v>
      </c>
    </row>
    <row r="4713" spans="1:2" ht="15.75" customHeight="1" x14ac:dyDescent="0.25">
      <c r="A4713" s="1" t="s">
        <v>4713</v>
      </c>
      <c r="B4713" s="1" t="str">
        <f ca="1">IFERROR(__xludf.DUMMYFUNCTION("GOOGLETRANSLATE(A4713)"),"struggle")</f>
        <v>struggle</v>
      </c>
    </row>
    <row r="4714" spans="1:2" ht="15.75" customHeight="1" x14ac:dyDescent="0.25">
      <c r="A4714" s="1" t="s">
        <v>4714</v>
      </c>
      <c r="B4714" s="1" t="str">
        <f ca="1">IFERROR(__xludf.DUMMYFUNCTION("GOOGLETRANSLATE(A4714)"),"flat")</f>
        <v>flat</v>
      </c>
    </row>
    <row r="4715" spans="1:2" ht="15.75" customHeight="1" x14ac:dyDescent="0.25">
      <c r="A4715" s="1" t="s">
        <v>4715</v>
      </c>
      <c r="B4715" s="1" t="str">
        <f ca="1">IFERROR(__xludf.DUMMYFUNCTION("GOOGLETRANSLATE(A4715)"),"choose")</f>
        <v>choose</v>
      </c>
    </row>
    <row r="4716" spans="1:2" ht="15.75" customHeight="1" x14ac:dyDescent="0.25">
      <c r="A4716" s="1" t="s">
        <v>4716</v>
      </c>
      <c r="B4716" s="1" t="str">
        <f ca="1">IFERROR(__xludf.DUMMYFUNCTION("GOOGLETRANSLATE(A4716)"),"corn")</f>
        <v>corn</v>
      </c>
    </row>
    <row r="4717" spans="1:2" ht="15.75" customHeight="1" x14ac:dyDescent="0.25">
      <c r="A4717" s="1" t="s">
        <v>4717</v>
      </c>
      <c r="B4717" s="1" t="str">
        <f ca="1">IFERROR(__xludf.DUMMYFUNCTION("GOOGLETRANSLATE(A4717)"),"remedy")</f>
        <v>remedy</v>
      </c>
    </row>
    <row r="4718" spans="1:2" ht="15.75" customHeight="1" x14ac:dyDescent="0.25">
      <c r="A4718" s="1" t="s">
        <v>4718</v>
      </c>
      <c r="B4718" s="1" t="str">
        <f ca="1">IFERROR(__xludf.DUMMYFUNCTION("GOOGLETRANSLATE(A4718)"),"assets")</f>
        <v>assets</v>
      </c>
    </row>
    <row r="4719" spans="1:2" ht="15.75" customHeight="1" x14ac:dyDescent="0.25">
      <c r="A4719" s="1" t="s">
        <v>4719</v>
      </c>
      <c r="B4719" s="1" t="str">
        <f ca="1">IFERROR(__xludf.DUMMYFUNCTION("GOOGLETRANSLATE(A4719)"),"maria")</f>
        <v>maria</v>
      </c>
    </row>
    <row r="4720" spans="1:2" ht="15.75" customHeight="1" x14ac:dyDescent="0.25">
      <c r="A4720" s="1" t="s">
        <v>4720</v>
      </c>
      <c r="B4720" s="1" t="str">
        <f ca="1">IFERROR(__xludf.DUMMYFUNCTION("GOOGLETRANSLATE(A4720)"),"show me")</f>
        <v>show me</v>
      </c>
    </row>
    <row r="4721" spans="1:2" ht="15.75" customHeight="1" x14ac:dyDescent="0.25">
      <c r="A4721" s="1" t="s">
        <v>4721</v>
      </c>
      <c r="B4721" s="1" t="str">
        <f ca="1">IFERROR(__xludf.DUMMYFUNCTION("GOOGLETRANSLATE(A4721)"),"audrey")</f>
        <v>audrey</v>
      </c>
    </row>
    <row r="4722" spans="1:2" ht="15.75" customHeight="1" x14ac:dyDescent="0.25">
      <c r="A4722" s="1" t="s">
        <v>4722</v>
      </c>
      <c r="B4722" s="1" t="str">
        <f ca="1">IFERROR(__xludf.DUMMYFUNCTION("GOOGLETRANSLATE(A4722)"),"used to")</f>
        <v>used to</v>
      </c>
    </row>
    <row r="4723" spans="1:2" ht="15.75" customHeight="1" x14ac:dyDescent="0.25">
      <c r="A4723" s="1" t="s">
        <v>4723</v>
      </c>
      <c r="B4723" s="1" t="str">
        <f ca="1">IFERROR(__xludf.DUMMYFUNCTION("GOOGLETRANSLATE(A4723)"),"green")</f>
        <v>green</v>
      </c>
    </row>
    <row r="4724" spans="1:2" ht="15.75" customHeight="1" x14ac:dyDescent="0.25">
      <c r="A4724" s="1" t="s">
        <v>4724</v>
      </c>
      <c r="B4724" s="1" t="str">
        <f ca="1">IFERROR(__xludf.DUMMYFUNCTION("GOOGLETRANSLATE(A4724)"),"leonard")</f>
        <v>leonard</v>
      </c>
    </row>
    <row r="4725" spans="1:2" ht="15.75" customHeight="1" x14ac:dyDescent="0.25">
      <c r="A4725" s="1" t="s">
        <v>4725</v>
      </c>
      <c r="B4725" s="1" t="str">
        <f ca="1">IFERROR(__xludf.DUMMYFUNCTION("GOOGLETRANSLATE(A4725)"),"costume")</f>
        <v>costume</v>
      </c>
    </row>
    <row r="4726" spans="1:2" ht="15.75" customHeight="1" x14ac:dyDescent="0.25">
      <c r="A4726" s="1" t="s">
        <v>4726</v>
      </c>
      <c r="B4726" s="1" t="str">
        <f ca="1">IFERROR(__xludf.DUMMYFUNCTION("GOOGLETRANSLATE(A4726)"),"TERMS")</f>
        <v>TERMS</v>
      </c>
    </row>
    <row r="4727" spans="1:2" ht="15.75" customHeight="1" x14ac:dyDescent="0.25">
      <c r="A4727" s="1" t="s">
        <v>4727</v>
      </c>
      <c r="B4727" s="1" t="str">
        <f ca="1">IFERROR(__xludf.DUMMYFUNCTION("GOOGLETRANSLATE(A4727)"),"shoulders")</f>
        <v>shoulders</v>
      </c>
    </row>
    <row r="4728" spans="1:2" ht="15.75" customHeight="1" x14ac:dyDescent="0.25">
      <c r="A4728" s="1" t="s">
        <v>4728</v>
      </c>
      <c r="B4728" s="1" t="str">
        <f ca="1">IFERROR(__xludf.DUMMYFUNCTION("GOOGLETRANSLATE(A4728)"),"chemical")</f>
        <v>chemical</v>
      </c>
    </row>
    <row r="4729" spans="1:2" ht="15.75" customHeight="1" x14ac:dyDescent="0.25">
      <c r="A4729" s="1" t="s">
        <v>4729</v>
      </c>
      <c r="B4729" s="1" t="str">
        <f ca="1">IFERROR(__xludf.DUMMYFUNCTION("GOOGLETRANSLATE(A4729)"),"candle")</f>
        <v>candle</v>
      </c>
    </row>
    <row r="4730" spans="1:2" ht="15.75" customHeight="1" x14ac:dyDescent="0.25">
      <c r="A4730" s="1" t="s">
        <v>4730</v>
      </c>
      <c r="B4730" s="1" t="str">
        <f ca="1">IFERROR(__xludf.DUMMYFUNCTION("GOOGLETRANSLATE(A4730)"),"dock")</f>
        <v>dock</v>
      </c>
    </row>
    <row r="4731" spans="1:2" ht="15.75" customHeight="1" x14ac:dyDescent="0.25">
      <c r="A4731" s="1" t="s">
        <v>4731</v>
      </c>
      <c r="B4731" s="1" t="str">
        <f ca="1">IFERROR(__xludf.DUMMYFUNCTION("GOOGLETRANSLATE(A4731)"),"shooting")</f>
        <v>shooting</v>
      </c>
    </row>
    <row r="4732" spans="1:2" ht="15.75" customHeight="1" x14ac:dyDescent="0.25">
      <c r="A4732" s="1" t="s">
        <v>4732</v>
      </c>
      <c r="B4732" s="1" t="str">
        <f ca="1">IFERROR(__xludf.DUMMYFUNCTION("GOOGLETRANSLATE(A4732)"),"lead")</f>
        <v>lead</v>
      </c>
    </row>
    <row r="4733" spans="1:2" ht="15.75" customHeight="1" x14ac:dyDescent="0.25">
      <c r="A4733" s="1" t="s">
        <v>4733</v>
      </c>
      <c r="B4733" s="1" t="str">
        <f ca="1">IFERROR(__xludf.DUMMYFUNCTION("GOOGLETRANSLATE(A4733)"),"buried")</f>
        <v>buried</v>
      </c>
    </row>
    <row r="4734" spans="1:2" ht="15.75" customHeight="1" x14ac:dyDescent="0.25">
      <c r="A4734" s="1" t="s">
        <v>4734</v>
      </c>
      <c r="B4734" s="1" t="str">
        <f ca="1">IFERROR(__xludf.DUMMYFUNCTION("GOOGLETRANSLATE(A4734)"),"accent")</f>
        <v>accent</v>
      </c>
    </row>
    <row r="4735" spans="1:2" ht="15.75" customHeight="1" x14ac:dyDescent="0.25">
      <c r="A4735" s="1" t="s">
        <v>4735</v>
      </c>
      <c r="B4735" s="1" t="str">
        <f ca="1">IFERROR(__xludf.DUMMYFUNCTION("GOOGLETRANSLATE(A4735)"),"psychiatrist")</f>
        <v>psychiatrist</v>
      </c>
    </row>
    <row r="4736" spans="1:2" ht="15.75" customHeight="1" x14ac:dyDescent="0.25">
      <c r="A4736" s="1" t="s">
        <v>4736</v>
      </c>
      <c r="B4736" s="1" t="str">
        <f ca="1">IFERROR(__xludf.DUMMYFUNCTION("GOOGLETRANSLATE(A4736)"),"choose")</f>
        <v>choose</v>
      </c>
    </row>
    <row r="4737" spans="1:2" ht="15.75" customHeight="1" x14ac:dyDescent="0.25">
      <c r="A4737" s="1" t="s">
        <v>4737</v>
      </c>
      <c r="B4737" s="1" t="str">
        <f ca="1">IFERROR(__xludf.DUMMYFUNCTION("GOOGLETRANSLATE(A4737)"),"great")</f>
        <v>great</v>
      </c>
    </row>
    <row r="4738" spans="1:2" ht="15.75" customHeight="1" x14ac:dyDescent="0.25">
      <c r="A4738" s="1" t="s">
        <v>4738</v>
      </c>
      <c r="B4738" s="1" t="str">
        <f ca="1">IFERROR(__xludf.DUMMYFUNCTION("GOOGLETRANSLATE(A4738)"),"Canada")</f>
        <v>Canada</v>
      </c>
    </row>
    <row r="4739" spans="1:2" ht="15.75" customHeight="1" x14ac:dyDescent="0.25">
      <c r="A4739" s="1" t="s">
        <v>4739</v>
      </c>
      <c r="B4739" s="1" t="str">
        <f ca="1">IFERROR(__xludf.DUMMYFUNCTION("GOOGLETRANSLATE(A4739)"),"indicates")</f>
        <v>indicates</v>
      </c>
    </row>
    <row r="4740" spans="1:2" ht="15.75" customHeight="1" x14ac:dyDescent="0.25">
      <c r="A4740" s="1" t="s">
        <v>4740</v>
      </c>
      <c r="B4740" s="1" t="str">
        <f ca="1">IFERROR(__xludf.DUMMYFUNCTION("GOOGLETRANSLATE(A4740)"),"debts")</f>
        <v>debts</v>
      </c>
    </row>
    <row r="4741" spans="1:2" ht="15.75" customHeight="1" x14ac:dyDescent="0.25">
      <c r="A4741" s="1" t="s">
        <v>4741</v>
      </c>
      <c r="B4741" s="1" t="str">
        <f ca="1">IFERROR(__xludf.DUMMYFUNCTION("GOOGLETRANSLATE(A4741)"),"going up")</f>
        <v>going up</v>
      </c>
    </row>
    <row r="4742" spans="1:2" ht="15.75" customHeight="1" x14ac:dyDescent="0.25">
      <c r="A4742" s="1" t="s">
        <v>4742</v>
      </c>
      <c r="B4742" s="1" t="str">
        <f ca="1">IFERROR(__xludf.DUMMYFUNCTION("GOOGLETRANSLATE(A4742)"),"without")</f>
        <v>without</v>
      </c>
    </row>
    <row r="4743" spans="1:2" ht="15.75" customHeight="1" x14ac:dyDescent="0.25">
      <c r="A4743" s="1" t="s">
        <v>4743</v>
      </c>
      <c r="B4743" s="1" t="str">
        <f ca="1">IFERROR(__xludf.DUMMYFUNCTION("GOOGLETRANSLATE(A4743)"),"have breakfast")</f>
        <v>have breakfast</v>
      </c>
    </row>
    <row r="4744" spans="1:2" ht="15.75" customHeight="1" x14ac:dyDescent="0.25">
      <c r="A4744" s="1" t="s">
        <v>4744</v>
      </c>
      <c r="B4744" s="1" t="str">
        <f ca="1">IFERROR(__xludf.DUMMYFUNCTION("GOOGLETRANSLATE(A4744)"),"They took")</f>
        <v>They took</v>
      </c>
    </row>
    <row r="4745" spans="1:2" ht="15.75" customHeight="1" x14ac:dyDescent="0.25">
      <c r="A4745" s="1" t="s">
        <v>4745</v>
      </c>
      <c r="B4745" s="1" t="str">
        <f ca="1">IFERROR(__xludf.DUMMYFUNCTION("GOOGLETRANSLATE(A4745)"),"fines")</f>
        <v>fines</v>
      </c>
    </row>
    <row r="4746" spans="1:2" ht="15.75" customHeight="1" x14ac:dyDescent="0.25">
      <c r="A4746" s="1" t="s">
        <v>4746</v>
      </c>
      <c r="B4746" s="1" t="str">
        <f ca="1">IFERROR(__xludf.DUMMYFUNCTION("GOOGLETRANSLATE(A4746)"),"Spirits")</f>
        <v>Spirits</v>
      </c>
    </row>
    <row r="4747" spans="1:2" ht="15.75" customHeight="1" x14ac:dyDescent="0.25">
      <c r="A4747" s="1" t="s">
        <v>4747</v>
      </c>
      <c r="B4747" s="1" t="str">
        <f ca="1">IFERROR(__xludf.DUMMYFUNCTION("GOOGLETRANSLATE(A4747)"),"engineer")</f>
        <v>engineer</v>
      </c>
    </row>
    <row r="4748" spans="1:2" ht="15.75" customHeight="1" x14ac:dyDescent="0.25">
      <c r="A4748" s="1" t="s">
        <v>4748</v>
      </c>
      <c r="B4748" s="1" t="str">
        <f ca="1">IFERROR(__xludf.DUMMYFUNCTION("GOOGLETRANSLATE(A4748)"),"skull")</f>
        <v>skull</v>
      </c>
    </row>
    <row r="4749" spans="1:2" ht="15.75" customHeight="1" x14ac:dyDescent="0.25">
      <c r="A4749" s="1" t="s">
        <v>4749</v>
      </c>
      <c r="B4749" s="1" t="str">
        <f ca="1">IFERROR(__xludf.DUMMYFUNCTION("GOOGLETRANSLATE(A4749)"),"desperate")</f>
        <v>desperate</v>
      </c>
    </row>
    <row r="4750" spans="1:2" ht="15.75" customHeight="1" x14ac:dyDescent="0.25">
      <c r="A4750" s="1" t="s">
        <v>4750</v>
      </c>
      <c r="B4750" s="1" t="str">
        <f ca="1">IFERROR(__xludf.DUMMYFUNCTION("GOOGLETRANSLATE(A4750)"),"baby")</f>
        <v>baby</v>
      </c>
    </row>
    <row r="4751" spans="1:2" ht="15.75" customHeight="1" x14ac:dyDescent="0.25">
      <c r="A4751" s="1" t="s">
        <v>4751</v>
      </c>
      <c r="B4751" s="1" t="str">
        <f ca="1">IFERROR(__xludf.DUMMYFUNCTION("GOOGLETRANSLATE(A4751)"),"separated")</f>
        <v>separated</v>
      </c>
    </row>
    <row r="4752" spans="1:2" ht="15.75" customHeight="1" x14ac:dyDescent="0.25">
      <c r="A4752" s="1" t="s">
        <v>4752</v>
      </c>
      <c r="B4752" s="1" t="str">
        <f ca="1">IFERROR(__xludf.DUMMYFUNCTION("GOOGLETRANSLATE(A4752)"),"complaint")</f>
        <v>complaint</v>
      </c>
    </row>
    <row r="4753" spans="1:2" ht="15.75" customHeight="1" x14ac:dyDescent="0.25">
      <c r="A4753" s="1" t="s">
        <v>4753</v>
      </c>
      <c r="B4753" s="1" t="str">
        <f ca="1">IFERROR(__xludf.DUMMYFUNCTION("GOOGLETRANSLATE(A4753)"),"move")</f>
        <v>move</v>
      </c>
    </row>
    <row r="4754" spans="1:2" ht="15.75" customHeight="1" x14ac:dyDescent="0.25">
      <c r="A4754" s="1" t="s">
        <v>4754</v>
      </c>
      <c r="B4754" s="1" t="str">
        <f ca="1">IFERROR(__xludf.DUMMYFUNCTION("GOOGLETRANSLATE(A4754)"),"going down")</f>
        <v>going down</v>
      </c>
    </row>
    <row r="4755" spans="1:2" ht="15.75" customHeight="1" x14ac:dyDescent="0.25">
      <c r="A4755" s="1" t="s">
        <v>4755</v>
      </c>
      <c r="B4755" s="1" t="str">
        <f ca="1">IFERROR(__xludf.DUMMYFUNCTION("GOOGLETRANSLATE(A4755)"),"signs")</f>
        <v>signs</v>
      </c>
    </row>
    <row r="4756" spans="1:2" ht="15.75" customHeight="1" x14ac:dyDescent="0.25">
      <c r="A4756" s="1" t="s">
        <v>4756</v>
      </c>
      <c r="B4756" s="1" t="str">
        <f ca="1">IFERROR(__xludf.DUMMYFUNCTION("GOOGLETRANSLATE(A4756)"),"You would say")</f>
        <v>You would say</v>
      </c>
    </row>
    <row r="4757" spans="1:2" ht="15.75" customHeight="1" x14ac:dyDescent="0.25">
      <c r="A4757" s="1" t="s">
        <v>4757</v>
      </c>
      <c r="B4757" s="1" t="str">
        <f ca="1">IFERROR(__xludf.DUMMYFUNCTION("GOOGLETRANSLATE(A4757)"),"from")</f>
        <v>from</v>
      </c>
    </row>
    <row r="4758" spans="1:2" ht="15.75" customHeight="1" x14ac:dyDescent="0.25">
      <c r="A4758" s="1" t="s">
        <v>4758</v>
      </c>
      <c r="B4758" s="1" t="str">
        <f ca="1">IFERROR(__xludf.DUMMYFUNCTION("GOOGLETRANSLATE(A4758)"),"I will search")</f>
        <v>I will search</v>
      </c>
    </row>
    <row r="4759" spans="1:2" ht="15.75" customHeight="1" x14ac:dyDescent="0.25">
      <c r="A4759" s="1" t="s">
        <v>4759</v>
      </c>
      <c r="B4759" s="1" t="str">
        <f ca="1">IFERROR(__xludf.DUMMYFUNCTION("GOOGLETRANSLATE(A4759)"),"eat")</f>
        <v>eat</v>
      </c>
    </row>
    <row r="4760" spans="1:2" ht="15.75" customHeight="1" x14ac:dyDescent="0.25">
      <c r="A4760" s="1" t="s">
        <v>4760</v>
      </c>
      <c r="B4760" s="1" t="str">
        <f ca="1">IFERROR(__xludf.DUMMYFUNCTION("GOOGLETRANSLATE(A4760)"),"hong")</f>
        <v>hong</v>
      </c>
    </row>
    <row r="4761" spans="1:2" ht="15.75" customHeight="1" x14ac:dyDescent="0.25">
      <c r="A4761" s="1" t="s">
        <v>4761</v>
      </c>
      <c r="B4761" s="1" t="str">
        <f ca="1">IFERROR(__xludf.DUMMYFUNCTION("GOOGLETRANSLATE(A4761)"),"I will ask")</f>
        <v>I will ask</v>
      </c>
    </row>
    <row r="4762" spans="1:2" ht="15.75" customHeight="1" x14ac:dyDescent="0.25">
      <c r="A4762" s="1" t="s">
        <v>4762</v>
      </c>
      <c r="B4762" s="1" t="str">
        <f ca="1">IFERROR(__xludf.DUMMYFUNCTION("GOOGLETRANSLATE(A4762)"),"document")</f>
        <v>document</v>
      </c>
    </row>
    <row r="4763" spans="1:2" ht="15.75" customHeight="1" x14ac:dyDescent="0.25">
      <c r="A4763" s="1" t="s">
        <v>4763</v>
      </c>
      <c r="B4763" s="1" t="str">
        <f ca="1">IFERROR(__xludf.DUMMYFUNCTION("GOOGLETRANSLATE(A4763)"),"description")</f>
        <v>description</v>
      </c>
    </row>
    <row r="4764" spans="1:2" ht="15.75" customHeight="1" x14ac:dyDescent="0.25">
      <c r="A4764" s="1" t="s">
        <v>4764</v>
      </c>
      <c r="B4764" s="1" t="str">
        <f ca="1">IFERROR(__xludf.DUMMYFUNCTION("GOOGLETRANSLATE(A4764)"),"third")</f>
        <v>third</v>
      </c>
    </row>
    <row r="4765" spans="1:2" ht="15.75" customHeight="1" x14ac:dyDescent="0.25">
      <c r="A4765" s="1" t="s">
        <v>4765</v>
      </c>
      <c r="B4765" s="1" t="str">
        <f ca="1">IFERROR(__xludf.DUMMYFUNCTION("GOOGLETRANSLATE(A4765)"),"structure")</f>
        <v>structure</v>
      </c>
    </row>
    <row r="4766" spans="1:2" ht="15.75" customHeight="1" x14ac:dyDescent="0.25">
      <c r="A4766" s="1" t="s">
        <v>4766</v>
      </c>
      <c r="B4766" s="1" t="str">
        <f ca="1">IFERROR(__xludf.DUMMYFUNCTION("GOOGLETRANSLATE(A4766)"),"hostages")</f>
        <v>hostages</v>
      </c>
    </row>
    <row r="4767" spans="1:2" ht="15.75" customHeight="1" x14ac:dyDescent="0.25">
      <c r="A4767" s="1" t="s">
        <v>4767</v>
      </c>
      <c r="B4767" s="1" t="str">
        <f ca="1">IFERROR(__xludf.DUMMYFUNCTION("GOOGLETRANSLATE(A4767)"),"arrive")</f>
        <v>arrive</v>
      </c>
    </row>
    <row r="4768" spans="1:2" ht="15.75" customHeight="1" x14ac:dyDescent="0.25">
      <c r="A4768" s="1" t="s">
        <v>4768</v>
      </c>
      <c r="B4768" s="1" t="str">
        <f ca="1">IFERROR(__xludf.DUMMYFUNCTION("GOOGLETRANSLATE(A4768)"),"bottles")</f>
        <v>bottles</v>
      </c>
    </row>
    <row r="4769" spans="1:2" ht="15.75" customHeight="1" x14ac:dyDescent="0.25">
      <c r="A4769" s="1" t="s">
        <v>4769</v>
      </c>
      <c r="B4769" s="1" t="str">
        <f ca="1">IFERROR(__xludf.DUMMYFUNCTION("GOOGLETRANSLATE(A4769)"),"find")</f>
        <v>find</v>
      </c>
    </row>
    <row r="4770" spans="1:2" ht="15.75" customHeight="1" x14ac:dyDescent="0.25">
      <c r="A4770" s="1" t="s">
        <v>4770</v>
      </c>
      <c r="B4770" s="1" t="str">
        <f ca="1">IFERROR(__xludf.DUMMYFUNCTION("GOOGLETRANSLATE(A4770)"),"firefighters")</f>
        <v>firefighters</v>
      </c>
    </row>
    <row r="4771" spans="1:2" ht="15.75" customHeight="1" x14ac:dyDescent="0.25">
      <c r="A4771" s="1" t="s">
        <v>4771</v>
      </c>
      <c r="B4771" s="1" t="str">
        <f ca="1">IFERROR(__xludf.DUMMYFUNCTION("GOOGLETRANSLATE(A4771)"),"oven")</f>
        <v>oven</v>
      </c>
    </row>
    <row r="4772" spans="1:2" ht="15.75" customHeight="1" x14ac:dyDescent="0.25">
      <c r="A4772" s="1" t="s">
        <v>4772</v>
      </c>
      <c r="B4772" s="1" t="str">
        <f ca="1">IFERROR(__xludf.DUMMYFUNCTION("GOOGLETRANSLATE(A4772)"),"loan")</f>
        <v>loan</v>
      </c>
    </row>
    <row r="4773" spans="1:2" ht="15.75" customHeight="1" x14ac:dyDescent="0.25">
      <c r="A4773" s="1" t="s">
        <v>4773</v>
      </c>
      <c r="B4773" s="1" t="str">
        <f ca="1">IFERROR(__xludf.DUMMYFUNCTION("GOOGLETRANSLATE(A4773)"),"black")</f>
        <v>black</v>
      </c>
    </row>
    <row r="4774" spans="1:2" ht="15.75" customHeight="1" x14ac:dyDescent="0.25">
      <c r="A4774" s="1" t="s">
        <v>4774</v>
      </c>
      <c r="B4774" s="1" t="str">
        <f ca="1">IFERROR(__xludf.DUMMYFUNCTION("GOOGLETRANSLATE(A4774)"),"We treat")</f>
        <v>We treat</v>
      </c>
    </row>
    <row r="4775" spans="1:2" ht="15.75" customHeight="1" x14ac:dyDescent="0.25">
      <c r="A4775" s="1" t="s">
        <v>4775</v>
      </c>
      <c r="B4775" s="1" t="str">
        <f ca="1">IFERROR(__xludf.DUMMYFUNCTION("GOOGLETRANSLATE(A4775)"),"autopsy")</f>
        <v>autopsy</v>
      </c>
    </row>
    <row r="4776" spans="1:2" ht="15.75" customHeight="1" x14ac:dyDescent="0.25">
      <c r="A4776" s="1" t="s">
        <v>4776</v>
      </c>
      <c r="B4776" s="1" t="str">
        <f ca="1">IFERROR(__xludf.DUMMYFUNCTION("GOOGLETRANSLATE(A4776)"),"busy")</f>
        <v>busy</v>
      </c>
    </row>
    <row r="4777" spans="1:2" ht="15.75" customHeight="1" x14ac:dyDescent="0.25">
      <c r="A4777" s="1" t="s">
        <v>4777</v>
      </c>
      <c r="B4777" s="1" t="str">
        <f ca="1">IFERROR(__xludf.DUMMYFUNCTION("GOOGLETRANSLATE(A4777)"),"penny")</f>
        <v>penny</v>
      </c>
    </row>
    <row r="4778" spans="1:2" ht="15.75" customHeight="1" x14ac:dyDescent="0.25">
      <c r="A4778" s="1" t="s">
        <v>4778</v>
      </c>
      <c r="B4778" s="1" t="str">
        <f ca="1">IFERROR(__xludf.DUMMYFUNCTION("GOOGLETRANSLATE(A4778)"),"I put")</f>
        <v>I put</v>
      </c>
    </row>
    <row r="4779" spans="1:2" ht="15.75" customHeight="1" x14ac:dyDescent="0.25">
      <c r="A4779" s="1" t="s">
        <v>4779</v>
      </c>
      <c r="B4779" s="1" t="str">
        <f ca="1">IFERROR(__xludf.DUMMYFUNCTION("GOOGLETRANSLATE(A4779)"),"peers")</f>
        <v>peers</v>
      </c>
    </row>
    <row r="4780" spans="1:2" ht="15.75" customHeight="1" x14ac:dyDescent="0.25">
      <c r="A4780" s="1" t="s">
        <v>4780</v>
      </c>
      <c r="B4780" s="1" t="str">
        <f ca="1">IFERROR(__xludf.DUMMYFUNCTION("GOOGLETRANSLATE(A4780)"),"owner")</f>
        <v>owner</v>
      </c>
    </row>
    <row r="4781" spans="1:2" ht="15.75" customHeight="1" x14ac:dyDescent="0.25">
      <c r="A4781" s="1" t="s">
        <v>4781</v>
      </c>
      <c r="B4781" s="1" t="str">
        <f ca="1">IFERROR(__xludf.DUMMYFUNCTION("GOOGLETRANSLATE(A4781)"),"You knew")</f>
        <v>You knew</v>
      </c>
    </row>
    <row r="4782" spans="1:2" ht="15.75" customHeight="1" x14ac:dyDescent="0.25">
      <c r="A4782" s="1" t="s">
        <v>4782</v>
      </c>
      <c r="B4782" s="1" t="str">
        <f ca="1">IFERROR(__xludf.DUMMYFUNCTION("GOOGLETRANSLATE(A4782)"),"adequate")</f>
        <v>adequate</v>
      </c>
    </row>
    <row r="4783" spans="1:2" ht="15.75" customHeight="1" x14ac:dyDescent="0.25">
      <c r="A4783" s="1" t="s">
        <v>4783</v>
      </c>
      <c r="B4783" s="1" t="str">
        <f ca="1">IFERROR(__xludf.DUMMYFUNCTION("GOOGLETRANSLATE(A4783)"),"forty")</f>
        <v>forty</v>
      </c>
    </row>
    <row r="4784" spans="1:2" ht="15.75" customHeight="1" x14ac:dyDescent="0.25">
      <c r="A4784" s="1" t="s">
        <v>4784</v>
      </c>
      <c r="B4784" s="1" t="str">
        <f ca="1">IFERROR(__xludf.DUMMYFUNCTION("GOOGLETRANSLATE(A4784)"),"profession")</f>
        <v>profession</v>
      </c>
    </row>
    <row r="4785" spans="1:2" ht="15.75" customHeight="1" x14ac:dyDescent="0.25">
      <c r="A4785" s="1" t="s">
        <v>4785</v>
      </c>
      <c r="B4785" s="1" t="str">
        <f ca="1">IFERROR(__xludf.DUMMYFUNCTION("GOOGLETRANSLATE(A4785)"),"British")</f>
        <v>British</v>
      </c>
    </row>
    <row r="4786" spans="1:2" ht="15.75" customHeight="1" x14ac:dyDescent="0.25">
      <c r="A4786" s="1" t="s">
        <v>4786</v>
      </c>
      <c r="B4786" s="1" t="str">
        <f ca="1">IFERROR(__xludf.DUMMYFUNCTION("GOOGLETRANSLATE(A4786)"),"exams")</f>
        <v>exams</v>
      </c>
    </row>
    <row r="4787" spans="1:2" ht="15.75" customHeight="1" x14ac:dyDescent="0.25">
      <c r="A4787" s="1" t="s">
        <v>4787</v>
      </c>
      <c r="B4787" s="1" t="str">
        <f ca="1">IFERROR(__xludf.DUMMYFUNCTION("GOOGLETRANSLATE(A4787)"),"tracy")</f>
        <v>tracy</v>
      </c>
    </row>
    <row r="4788" spans="1:2" ht="15.75" customHeight="1" x14ac:dyDescent="0.25">
      <c r="A4788" s="1" t="s">
        <v>4788</v>
      </c>
      <c r="B4788" s="1" t="str">
        <f ca="1">IFERROR(__xludf.DUMMYFUNCTION("GOOGLETRANSLATE(A4788)"),"evan")</f>
        <v>evan</v>
      </c>
    </row>
    <row r="4789" spans="1:2" ht="15.75" customHeight="1" x14ac:dyDescent="0.25">
      <c r="A4789" s="1" t="s">
        <v>4789</v>
      </c>
      <c r="B4789" s="1" t="str">
        <f ca="1">IFERROR(__xludf.DUMMYFUNCTION("GOOGLETRANSLATE(A4789)"),"seth")</f>
        <v>seth</v>
      </c>
    </row>
    <row r="4790" spans="1:2" ht="15.75" customHeight="1" x14ac:dyDescent="0.25">
      <c r="A4790" s="1" t="s">
        <v>4790</v>
      </c>
      <c r="B4790" s="1" t="str">
        <f ca="1">IFERROR(__xludf.DUMMYFUNCTION("GOOGLETRANSLATE(A4790)"),"Mother")</f>
        <v>Mother</v>
      </c>
    </row>
    <row r="4791" spans="1:2" ht="15.75" customHeight="1" x14ac:dyDescent="0.25">
      <c r="A4791" s="1" t="s">
        <v>4791</v>
      </c>
      <c r="B4791" s="1" t="str">
        <f ca="1">IFERROR(__xludf.DUMMYFUNCTION("GOOGLETRANSLATE(A4791)"),"August")</f>
        <v>August</v>
      </c>
    </row>
    <row r="4792" spans="1:2" ht="15.75" customHeight="1" x14ac:dyDescent="0.25">
      <c r="A4792" s="1" t="s">
        <v>4792</v>
      </c>
      <c r="B4792" s="1" t="str">
        <f ca="1">IFERROR(__xludf.DUMMYFUNCTION("GOOGLETRANSLATE(A4792)"),"achievement")</f>
        <v>achievement</v>
      </c>
    </row>
    <row r="4793" spans="1:2" ht="15.75" customHeight="1" x14ac:dyDescent="0.25">
      <c r="A4793" s="1" t="s">
        <v>4793</v>
      </c>
      <c r="B4793" s="1" t="str">
        <f ca="1">IFERROR(__xludf.DUMMYFUNCTION("GOOGLETRANSLATE(A4793)"),"march")</f>
        <v>march</v>
      </c>
    </row>
    <row r="4794" spans="1:2" ht="15.75" customHeight="1" x14ac:dyDescent="0.25">
      <c r="A4794" s="1" t="s">
        <v>4794</v>
      </c>
      <c r="B4794" s="1" t="str">
        <f ca="1">IFERROR(__xludf.DUMMYFUNCTION("GOOGLETRANSLATE(A4794)"),"logan")</f>
        <v>logan</v>
      </c>
    </row>
    <row r="4795" spans="1:2" ht="15.75" customHeight="1" x14ac:dyDescent="0.25">
      <c r="A4795" s="1" t="s">
        <v>4795</v>
      </c>
      <c r="B4795" s="1" t="str">
        <f ca="1">IFERROR(__xludf.DUMMYFUNCTION("GOOGLETRANSLATE(A4795)"),"grown up")</f>
        <v>grown up</v>
      </c>
    </row>
    <row r="4796" spans="1:2" ht="15.75" customHeight="1" x14ac:dyDescent="0.25">
      <c r="A4796" s="1" t="s">
        <v>4796</v>
      </c>
      <c r="B4796" s="1" t="str">
        <f ca="1">IFERROR(__xludf.DUMMYFUNCTION("GOOGLETRANSLATE(A4796)"),"representative")</f>
        <v>representative</v>
      </c>
    </row>
    <row r="4797" spans="1:2" ht="15.75" customHeight="1" x14ac:dyDescent="0.25">
      <c r="A4797" s="1" t="s">
        <v>4797</v>
      </c>
      <c r="B4797" s="1" t="str">
        <f ca="1">IFERROR(__xludf.DUMMYFUNCTION("GOOGLETRANSLATE(A4797)"),"You start")</f>
        <v>You start</v>
      </c>
    </row>
    <row r="4798" spans="1:2" ht="15.75" customHeight="1" x14ac:dyDescent="0.25">
      <c r="A4798" s="1" t="s">
        <v>4798</v>
      </c>
      <c r="B4798" s="1" t="str">
        <f ca="1">IFERROR(__xludf.DUMMYFUNCTION("GOOGLETRANSLATE(A4798)"),"tasks")</f>
        <v>tasks</v>
      </c>
    </row>
    <row r="4799" spans="1:2" ht="15.75" customHeight="1" x14ac:dyDescent="0.25">
      <c r="A4799" s="1" t="s">
        <v>4799</v>
      </c>
      <c r="B4799" s="1" t="str">
        <f ca="1">IFERROR(__xludf.DUMMYFUNCTION("GOOGLETRANSLATE(A4799)"),"gabriel")</f>
        <v>gabriel</v>
      </c>
    </row>
    <row r="4800" spans="1:2" ht="15.75" customHeight="1" x14ac:dyDescent="0.25">
      <c r="A4800" s="1" t="s">
        <v>4800</v>
      </c>
      <c r="B4800" s="1" t="str">
        <f ca="1">IFERROR(__xludf.DUMMYFUNCTION("GOOGLETRANSLATE(A4800)"),"vodka")</f>
        <v>vodka</v>
      </c>
    </row>
    <row r="4801" spans="1:2" ht="15.75" customHeight="1" x14ac:dyDescent="0.25">
      <c r="A4801" s="1" t="s">
        <v>4801</v>
      </c>
      <c r="B4801" s="1" t="str">
        <f ca="1">IFERROR(__xludf.DUMMYFUNCTION("GOOGLETRANSLATE(A4801)"),"to her")</f>
        <v>to her</v>
      </c>
    </row>
    <row r="4802" spans="1:2" ht="15.75" customHeight="1" x14ac:dyDescent="0.25">
      <c r="A4802" s="1" t="s">
        <v>4802</v>
      </c>
      <c r="B4802" s="1" t="str">
        <f ca="1">IFERROR(__xludf.DUMMYFUNCTION("GOOGLETRANSLATE(A4802)"),"re")</f>
        <v>re</v>
      </c>
    </row>
    <row r="4803" spans="1:2" ht="15.75" customHeight="1" x14ac:dyDescent="0.25">
      <c r="A4803" s="1" t="s">
        <v>4803</v>
      </c>
      <c r="B4803" s="1" t="str">
        <f ca="1">IFERROR(__xludf.DUMMYFUNCTION("GOOGLETRANSLATE(A4803)"),"terrible")</f>
        <v>terrible</v>
      </c>
    </row>
    <row r="4804" spans="1:2" ht="15.75" customHeight="1" x14ac:dyDescent="0.25">
      <c r="A4804" s="1" t="s">
        <v>4804</v>
      </c>
      <c r="B4804" s="1" t="str">
        <f ca="1">IFERROR(__xludf.DUMMYFUNCTION("GOOGLETRANSLATE(A4804)"),"unhappy")</f>
        <v>unhappy</v>
      </c>
    </row>
    <row r="4805" spans="1:2" ht="15.75" customHeight="1" x14ac:dyDescent="0.25">
      <c r="A4805" s="1" t="s">
        <v>4805</v>
      </c>
      <c r="B4805" s="1" t="str">
        <f ca="1">IFERROR(__xludf.DUMMYFUNCTION("GOOGLETRANSLATE(A4805)"),"huge")</f>
        <v>huge</v>
      </c>
    </row>
    <row r="4806" spans="1:2" ht="15.75" customHeight="1" x14ac:dyDescent="0.25">
      <c r="A4806" s="1" t="s">
        <v>4806</v>
      </c>
      <c r="B4806" s="1" t="str">
        <f ca="1">IFERROR(__xludf.DUMMYFUNCTION("GOOGLETRANSLATE(A4806)"),"Great")</f>
        <v>Great</v>
      </c>
    </row>
    <row r="4807" spans="1:2" ht="15.75" customHeight="1" x14ac:dyDescent="0.25">
      <c r="A4807" s="1" t="s">
        <v>4807</v>
      </c>
      <c r="B4807" s="1" t="str">
        <f ca="1">IFERROR(__xludf.DUMMYFUNCTION("GOOGLETRANSLATE(A4807)"),"generous")</f>
        <v>generous</v>
      </c>
    </row>
    <row r="4808" spans="1:2" ht="15.75" customHeight="1" x14ac:dyDescent="0.25">
      <c r="A4808" s="1" t="s">
        <v>4808</v>
      </c>
      <c r="B4808" s="1" t="str">
        <f ca="1">IFERROR(__xludf.DUMMYFUNCTION("GOOGLETRANSLATE(A4808)"),"toast")</f>
        <v>toast</v>
      </c>
    </row>
    <row r="4809" spans="1:2" ht="15.75" customHeight="1" x14ac:dyDescent="0.25">
      <c r="A4809" s="1" t="s">
        <v>4809</v>
      </c>
      <c r="B4809" s="1" t="str">
        <f ca="1">IFERROR(__xludf.DUMMYFUNCTION("GOOGLETRANSLATE(A4809)"),"rita")</f>
        <v>rita</v>
      </c>
    </row>
    <row r="4810" spans="1:2" ht="15.75" customHeight="1" x14ac:dyDescent="0.25">
      <c r="A4810" s="1" t="s">
        <v>4810</v>
      </c>
      <c r="B4810" s="1" t="str">
        <f ca="1">IFERROR(__xludf.DUMMYFUNCTION("GOOGLETRANSLATE(A4810)"),"direct")</f>
        <v>direct</v>
      </c>
    </row>
    <row r="4811" spans="1:2" ht="15.75" customHeight="1" x14ac:dyDescent="0.25">
      <c r="A4811" s="1" t="s">
        <v>4811</v>
      </c>
      <c r="B4811" s="1" t="str">
        <f ca="1">IFERROR(__xludf.DUMMYFUNCTION("GOOGLETRANSLATE(A4811)"),"You do")</f>
        <v>You do</v>
      </c>
    </row>
    <row r="4812" spans="1:2" ht="15.75" customHeight="1" x14ac:dyDescent="0.25">
      <c r="A4812" s="1" t="s">
        <v>4812</v>
      </c>
      <c r="B4812" s="1" t="str">
        <f ca="1">IFERROR(__xludf.DUMMYFUNCTION("GOOGLETRANSLATE(A4812)"),"at the moment")</f>
        <v>at the moment</v>
      </c>
    </row>
    <row r="4813" spans="1:2" ht="15.75" customHeight="1" x14ac:dyDescent="0.25">
      <c r="A4813" s="1" t="s">
        <v>4813</v>
      </c>
      <c r="B4813" s="1" t="str">
        <f ca="1">IFERROR(__xludf.DUMMYFUNCTION("GOOGLETRANSLATE(A4813)"),"rifle")</f>
        <v>rifle</v>
      </c>
    </row>
    <row r="4814" spans="1:2" ht="15.75" customHeight="1" x14ac:dyDescent="0.25">
      <c r="A4814" s="1" t="s">
        <v>4814</v>
      </c>
      <c r="B4814" s="1" t="str">
        <f ca="1">IFERROR(__xludf.DUMMYFUNCTION("GOOGLETRANSLATE(A4814)"),"casino")</f>
        <v>casino</v>
      </c>
    </row>
    <row r="4815" spans="1:2" ht="15.75" customHeight="1" x14ac:dyDescent="0.25">
      <c r="A4815" s="1" t="s">
        <v>4815</v>
      </c>
      <c r="B4815" s="1" t="str">
        <f ca="1">IFERROR(__xludf.DUMMYFUNCTION("GOOGLETRANSLATE(A4815)"),"achievement")</f>
        <v>achievement</v>
      </c>
    </row>
    <row r="4816" spans="1:2" ht="15.75" customHeight="1" x14ac:dyDescent="0.25">
      <c r="A4816" s="1" t="s">
        <v>4816</v>
      </c>
      <c r="B4816" s="1" t="str">
        <f ca="1">IFERROR(__xludf.DUMMYFUNCTION("GOOGLETRANSLATE(A4816)"),"They brought")</f>
        <v>They brought</v>
      </c>
    </row>
    <row r="4817" spans="1:2" ht="15.75" customHeight="1" x14ac:dyDescent="0.25">
      <c r="A4817" s="1" t="s">
        <v>4817</v>
      </c>
      <c r="B4817" s="1" t="str">
        <f ca="1">IFERROR(__xludf.DUMMYFUNCTION("GOOGLETRANSLATE(A4817)"),"jealousy")</f>
        <v>jealousy</v>
      </c>
    </row>
    <row r="4818" spans="1:2" ht="15.75" customHeight="1" x14ac:dyDescent="0.25">
      <c r="A4818" s="1" t="s">
        <v>4818</v>
      </c>
      <c r="B4818" s="1" t="str">
        <f ca="1">IFERROR(__xludf.DUMMYFUNCTION("GOOGLETRANSLATE(A4818)"),"articles")</f>
        <v>articles</v>
      </c>
    </row>
    <row r="4819" spans="1:2" ht="15.75" customHeight="1" x14ac:dyDescent="0.25">
      <c r="A4819" s="1" t="s">
        <v>4819</v>
      </c>
      <c r="B4819" s="1" t="str">
        <f ca="1">IFERROR(__xludf.DUMMYFUNCTION("GOOGLETRANSLATE(A4819)"),"stable")</f>
        <v>stable</v>
      </c>
    </row>
    <row r="4820" spans="1:2" ht="15.75" customHeight="1" x14ac:dyDescent="0.25">
      <c r="A4820" s="1" t="s">
        <v>4820</v>
      </c>
      <c r="B4820" s="1" t="str">
        <f ca="1">IFERROR(__xludf.DUMMYFUNCTION("GOOGLETRANSLATE(A4820)"),"squadron")</f>
        <v>squadron</v>
      </c>
    </row>
    <row r="4821" spans="1:2" ht="15.75" customHeight="1" x14ac:dyDescent="0.25">
      <c r="A4821" s="1" t="s">
        <v>4821</v>
      </c>
      <c r="B4821" s="1" t="str">
        <f ca="1">IFERROR(__xludf.DUMMYFUNCTION("GOOGLETRANSLATE(A4821)"),"citizen")</f>
        <v>citizen</v>
      </c>
    </row>
    <row r="4822" spans="1:2" ht="15.75" customHeight="1" x14ac:dyDescent="0.25">
      <c r="A4822" s="1" t="s">
        <v>4822</v>
      </c>
      <c r="B4822" s="1" t="str">
        <f ca="1">IFERROR(__xludf.DUMMYFUNCTION("GOOGLETRANSLATE(A4822)"),"colin")</f>
        <v>colin</v>
      </c>
    </row>
    <row r="4823" spans="1:2" ht="15.75" customHeight="1" x14ac:dyDescent="0.25">
      <c r="A4823" s="1" t="s">
        <v>4823</v>
      </c>
      <c r="B4823" s="1" t="str">
        <f ca="1">IFERROR(__xludf.DUMMYFUNCTION("GOOGLETRANSLATE(A4823)"),"suspicion")</f>
        <v>suspicion</v>
      </c>
    </row>
    <row r="4824" spans="1:2" ht="15.75" customHeight="1" x14ac:dyDescent="0.25">
      <c r="A4824" s="1" t="s">
        <v>4824</v>
      </c>
      <c r="B4824" s="1" t="str">
        <f ca="1">IFERROR(__xludf.DUMMYFUNCTION("GOOGLETRANSLATE(A4824)"),"violent")</f>
        <v>violent</v>
      </c>
    </row>
    <row r="4825" spans="1:2" ht="15.75" customHeight="1" x14ac:dyDescent="0.25">
      <c r="A4825" s="1" t="s">
        <v>4825</v>
      </c>
      <c r="B4825" s="1" t="str">
        <f ca="1">IFERROR(__xludf.DUMMYFUNCTION("GOOGLETRANSLATE(A4825)"),"cheated")</f>
        <v>cheated</v>
      </c>
    </row>
    <row r="4826" spans="1:2" ht="15.75" customHeight="1" x14ac:dyDescent="0.25">
      <c r="A4826" s="1" t="s">
        <v>4826</v>
      </c>
      <c r="B4826" s="1" t="str">
        <f ca="1">IFERROR(__xludf.DUMMYFUNCTION("GOOGLETRANSLATE(A4826)"),"related")</f>
        <v>related</v>
      </c>
    </row>
    <row r="4827" spans="1:2" ht="15.75" customHeight="1" x14ac:dyDescent="0.25">
      <c r="A4827" s="1" t="s">
        <v>4827</v>
      </c>
      <c r="B4827" s="1" t="str">
        <f ca="1">IFERROR(__xludf.DUMMYFUNCTION("GOOGLETRANSLATE(A4827)"),"denies")</f>
        <v>denies</v>
      </c>
    </row>
    <row r="4828" spans="1:2" ht="15.75" customHeight="1" x14ac:dyDescent="0.25">
      <c r="A4828" s="1" t="s">
        <v>4828</v>
      </c>
      <c r="B4828" s="1" t="str">
        <f ca="1">IFERROR(__xludf.DUMMYFUNCTION("GOOGLETRANSLATE(A4828)"),"vietnam")</f>
        <v>vietnam</v>
      </c>
    </row>
    <row r="4829" spans="1:2" ht="15.75" customHeight="1" x14ac:dyDescent="0.25">
      <c r="A4829" s="1" t="s">
        <v>4829</v>
      </c>
      <c r="B4829" s="1" t="str">
        <f ca="1">IFERROR(__xludf.DUMMYFUNCTION("GOOGLETRANSLATE(A4829)"),"batman")</f>
        <v>batman</v>
      </c>
    </row>
    <row r="4830" spans="1:2" ht="15.75" customHeight="1" x14ac:dyDescent="0.25">
      <c r="A4830" s="1" t="s">
        <v>4830</v>
      </c>
      <c r="B4830" s="1" t="str">
        <f ca="1">IFERROR(__xludf.DUMMYFUNCTION("GOOGLETRANSLATE(A4830)"),"sold")</f>
        <v>sold</v>
      </c>
    </row>
    <row r="4831" spans="1:2" ht="15.75" customHeight="1" x14ac:dyDescent="0.25">
      <c r="A4831" s="1" t="s">
        <v>4831</v>
      </c>
      <c r="B4831" s="1" t="str">
        <f ca="1">IFERROR(__xludf.DUMMYFUNCTION("GOOGLETRANSLATE(A4831)"),"ralph")</f>
        <v>ralph</v>
      </c>
    </row>
    <row r="4832" spans="1:2" ht="15.75" customHeight="1" x14ac:dyDescent="0.25">
      <c r="A4832" s="1" t="s">
        <v>4832</v>
      </c>
      <c r="B4832" s="1" t="str">
        <f ca="1">IFERROR(__xludf.DUMMYFUNCTION("GOOGLETRANSLATE(A4832)"),"kid")</f>
        <v>kid</v>
      </c>
    </row>
    <row r="4833" spans="1:2" ht="15.75" customHeight="1" x14ac:dyDescent="0.25">
      <c r="A4833" s="1" t="s">
        <v>4833</v>
      </c>
      <c r="B4833" s="1" t="str">
        <f ca="1">IFERROR(__xludf.DUMMYFUNCTION("GOOGLETRANSLATE(A4833)"),"Eyes")</f>
        <v>Eyes</v>
      </c>
    </row>
    <row r="4834" spans="1:2" ht="15.75" customHeight="1" x14ac:dyDescent="0.25">
      <c r="A4834" s="1" t="s">
        <v>4834</v>
      </c>
      <c r="B4834" s="1" t="str">
        <f ca="1">IFERROR(__xludf.DUMMYFUNCTION("GOOGLETRANSLATE(A4834)"),"allison")</f>
        <v>allison</v>
      </c>
    </row>
    <row r="4835" spans="1:2" ht="15.75" customHeight="1" x14ac:dyDescent="0.25">
      <c r="A4835" s="1" t="s">
        <v>4835</v>
      </c>
      <c r="B4835" s="1" t="str">
        <f ca="1">IFERROR(__xludf.DUMMYFUNCTION("GOOGLETRANSLATE(A4835)"),"minors")</f>
        <v>minors</v>
      </c>
    </row>
    <row r="4836" spans="1:2" ht="15.75" customHeight="1" x14ac:dyDescent="0.25">
      <c r="A4836" s="1" t="s">
        <v>4836</v>
      </c>
      <c r="B4836" s="1" t="str">
        <f ca="1">IFERROR(__xludf.DUMMYFUNCTION("GOOGLETRANSLATE(A4836)"),"constantly")</f>
        <v>constantly</v>
      </c>
    </row>
    <row r="4837" spans="1:2" ht="15.75" customHeight="1" x14ac:dyDescent="0.25">
      <c r="A4837" s="1" t="s">
        <v>4837</v>
      </c>
      <c r="B4837" s="1" t="str">
        <f ca="1">IFERROR(__xludf.DUMMYFUNCTION("GOOGLETRANSLATE(A4837)"),"Know")</f>
        <v>Know</v>
      </c>
    </row>
    <row r="4838" spans="1:2" ht="15.75" customHeight="1" x14ac:dyDescent="0.25">
      <c r="A4838" s="1" t="s">
        <v>4838</v>
      </c>
      <c r="B4838" s="1" t="str">
        <f ca="1">IFERROR(__xludf.DUMMYFUNCTION("GOOGLETRANSLATE(A4838)"),"director")</f>
        <v>director</v>
      </c>
    </row>
    <row r="4839" spans="1:2" ht="15.75" customHeight="1" x14ac:dyDescent="0.25">
      <c r="A4839" s="1" t="s">
        <v>4839</v>
      </c>
      <c r="B4839" s="1" t="str">
        <f ca="1">IFERROR(__xludf.DUMMYFUNCTION("GOOGLETRANSLATE(A4839)"),"rubber")</f>
        <v>rubber</v>
      </c>
    </row>
    <row r="4840" spans="1:2" ht="15.75" customHeight="1" x14ac:dyDescent="0.25">
      <c r="A4840" s="1" t="s">
        <v>4840</v>
      </c>
      <c r="B4840" s="1" t="str">
        <f ca="1">IFERROR(__xludf.DUMMYFUNCTION("GOOGLETRANSLATE(A4840)"),"sales")</f>
        <v>sales</v>
      </c>
    </row>
    <row r="4841" spans="1:2" ht="15.75" customHeight="1" x14ac:dyDescent="0.25">
      <c r="A4841" s="1" t="s">
        <v>4841</v>
      </c>
      <c r="B4841" s="1" t="str">
        <f ca="1">IFERROR(__xludf.DUMMYFUNCTION("GOOGLETRANSLATE(A4841)"),"relief")</f>
        <v>relief</v>
      </c>
    </row>
    <row r="4842" spans="1:2" ht="15.75" customHeight="1" x14ac:dyDescent="0.25">
      <c r="A4842" s="1" t="s">
        <v>4842</v>
      </c>
      <c r="B4842" s="1" t="str">
        <f ca="1">IFERROR(__xludf.DUMMYFUNCTION("GOOGLETRANSLATE(A4842)"),"trauma")</f>
        <v>trauma</v>
      </c>
    </row>
    <row r="4843" spans="1:2" ht="15.75" customHeight="1" x14ac:dyDescent="0.25">
      <c r="A4843" s="1" t="s">
        <v>4843</v>
      </c>
      <c r="B4843" s="1" t="str">
        <f ca="1">IFERROR(__xludf.DUMMYFUNCTION("GOOGLETRANSLATE(A4843)"),"teach you")</f>
        <v>teach you</v>
      </c>
    </row>
    <row r="4844" spans="1:2" ht="15.75" customHeight="1" x14ac:dyDescent="0.25">
      <c r="A4844" s="1" t="s">
        <v>4844</v>
      </c>
      <c r="B4844" s="1" t="str">
        <f ca="1">IFERROR(__xludf.DUMMYFUNCTION("GOOGLETRANSLATE(A4844)"),"Americans")</f>
        <v>Americans</v>
      </c>
    </row>
    <row r="4845" spans="1:2" ht="15.75" customHeight="1" x14ac:dyDescent="0.25">
      <c r="A4845" s="1" t="s">
        <v>4845</v>
      </c>
      <c r="B4845" s="1" t="str">
        <f ca="1">IFERROR(__xludf.DUMMYFUNCTION("GOOGLETRANSLATE(A4845)"),"needs")</f>
        <v>needs</v>
      </c>
    </row>
    <row r="4846" spans="1:2" ht="15.75" customHeight="1" x14ac:dyDescent="0.25">
      <c r="A4846" s="1" t="s">
        <v>4846</v>
      </c>
      <c r="B4846" s="1" t="str">
        <f ca="1">IFERROR(__xludf.DUMMYFUNCTION("GOOGLETRANSLATE(A4846)"),"bart")</f>
        <v>bart</v>
      </c>
    </row>
    <row r="4847" spans="1:2" ht="15.75" customHeight="1" x14ac:dyDescent="0.25">
      <c r="A4847" s="1" t="s">
        <v>4847</v>
      </c>
      <c r="B4847" s="1" t="str">
        <f ca="1">IFERROR(__xludf.DUMMYFUNCTION("GOOGLETRANSLATE(A4847)"),"exhibition")</f>
        <v>exhibition</v>
      </c>
    </row>
    <row r="4848" spans="1:2" ht="15.75" customHeight="1" x14ac:dyDescent="0.25">
      <c r="A4848" s="1" t="s">
        <v>4848</v>
      </c>
      <c r="B4848" s="1" t="str">
        <f ca="1">IFERROR(__xludf.DUMMYFUNCTION("GOOGLETRANSLATE(A4848)"),"Negotiate")</f>
        <v>Negotiate</v>
      </c>
    </row>
    <row r="4849" spans="1:2" ht="15.75" customHeight="1" x14ac:dyDescent="0.25">
      <c r="A4849" s="1" t="s">
        <v>4849</v>
      </c>
      <c r="B4849" s="1" t="str">
        <f ca="1">IFERROR(__xludf.DUMMYFUNCTION("GOOGLETRANSLATE(A4849)"),"still")</f>
        <v>still</v>
      </c>
    </row>
    <row r="4850" spans="1:2" ht="15.75" customHeight="1" x14ac:dyDescent="0.25">
      <c r="A4850" s="1" t="s">
        <v>4850</v>
      </c>
      <c r="B4850" s="1" t="str">
        <f ca="1">IFERROR(__xludf.DUMMYFUNCTION("GOOGLETRANSLATE(A4850)"),"Explain it")</f>
        <v>Explain it</v>
      </c>
    </row>
    <row r="4851" spans="1:2" ht="15.75" customHeight="1" x14ac:dyDescent="0.25">
      <c r="A4851" s="1" t="s">
        <v>4851</v>
      </c>
      <c r="B4851" s="1" t="str">
        <f ca="1">IFERROR(__xludf.DUMMYFUNCTION("GOOGLETRANSLATE(A4851)"),"Cups")</f>
        <v>Cups</v>
      </c>
    </row>
    <row r="4852" spans="1:2" ht="15.75" customHeight="1" x14ac:dyDescent="0.25">
      <c r="A4852" s="1" t="s">
        <v>4852</v>
      </c>
      <c r="B4852" s="1" t="str">
        <f ca="1">IFERROR(__xludf.DUMMYFUNCTION("GOOGLETRANSLATE(A4852)"),"hit")</f>
        <v>hit</v>
      </c>
    </row>
    <row r="4853" spans="1:2" ht="15.75" customHeight="1" x14ac:dyDescent="0.25">
      <c r="A4853" s="1" t="s">
        <v>4853</v>
      </c>
      <c r="B4853" s="1" t="str">
        <f ca="1">IFERROR(__xludf.DUMMYFUNCTION("GOOGLETRANSLATE(A4853)"),"buildings")</f>
        <v>buildings</v>
      </c>
    </row>
    <row r="4854" spans="1:2" ht="15.75" customHeight="1" x14ac:dyDescent="0.25">
      <c r="A4854" s="1" t="s">
        <v>4854</v>
      </c>
      <c r="B4854" s="1" t="str">
        <f ca="1">IFERROR(__xludf.DUMMYFUNCTION("GOOGLETRANSLATE(A4854)"),"region")</f>
        <v>region</v>
      </c>
    </row>
    <row r="4855" spans="1:2" ht="15.75" customHeight="1" x14ac:dyDescent="0.25">
      <c r="A4855" s="1" t="s">
        <v>4855</v>
      </c>
      <c r="B4855" s="1" t="str">
        <f ca="1">IFERROR(__xludf.DUMMYFUNCTION("GOOGLETRANSLATE(A4855)"),"Hard")</f>
        <v>Hard</v>
      </c>
    </row>
    <row r="4856" spans="1:2" ht="15.75" customHeight="1" x14ac:dyDescent="0.25">
      <c r="A4856" s="1" t="s">
        <v>4856</v>
      </c>
      <c r="B4856" s="1" t="str">
        <f ca="1">IFERROR(__xludf.DUMMYFUNCTION("GOOGLETRANSLATE(A4856)"),"moving")</f>
        <v>moving</v>
      </c>
    </row>
    <row r="4857" spans="1:2" ht="15.75" customHeight="1" x14ac:dyDescent="0.25">
      <c r="A4857" s="1" t="s">
        <v>4857</v>
      </c>
      <c r="B4857" s="1" t="str">
        <f ca="1">IFERROR(__xludf.DUMMYFUNCTION("GOOGLETRANSLATE(A4857)"),"kitty")</f>
        <v>kitty</v>
      </c>
    </row>
    <row r="4858" spans="1:2" ht="15.75" customHeight="1" x14ac:dyDescent="0.25">
      <c r="A4858" s="1" t="s">
        <v>4858</v>
      </c>
      <c r="B4858" s="1" t="str">
        <f ca="1">IFERROR(__xludf.DUMMYFUNCTION("GOOGLETRANSLATE(A4858)"),"safe")</f>
        <v>safe</v>
      </c>
    </row>
    <row r="4859" spans="1:2" ht="15.75" customHeight="1" x14ac:dyDescent="0.25">
      <c r="A4859" s="1" t="s">
        <v>4859</v>
      </c>
      <c r="B4859" s="1" t="str">
        <f ca="1">IFERROR(__xludf.DUMMYFUNCTION("GOOGLETRANSLATE(A4859)"),"kong")</f>
        <v>kong</v>
      </c>
    </row>
    <row r="4860" spans="1:2" ht="15.75" customHeight="1" x14ac:dyDescent="0.25">
      <c r="A4860" s="1" t="s">
        <v>4860</v>
      </c>
      <c r="B4860" s="1" t="str">
        <f ca="1">IFERROR(__xludf.DUMMYFUNCTION("GOOGLETRANSLATE(A4860)"),"ford")</f>
        <v>ford</v>
      </c>
    </row>
    <row r="4861" spans="1:2" ht="15.75" customHeight="1" x14ac:dyDescent="0.25">
      <c r="A4861" s="1" t="s">
        <v>4861</v>
      </c>
      <c r="B4861" s="1" t="str">
        <f ca="1">IFERROR(__xludf.DUMMYFUNCTION("GOOGLETRANSLATE(A4861)"),"shh")</f>
        <v>shh</v>
      </c>
    </row>
    <row r="4862" spans="1:2" ht="15.75" customHeight="1" x14ac:dyDescent="0.25">
      <c r="A4862" s="1" t="s">
        <v>4862</v>
      </c>
      <c r="B4862" s="1" t="str">
        <f ca="1">IFERROR(__xludf.DUMMYFUNCTION("GOOGLETRANSLATE(A4862)"),"logic")</f>
        <v>logic</v>
      </c>
    </row>
    <row r="4863" spans="1:2" ht="15.75" customHeight="1" x14ac:dyDescent="0.25">
      <c r="A4863" s="1" t="s">
        <v>4863</v>
      </c>
      <c r="B4863" s="1" t="str">
        <f ca="1">IFERROR(__xludf.DUMMYFUNCTION("GOOGLETRANSLATE(A4863)"),"elected")</f>
        <v>elected</v>
      </c>
    </row>
    <row r="4864" spans="1:2" ht="15.75" customHeight="1" x14ac:dyDescent="0.25">
      <c r="A4864" s="1" t="s">
        <v>4864</v>
      </c>
      <c r="B4864" s="1" t="str">
        <f ca="1">IFERROR(__xludf.DUMMYFUNCTION("GOOGLETRANSLATE(A4864)"),"sammy")</f>
        <v>sammy</v>
      </c>
    </row>
    <row r="4865" spans="1:2" ht="15.75" customHeight="1" x14ac:dyDescent="0.25">
      <c r="A4865" s="1" t="s">
        <v>4865</v>
      </c>
      <c r="B4865" s="1" t="str">
        <f ca="1">IFERROR(__xludf.DUMMYFUNCTION("GOOGLETRANSLATE(A4865)"),"bleeding")</f>
        <v>bleeding</v>
      </c>
    </row>
    <row r="4866" spans="1:2" ht="15.75" customHeight="1" x14ac:dyDescent="0.25">
      <c r="A4866" s="1" t="s">
        <v>4866</v>
      </c>
      <c r="B4866" s="1" t="str">
        <f ca="1">IFERROR(__xludf.DUMMYFUNCTION("GOOGLETRANSLATE(A4866)"),"bosses")</f>
        <v>bosses</v>
      </c>
    </row>
    <row r="4867" spans="1:2" ht="15.75" customHeight="1" x14ac:dyDescent="0.25">
      <c r="A4867" s="1" t="s">
        <v>4867</v>
      </c>
      <c r="B4867" s="1" t="str">
        <f ca="1">IFERROR(__xludf.DUMMYFUNCTION("GOOGLETRANSLATE(A4867)"),"ate")</f>
        <v>ate</v>
      </c>
    </row>
    <row r="4868" spans="1:2" ht="15.75" customHeight="1" x14ac:dyDescent="0.25">
      <c r="A4868" s="1" t="s">
        <v>4868</v>
      </c>
      <c r="B4868" s="1" t="str">
        <f ca="1">IFERROR(__xludf.DUMMYFUNCTION("GOOGLETRANSLATE(A4868)"),"translated")</f>
        <v>translated</v>
      </c>
    </row>
    <row r="4869" spans="1:2" ht="15.75" customHeight="1" x14ac:dyDescent="0.25">
      <c r="A4869" s="1" t="s">
        <v>4869</v>
      </c>
      <c r="B4869" s="1" t="str">
        <f ca="1">IFERROR(__xludf.DUMMYFUNCTION("GOOGLETRANSLATE(A4869)"),"nose")</f>
        <v>nose</v>
      </c>
    </row>
    <row r="4870" spans="1:2" ht="15.75" customHeight="1" x14ac:dyDescent="0.25">
      <c r="A4870" s="1" t="s">
        <v>4870</v>
      </c>
      <c r="B4870" s="1" t="str">
        <f ca="1">IFERROR(__xludf.DUMMYFUNCTION("GOOGLETRANSLATE(A4870)"),"homework")</f>
        <v>homework</v>
      </c>
    </row>
    <row r="4871" spans="1:2" ht="15.75" customHeight="1" x14ac:dyDescent="0.25">
      <c r="A4871" s="1" t="s">
        <v>4871</v>
      </c>
      <c r="B4871" s="1" t="str">
        <f ca="1">IFERROR(__xludf.DUMMYFUNCTION("GOOGLETRANSLATE(A4871)"),"shout")</f>
        <v>shout</v>
      </c>
    </row>
    <row r="4872" spans="1:2" ht="15.75" customHeight="1" x14ac:dyDescent="0.25">
      <c r="A4872" s="1" t="s">
        <v>4872</v>
      </c>
      <c r="B4872" s="1" t="str">
        <f ca="1">IFERROR(__xludf.DUMMYFUNCTION("GOOGLETRANSLATE(A4872)"),"companies")</f>
        <v>companies</v>
      </c>
    </row>
    <row r="4873" spans="1:2" ht="15.75" customHeight="1" x14ac:dyDescent="0.25">
      <c r="A4873" s="1" t="s">
        <v>4873</v>
      </c>
      <c r="B4873" s="1" t="str">
        <f ca="1">IFERROR(__xludf.DUMMYFUNCTION("GOOGLETRANSLATE(A4873)"),"Contacts")</f>
        <v>Contacts</v>
      </c>
    </row>
    <row r="4874" spans="1:2" ht="15.75" customHeight="1" x14ac:dyDescent="0.25">
      <c r="A4874" s="1" t="s">
        <v>4874</v>
      </c>
      <c r="B4874" s="1" t="str">
        <f ca="1">IFERROR(__xludf.DUMMYFUNCTION("GOOGLETRANSLATE(A4874)"),"deception")</f>
        <v>deception</v>
      </c>
    </row>
    <row r="4875" spans="1:2" ht="15.75" customHeight="1" x14ac:dyDescent="0.25">
      <c r="A4875" s="1" t="s">
        <v>4875</v>
      </c>
      <c r="B4875" s="1" t="str">
        <f ca="1">IFERROR(__xludf.DUMMYFUNCTION("GOOGLETRANSLATE(A4875)"),"accusation")</f>
        <v>accusation</v>
      </c>
    </row>
    <row r="4876" spans="1:2" ht="15.75" customHeight="1" x14ac:dyDescent="0.25">
      <c r="A4876" s="1" t="s">
        <v>4876</v>
      </c>
      <c r="B4876" s="1" t="str">
        <f ca="1">IFERROR(__xludf.DUMMYFUNCTION("GOOGLETRANSLATE(A4876)"),"surgeon")</f>
        <v>surgeon</v>
      </c>
    </row>
    <row r="4877" spans="1:2" ht="15.75" customHeight="1" x14ac:dyDescent="0.25">
      <c r="A4877" s="1" t="s">
        <v>4877</v>
      </c>
      <c r="B4877" s="1" t="str">
        <f ca="1">IFERROR(__xludf.DUMMYFUNCTION("GOOGLETRANSLATE(A4877)"),"paying")</f>
        <v>paying</v>
      </c>
    </row>
    <row r="4878" spans="1:2" ht="15.75" customHeight="1" x14ac:dyDescent="0.25">
      <c r="A4878" s="1" t="s">
        <v>4878</v>
      </c>
      <c r="B4878" s="1" t="str">
        <f ca="1">IFERROR(__xludf.DUMMYFUNCTION("GOOGLETRANSLATE(A4878)"),"ashes")</f>
        <v>ashes</v>
      </c>
    </row>
    <row r="4879" spans="1:2" ht="15.75" customHeight="1" x14ac:dyDescent="0.25">
      <c r="A4879" s="1" t="s">
        <v>4879</v>
      </c>
      <c r="B4879" s="1" t="str">
        <f ca="1">IFERROR(__xludf.DUMMYFUNCTION("GOOGLETRANSLATE(A4879)"),"delay")</f>
        <v>delay</v>
      </c>
    </row>
    <row r="4880" spans="1:2" ht="15.75" customHeight="1" x14ac:dyDescent="0.25">
      <c r="A4880" s="1" t="s">
        <v>4880</v>
      </c>
      <c r="B4880" s="1" t="str">
        <f ca="1">IFERROR(__xludf.DUMMYFUNCTION("GOOGLETRANSLATE(A4880)"),"murder")</f>
        <v>murder</v>
      </c>
    </row>
    <row r="4881" spans="1:2" ht="15.75" customHeight="1" x14ac:dyDescent="0.25">
      <c r="A4881" s="1" t="s">
        <v>4881</v>
      </c>
      <c r="B4881" s="1" t="str">
        <f ca="1">IFERROR(__xludf.DUMMYFUNCTION("GOOGLETRANSLATE(A4881)"),"I lied")</f>
        <v>I lied</v>
      </c>
    </row>
    <row r="4882" spans="1:2" ht="15.75" customHeight="1" x14ac:dyDescent="0.25">
      <c r="A4882" s="1" t="s">
        <v>4882</v>
      </c>
      <c r="B4882" s="1" t="str">
        <f ca="1">IFERROR(__xludf.DUMMYFUNCTION("GOOGLETRANSLATE(A4882)"),"You imagine")</f>
        <v>You imagine</v>
      </c>
    </row>
    <row r="4883" spans="1:2" ht="15.75" customHeight="1" x14ac:dyDescent="0.25">
      <c r="A4883" s="1" t="s">
        <v>4883</v>
      </c>
      <c r="B4883" s="1" t="str">
        <f ca="1">IFERROR(__xludf.DUMMYFUNCTION("GOOGLETRANSLATE(A4883)"),"doing it")</f>
        <v>doing it</v>
      </c>
    </row>
    <row r="4884" spans="1:2" ht="15.75" customHeight="1" x14ac:dyDescent="0.25">
      <c r="A4884" s="1" t="s">
        <v>4884</v>
      </c>
      <c r="B4884" s="1" t="str">
        <f ca="1">IFERROR(__xludf.DUMMYFUNCTION("GOOGLETRANSLATE(A4884)"),"happening")</f>
        <v>happening</v>
      </c>
    </row>
    <row r="4885" spans="1:2" ht="15.75" customHeight="1" x14ac:dyDescent="0.25">
      <c r="A4885" s="1" t="s">
        <v>4885</v>
      </c>
      <c r="B4885" s="1" t="str">
        <f ca="1">IFERROR(__xludf.DUMMYFUNCTION("GOOGLETRANSLATE(A4885)"),"Breasts")</f>
        <v>Breasts</v>
      </c>
    </row>
    <row r="4886" spans="1:2" ht="15.75" customHeight="1" x14ac:dyDescent="0.25">
      <c r="A4886" s="1" t="s">
        <v>4886</v>
      </c>
      <c r="B4886" s="1" t="str">
        <f ca="1">IFERROR(__xludf.DUMMYFUNCTION("GOOGLETRANSLATE(A4886)"),"application")</f>
        <v>application</v>
      </c>
    </row>
    <row r="4887" spans="1:2" ht="15.75" customHeight="1" x14ac:dyDescent="0.25">
      <c r="A4887" s="1" t="s">
        <v>4887</v>
      </c>
      <c r="B4887" s="1" t="str">
        <f ca="1">IFERROR(__xludf.DUMMYFUNCTION("GOOGLETRANSLATE(A4887)"),"diseases")</f>
        <v>diseases</v>
      </c>
    </row>
    <row r="4888" spans="1:2" ht="15.75" customHeight="1" x14ac:dyDescent="0.25">
      <c r="A4888" s="1" t="s">
        <v>4888</v>
      </c>
      <c r="B4888" s="1" t="str">
        <f ca="1">IFERROR(__xludf.DUMMYFUNCTION("GOOGLETRANSLATE(A4888)"),"stood")</f>
        <v>stood</v>
      </c>
    </row>
    <row r="4889" spans="1:2" ht="15.75" customHeight="1" x14ac:dyDescent="0.25">
      <c r="A4889" s="1" t="s">
        <v>4889</v>
      </c>
      <c r="B4889" s="1" t="str">
        <f ca="1">IFERROR(__xludf.DUMMYFUNCTION("GOOGLETRANSLATE(A4889)"),"look for her")</f>
        <v>look for her</v>
      </c>
    </row>
    <row r="4890" spans="1:2" ht="15.75" customHeight="1" x14ac:dyDescent="0.25">
      <c r="A4890" s="1" t="s">
        <v>4890</v>
      </c>
      <c r="B4890" s="1" t="str">
        <f ca="1">IFERROR(__xludf.DUMMYFUNCTION("GOOGLETRANSLATE(A4890)"),"mona")</f>
        <v>mona</v>
      </c>
    </row>
    <row r="4891" spans="1:2" ht="15.75" customHeight="1" x14ac:dyDescent="0.25">
      <c r="A4891" s="1" t="s">
        <v>4891</v>
      </c>
      <c r="B4891" s="1" t="str">
        <f ca="1">IFERROR(__xludf.DUMMYFUNCTION("GOOGLETRANSLATE(A4891)"),"fresh")</f>
        <v>fresh</v>
      </c>
    </row>
    <row r="4892" spans="1:2" ht="15.75" customHeight="1" x14ac:dyDescent="0.25">
      <c r="A4892" s="1" t="s">
        <v>4892</v>
      </c>
      <c r="B4892" s="1" t="str">
        <f ca="1">IFERROR(__xludf.DUMMYFUNCTION("GOOGLETRANSLATE(A4892)"),"priority")</f>
        <v>priority</v>
      </c>
    </row>
    <row r="4893" spans="1:2" ht="15.75" customHeight="1" x14ac:dyDescent="0.25">
      <c r="A4893" s="1" t="s">
        <v>4893</v>
      </c>
      <c r="B4893" s="1" t="str">
        <f ca="1">IFERROR(__xludf.DUMMYFUNCTION("GOOGLETRANSLATE(A4893)"),"rescue")</f>
        <v>rescue</v>
      </c>
    </row>
    <row r="4894" spans="1:2" ht="15.75" customHeight="1" x14ac:dyDescent="0.25">
      <c r="A4894" s="1" t="s">
        <v>4894</v>
      </c>
      <c r="B4894" s="1" t="str">
        <f ca="1">IFERROR(__xludf.DUMMYFUNCTION("GOOGLETRANSLATE(A4894)"),"francs")</f>
        <v>francs</v>
      </c>
    </row>
    <row r="4895" spans="1:2" ht="15.75" customHeight="1" x14ac:dyDescent="0.25">
      <c r="A4895" s="1" t="s">
        <v>4895</v>
      </c>
      <c r="B4895" s="1" t="str">
        <f ca="1">IFERROR(__xludf.DUMMYFUNCTION("GOOGLETRANSLATE(A4895)"),"rumor")</f>
        <v>rumor</v>
      </c>
    </row>
    <row r="4896" spans="1:2" ht="15.75" customHeight="1" x14ac:dyDescent="0.25">
      <c r="A4896" s="1" t="s">
        <v>4896</v>
      </c>
      <c r="B4896" s="1" t="str">
        <f ca="1">IFERROR(__xludf.DUMMYFUNCTION("GOOGLETRANSLATE(A4896)"),"You trust")</f>
        <v>You trust</v>
      </c>
    </row>
    <row r="4897" spans="1:2" ht="15.75" customHeight="1" x14ac:dyDescent="0.25">
      <c r="A4897" s="1" t="s">
        <v>4897</v>
      </c>
      <c r="B4897" s="1" t="str">
        <f ca="1">IFERROR(__xludf.DUMMYFUNCTION("GOOGLETRANSLATE(A4897)"),"drawing")</f>
        <v>drawing</v>
      </c>
    </row>
    <row r="4898" spans="1:2" ht="15.75" customHeight="1" x14ac:dyDescent="0.25">
      <c r="A4898" s="1" t="s">
        <v>4898</v>
      </c>
      <c r="B4898" s="1" t="str">
        <f ca="1">IFERROR(__xludf.DUMMYFUNCTION("GOOGLETRANSLATE(A4898)"),"did you go out")</f>
        <v>did you go out</v>
      </c>
    </row>
    <row r="4899" spans="1:2" ht="15.75" customHeight="1" x14ac:dyDescent="0.25">
      <c r="A4899" s="1" t="s">
        <v>4899</v>
      </c>
      <c r="B4899" s="1" t="str">
        <f ca="1">IFERROR(__xludf.DUMMYFUNCTION("GOOGLETRANSLATE(A4899)"),"You told")</f>
        <v>You told</v>
      </c>
    </row>
    <row r="4900" spans="1:2" ht="15.75" customHeight="1" x14ac:dyDescent="0.25">
      <c r="A4900" s="1" t="s">
        <v>4900</v>
      </c>
      <c r="B4900" s="1" t="str">
        <f ca="1">IFERROR(__xludf.DUMMYFUNCTION("GOOGLETRANSLATE(A4900)"),"look for you")</f>
        <v>look for you</v>
      </c>
    </row>
    <row r="4901" spans="1:2" ht="15.75" customHeight="1" x14ac:dyDescent="0.25">
      <c r="A4901" s="1" t="s">
        <v>4901</v>
      </c>
      <c r="B4901" s="1" t="str">
        <f ca="1">IFERROR(__xludf.DUMMYFUNCTION("GOOGLETRANSLATE(A4901)"),"prefers")</f>
        <v>prefers</v>
      </c>
    </row>
    <row r="4902" spans="1:2" ht="15.75" customHeight="1" x14ac:dyDescent="0.25">
      <c r="A4902" s="1" t="s">
        <v>4902</v>
      </c>
      <c r="B4902" s="1" t="str">
        <f ca="1">IFERROR(__xludf.DUMMYFUNCTION("GOOGLETRANSLATE(A4902)"),"admiral")</f>
        <v>admiral</v>
      </c>
    </row>
    <row r="4903" spans="1:2" ht="15.75" customHeight="1" x14ac:dyDescent="0.25">
      <c r="A4903" s="1" t="s">
        <v>4903</v>
      </c>
      <c r="B4903" s="1" t="str">
        <f ca="1">IFERROR(__xludf.DUMMYFUNCTION("GOOGLETRANSLATE(A4903)"),"to spend")</f>
        <v>to spend</v>
      </c>
    </row>
    <row r="4904" spans="1:2" ht="15.75" customHeight="1" x14ac:dyDescent="0.25">
      <c r="A4904" s="1" t="s">
        <v>4904</v>
      </c>
      <c r="B4904" s="1" t="str">
        <f ca="1">IFERROR(__xludf.DUMMYFUNCTION("GOOGLETRANSLATE(A4904)"),"You will come")</f>
        <v>You will come</v>
      </c>
    </row>
    <row r="4905" spans="1:2" ht="15.75" customHeight="1" x14ac:dyDescent="0.25">
      <c r="A4905" s="1" t="s">
        <v>4905</v>
      </c>
      <c r="B4905" s="1" t="str">
        <f ca="1">IFERROR(__xludf.DUMMYFUNCTION("GOOGLETRANSLATE(A4905)"),"use")</f>
        <v>use</v>
      </c>
    </row>
    <row r="4906" spans="1:2" ht="15.75" customHeight="1" x14ac:dyDescent="0.25">
      <c r="A4906" s="1" t="s">
        <v>4906</v>
      </c>
      <c r="B4906" s="1" t="str">
        <f ca="1">IFERROR(__xludf.DUMMYFUNCTION("GOOGLETRANSLATE(A4906)"),"craig")</f>
        <v>craig</v>
      </c>
    </row>
    <row r="4907" spans="1:2" ht="15.75" customHeight="1" x14ac:dyDescent="0.25">
      <c r="A4907" s="1" t="s">
        <v>4907</v>
      </c>
      <c r="B4907" s="1" t="str">
        <f ca="1">IFERROR(__xludf.DUMMYFUNCTION("GOOGLETRANSLATE(A4907)"),"Warren")</f>
        <v>Warren</v>
      </c>
    </row>
    <row r="4908" spans="1:2" ht="15.75" customHeight="1" x14ac:dyDescent="0.25">
      <c r="A4908" s="1" t="s">
        <v>4908</v>
      </c>
      <c r="B4908" s="1" t="str">
        <f ca="1">IFERROR(__xludf.DUMMYFUNCTION("GOOGLETRANSLATE(A4908)"),"set")</f>
        <v>set</v>
      </c>
    </row>
    <row r="4909" spans="1:2" ht="15.75" customHeight="1" x14ac:dyDescent="0.25">
      <c r="A4909" s="1" t="s">
        <v>4909</v>
      </c>
      <c r="B4909" s="1" t="str">
        <f ca="1">IFERROR(__xludf.DUMMYFUNCTION("GOOGLETRANSLATE(A4909)"),"professionals")</f>
        <v>professionals</v>
      </c>
    </row>
    <row r="4910" spans="1:2" ht="15.75" customHeight="1" x14ac:dyDescent="0.25">
      <c r="A4910" s="1" t="s">
        <v>4910</v>
      </c>
      <c r="B4910" s="1" t="str">
        <f ca="1">IFERROR(__xludf.DUMMYFUNCTION("GOOGLETRANSLATE(A4910)"),"some")</f>
        <v>some</v>
      </c>
    </row>
    <row r="4911" spans="1:2" ht="15.75" customHeight="1" x14ac:dyDescent="0.25">
      <c r="A4911" s="1" t="s">
        <v>4911</v>
      </c>
      <c r="B4911" s="1" t="str">
        <f ca="1">IFERROR(__xludf.DUMMYFUNCTION("GOOGLETRANSLATE(A4911)"),"greens")</f>
        <v>greens</v>
      </c>
    </row>
    <row r="4912" spans="1:2" ht="15.75" customHeight="1" x14ac:dyDescent="0.25">
      <c r="A4912" s="1" t="s">
        <v>4912</v>
      </c>
      <c r="B4912" s="1" t="str">
        <f ca="1">IFERROR(__xludf.DUMMYFUNCTION("GOOGLETRANSLATE(A4912)"),"invited")</f>
        <v>invited</v>
      </c>
    </row>
    <row r="4913" spans="1:2" ht="15.75" customHeight="1" x14ac:dyDescent="0.25">
      <c r="A4913" s="1" t="s">
        <v>4913</v>
      </c>
      <c r="B4913" s="1" t="str">
        <f ca="1">IFERROR(__xludf.DUMMYFUNCTION("GOOGLETRANSLATE(A4913)"),"alumnos")</f>
        <v>alumnos</v>
      </c>
    </row>
    <row r="4914" spans="1:2" ht="15.75" customHeight="1" x14ac:dyDescent="0.25">
      <c r="A4914" s="1" t="s">
        <v>4914</v>
      </c>
      <c r="B4914" s="1" t="str">
        <f ca="1">IFERROR(__xludf.DUMMYFUNCTION("GOOGLETRANSLATE(A4914)"),"presented")</f>
        <v>presented</v>
      </c>
    </row>
    <row r="4915" spans="1:2" ht="15.75" customHeight="1" x14ac:dyDescent="0.25">
      <c r="A4915" s="1" t="s">
        <v>4915</v>
      </c>
      <c r="B4915" s="1" t="str">
        <f ca="1">IFERROR(__xludf.DUMMYFUNCTION("GOOGLETRANSLATE(A4915)"),"inform")</f>
        <v>inform</v>
      </c>
    </row>
    <row r="4916" spans="1:2" ht="15.75" customHeight="1" x14ac:dyDescent="0.25">
      <c r="A4916" s="1" t="s">
        <v>4916</v>
      </c>
      <c r="B4916" s="1" t="str">
        <f ca="1">IFERROR(__xludf.DUMMYFUNCTION("GOOGLETRANSLATE(A4916)"),"short")</f>
        <v>short</v>
      </c>
    </row>
    <row r="4917" spans="1:2" ht="15.75" customHeight="1" x14ac:dyDescent="0.25">
      <c r="A4917" s="1" t="s">
        <v>4917</v>
      </c>
      <c r="B4917" s="1" t="str">
        <f ca="1">IFERROR(__xludf.DUMMYFUNCTION("GOOGLETRANSLATE(A4917)"),"maya")</f>
        <v>maya</v>
      </c>
    </row>
    <row r="4918" spans="1:2" ht="15.75" customHeight="1" x14ac:dyDescent="0.25">
      <c r="A4918" s="1" t="s">
        <v>4918</v>
      </c>
      <c r="B4918" s="1" t="str">
        <f ca="1">IFERROR(__xludf.DUMMYFUNCTION("GOOGLETRANSLATE(A4918)"),"to switch off")</f>
        <v>to switch off</v>
      </c>
    </row>
    <row r="4919" spans="1:2" ht="15.75" customHeight="1" x14ac:dyDescent="0.25">
      <c r="A4919" s="1" t="s">
        <v>4919</v>
      </c>
      <c r="B4919" s="1" t="str">
        <f ca="1">IFERROR(__xludf.DUMMYFUNCTION("GOOGLETRANSLATE(A4919)"),"nasty")</f>
        <v>nasty</v>
      </c>
    </row>
    <row r="4920" spans="1:2" ht="15.75" customHeight="1" x14ac:dyDescent="0.25">
      <c r="A4920" s="1" t="s">
        <v>4920</v>
      </c>
      <c r="B4920" s="1" t="str">
        <f ca="1">IFERROR(__xludf.DUMMYFUNCTION("GOOGLETRANSLATE(A4920)"),"They would do")</f>
        <v>They would do</v>
      </c>
    </row>
    <row r="4921" spans="1:2" ht="15.75" customHeight="1" x14ac:dyDescent="0.25">
      <c r="A4921" s="1" t="s">
        <v>4921</v>
      </c>
      <c r="B4921" s="1" t="str">
        <f ca="1">IFERROR(__xludf.DUMMYFUNCTION("GOOGLETRANSLATE(A4921)"),"nelson")</f>
        <v>nelson</v>
      </c>
    </row>
    <row r="4922" spans="1:2" ht="15.75" customHeight="1" x14ac:dyDescent="0.25">
      <c r="A4922" s="1" t="s">
        <v>4922</v>
      </c>
      <c r="B4922" s="1" t="str">
        <f ca="1">IFERROR(__xludf.DUMMYFUNCTION("GOOGLETRANSLATE(A4922)"),"kisses")</f>
        <v>kisses</v>
      </c>
    </row>
    <row r="4923" spans="1:2" ht="15.75" customHeight="1" x14ac:dyDescent="0.25">
      <c r="A4923" s="1" t="s">
        <v>4923</v>
      </c>
      <c r="B4923" s="1" t="str">
        <f ca="1">IFERROR(__xludf.DUMMYFUNCTION("GOOGLETRANSLATE(A4923)"),"graceful")</f>
        <v>graceful</v>
      </c>
    </row>
    <row r="4924" spans="1:2" ht="15.75" customHeight="1" x14ac:dyDescent="0.25">
      <c r="A4924" s="1" t="s">
        <v>4924</v>
      </c>
      <c r="B4924" s="1" t="str">
        <f ca="1">IFERROR(__xludf.DUMMYFUNCTION("GOOGLETRANSLATE(A4924)"),"chinos")</f>
        <v>chinos</v>
      </c>
    </row>
    <row r="4925" spans="1:2" ht="15.75" customHeight="1" x14ac:dyDescent="0.25">
      <c r="A4925" s="1" t="s">
        <v>4925</v>
      </c>
      <c r="B4925" s="1" t="str">
        <f ca="1">IFERROR(__xludf.DUMMYFUNCTION("GOOGLETRANSLATE(A4925)"),"November")</f>
        <v>November</v>
      </c>
    </row>
    <row r="4926" spans="1:2" ht="15.75" customHeight="1" x14ac:dyDescent="0.25">
      <c r="A4926" s="1" t="s">
        <v>4926</v>
      </c>
      <c r="B4926" s="1" t="str">
        <f ca="1">IFERROR(__xludf.DUMMYFUNCTION("GOOGLETRANSLATE(A4926)"),"invisible")</f>
        <v>invisible</v>
      </c>
    </row>
    <row r="4927" spans="1:2" ht="15.75" customHeight="1" x14ac:dyDescent="0.25">
      <c r="A4927" s="1" t="s">
        <v>4927</v>
      </c>
      <c r="B4927" s="1" t="str">
        <f ca="1">IFERROR(__xludf.DUMMYFUNCTION("GOOGLETRANSLATE(A4927)"),"tell me")</f>
        <v>tell me</v>
      </c>
    </row>
    <row r="4928" spans="1:2" ht="15.75" customHeight="1" x14ac:dyDescent="0.25">
      <c r="A4928" s="1" t="s">
        <v>4928</v>
      </c>
      <c r="B4928" s="1" t="str">
        <f ca="1">IFERROR(__xludf.DUMMYFUNCTION("GOOGLETRANSLATE(A4928)"),"economy")</f>
        <v>economy</v>
      </c>
    </row>
    <row r="4929" spans="1:2" ht="15.75" customHeight="1" x14ac:dyDescent="0.25">
      <c r="A4929" s="1" t="s">
        <v>4929</v>
      </c>
      <c r="B4929" s="1" t="str">
        <f ca="1">IFERROR(__xludf.DUMMYFUNCTION("GOOGLETRANSLATE(A4929)"),"We achieved")</f>
        <v>We achieved</v>
      </c>
    </row>
    <row r="4930" spans="1:2" ht="15.75" customHeight="1" x14ac:dyDescent="0.25">
      <c r="A4930" s="1" t="s">
        <v>4930</v>
      </c>
      <c r="B4930" s="1" t="str">
        <f ca="1">IFERROR(__xludf.DUMMYFUNCTION("GOOGLETRANSLATE(A4930)"),"combination")</f>
        <v>combination</v>
      </c>
    </row>
    <row r="4931" spans="1:2" ht="15.75" customHeight="1" x14ac:dyDescent="0.25">
      <c r="A4931" s="1" t="s">
        <v>4931</v>
      </c>
      <c r="B4931" s="1" t="str">
        <f ca="1">IFERROR(__xludf.DUMMYFUNCTION("GOOGLETRANSLATE(A4931)"),"sick")</f>
        <v>sick</v>
      </c>
    </row>
    <row r="4932" spans="1:2" ht="15.75" customHeight="1" x14ac:dyDescent="0.25">
      <c r="A4932" s="1" t="s">
        <v>4932</v>
      </c>
      <c r="B4932" s="1" t="str">
        <f ca="1">IFERROR(__xludf.DUMMYFUNCTION("GOOGLETRANSLATE(A4932)"),"connected")</f>
        <v>connected</v>
      </c>
    </row>
    <row r="4933" spans="1:2" ht="15.75" customHeight="1" x14ac:dyDescent="0.25">
      <c r="A4933" s="1" t="s">
        <v>4933</v>
      </c>
      <c r="B4933" s="1" t="str">
        <f ca="1">IFERROR(__xludf.DUMMYFUNCTION("GOOGLETRANSLATE(A4933)"),"It will happen")</f>
        <v>It will happen</v>
      </c>
    </row>
    <row r="4934" spans="1:2" ht="15.75" customHeight="1" x14ac:dyDescent="0.25">
      <c r="A4934" s="1" t="s">
        <v>4934</v>
      </c>
      <c r="B4934" s="1" t="str">
        <f ca="1">IFERROR(__xludf.DUMMYFUNCTION("GOOGLETRANSLATE(A4934)"),"assume")</f>
        <v>assume</v>
      </c>
    </row>
    <row r="4935" spans="1:2" ht="15.75" customHeight="1" x14ac:dyDescent="0.25">
      <c r="A4935" s="1" t="s">
        <v>4935</v>
      </c>
      <c r="B4935" s="1" t="str">
        <f ca="1">IFERROR(__xludf.DUMMYFUNCTION("GOOGLETRANSLATE(A4935)"),"Russian")</f>
        <v>Russian</v>
      </c>
    </row>
    <row r="4936" spans="1:2" ht="15.75" customHeight="1" x14ac:dyDescent="0.25">
      <c r="A4936" s="1" t="s">
        <v>4936</v>
      </c>
      <c r="B4936" s="1" t="str">
        <f ca="1">IFERROR(__xludf.DUMMYFUNCTION("GOOGLETRANSLATE(A4936)"),"habitual")</f>
        <v>habitual</v>
      </c>
    </row>
    <row r="4937" spans="1:2" ht="15.75" customHeight="1" x14ac:dyDescent="0.25">
      <c r="A4937" s="1" t="s">
        <v>4937</v>
      </c>
      <c r="B4937" s="1" t="str">
        <f ca="1">IFERROR(__xludf.DUMMYFUNCTION("GOOGLETRANSLATE(A4937)"),"id")</f>
        <v>id</v>
      </c>
    </row>
    <row r="4938" spans="1:2" ht="15.75" customHeight="1" x14ac:dyDescent="0.25">
      <c r="A4938" s="1" t="s">
        <v>4938</v>
      </c>
      <c r="B4938" s="1" t="str">
        <f ca="1">IFERROR(__xludf.DUMMYFUNCTION("GOOGLETRANSLATE(A4938)"),"possession")</f>
        <v>possession</v>
      </c>
    </row>
    <row r="4939" spans="1:2" ht="15.75" customHeight="1" x14ac:dyDescent="0.25">
      <c r="A4939" s="1" t="s">
        <v>4939</v>
      </c>
      <c r="B4939" s="1" t="str">
        <f ca="1">IFERROR(__xludf.DUMMYFUNCTION("GOOGLETRANSLATE(A4939)"),"Try it")</f>
        <v>Try it</v>
      </c>
    </row>
    <row r="4940" spans="1:2" ht="15.75" customHeight="1" x14ac:dyDescent="0.25">
      <c r="A4940" s="1" t="s">
        <v>4940</v>
      </c>
      <c r="B4940" s="1" t="str">
        <f ca="1">IFERROR(__xludf.DUMMYFUNCTION("GOOGLETRANSLATE(A4940)"),"ministry")</f>
        <v>ministry</v>
      </c>
    </row>
    <row r="4941" spans="1:2" ht="15.75" customHeight="1" x14ac:dyDescent="0.25">
      <c r="A4941" s="1" t="s">
        <v>4941</v>
      </c>
      <c r="B4941" s="1" t="str">
        <f ca="1">IFERROR(__xludf.DUMMYFUNCTION("GOOGLETRANSLATE(A4941)"),"healthy")</f>
        <v>healthy</v>
      </c>
    </row>
    <row r="4942" spans="1:2" ht="15.75" customHeight="1" x14ac:dyDescent="0.25">
      <c r="A4942" s="1" t="s">
        <v>4942</v>
      </c>
      <c r="B4942" s="1" t="str">
        <f ca="1">IFERROR(__xludf.DUMMYFUNCTION("GOOGLETRANSLATE(A4942)"),"signed")</f>
        <v>signed</v>
      </c>
    </row>
    <row r="4943" spans="1:2" ht="15.75" customHeight="1" x14ac:dyDescent="0.25">
      <c r="A4943" s="1" t="s">
        <v>4943</v>
      </c>
      <c r="B4943" s="1" t="str">
        <f ca="1">IFERROR(__xludf.DUMMYFUNCTION("GOOGLETRANSLATE(A4943)"),"ear")</f>
        <v>ear</v>
      </c>
    </row>
    <row r="4944" spans="1:2" ht="15.75" customHeight="1" x14ac:dyDescent="0.25">
      <c r="A4944" s="1" t="s">
        <v>4944</v>
      </c>
      <c r="B4944" s="1" t="str">
        <f ca="1">IFERROR(__xludf.DUMMYFUNCTION("GOOGLETRANSLATE(A4944)"),"hot")</f>
        <v>hot</v>
      </c>
    </row>
    <row r="4945" spans="1:2" ht="15.75" customHeight="1" x14ac:dyDescent="0.25">
      <c r="A4945" s="1" t="s">
        <v>4945</v>
      </c>
      <c r="B4945" s="1" t="str">
        <f ca="1">IFERROR(__xludf.DUMMYFUNCTION("GOOGLETRANSLATE(A4945)"),"characters")</f>
        <v>characters</v>
      </c>
    </row>
    <row r="4946" spans="1:2" ht="15.75" customHeight="1" x14ac:dyDescent="0.25">
      <c r="A4946" s="1" t="s">
        <v>4946</v>
      </c>
      <c r="B4946" s="1" t="str">
        <f ca="1">IFERROR(__xludf.DUMMYFUNCTION("GOOGLETRANSLATE(A4946)"),"release")</f>
        <v>release</v>
      </c>
    </row>
    <row r="4947" spans="1:2" ht="15.75" customHeight="1" x14ac:dyDescent="0.25">
      <c r="A4947" s="1" t="s">
        <v>4947</v>
      </c>
      <c r="B4947" s="1" t="str">
        <f ca="1">IFERROR(__xludf.DUMMYFUNCTION("GOOGLETRANSLATE(A4947)"),"He took")</f>
        <v>He took</v>
      </c>
    </row>
    <row r="4948" spans="1:2" ht="15.75" customHeight="1" x14ac:dyDescent="0.25">
      <c r="A4948" s="1" t="s">
        <v>4948</v>
      </c>
      <c r="B4948" s="1" t="str">
        <f ca="1">IFERROR(__xludf.DUMMYFUNCTION("GOOGLETRANSLATE(A4948)"),"visit")</f>
        <v>visit</v>
      </c>
    </row>
    <row r="4949" spans="1:2" ht="15.75" customHeight="1" x14ac:dyDescent="0.25">
      <c r="A4949" s="1" t="s">
        <v>4949</v>
      </c>
      <c r="B4949" s="1" t="str">
        <f ca="1">IFERROR(__xludf.DUMMYFUNCTION("GOOGLETRANSLATE(A4949)"),"resourceful")</f>
        <v>resourceful</v>
      </c>
    </row>
    <row r="4950" spans="1:2" ht="15.75" customHeight="1" x14ac:dyDescent="0.25">
      <c r="A4950" s="1" t="s">
        <v>4950</v>
      </c>
      <c r="B4950" s="1" t="str">
        <f ca="1">IFERROR(__xludf.DUMMYFUNCTION("GOOGLETRANSLATE(A4950)"),"eternity")</f>
        <v>eternity</v>
      </c>
    </row>
    <row r="4951" spans="1:2" ht="15.75" customHeight="1" x14ac:dyDescent="0.25">
      <c r="A4951" s="1" t="s">
        <v>4951</v>
      </c>
      <c r="B4951" s="1" t="str">
        <f ca="1">IFERROR(__xludf.DUMMYFUNCTION("GOOGLETRANSLATE(A4951)"),"similar")</f>
        <v>similar</v>
      </c>
    </row>
    <row r="4952" spans="1:2" ht="15.75" customHeight="1" x14ac:dyDescent="0.25">
      <c r="A4952" s="1" t="s">
        <v>4952</v>
      </c>
      <c r="B4952" s="1" t="str">
        <f ca="1">IFERROR(__xludf.DUMMYFUNCTION("GOOGLETRANSLATE(A4952)"),"niece")</f>
        <v>niece</v>
      </c>
    </row>
    <row r="4953" spans="1:2" ht="15.75" customHeight="1" x14ac:dyDescent="0.25">
      <c r="A4953" s="1" t="s">
        <v>4953</v>
      </c>
      <c r="B4953" s="1" t="str">
        <f ca="1">IFERROR(__xludf.DUMMYFUNCTION("GOOGLETRANSLATE(A4953)"),"torture")</f>
        <v>torture</v>
      </c>
    </row>
    <row r="4954" spans="1:2" ht="15.75" customHeight="1" x14ac:dyDescent="0.25">
      <c r="A4954" s="1" t="s">
        <v>4954</v>
      </c>
      <c r="B4954" s="1" t="str">
        <f ca="1">IFERROR(__xludf.DUMMYFUNCTION("GOOGLETRANSLATE(A4954)"),"maximum")</f>
        <v>maximum</v>
      </c>
    </row>
    <row r="4955" spans="1:2" ht="15.75" customHeight="1" x14ac:dyDescent="0.25">
      <c r="A4955" s="1" t="s">
        <v>4955</v>
      </c>
      <c r="B4955" s="1" t="str">
        <f ca="1">IFERROR(__xludf.DUMMYFUNCTION("GOOGLETRANSLATE(A4955)"),"franco")</f>
        <v>franco</v>
      </c>
    </row>
    <row r="4956" spans="1:2" ht="15.75" customHeight="1" x14ac:dyDescent="0.25">
      <c r="A4956" s="1" t="s">
        <v>4956</v>
      </c>
      <c r="B4956" s="1" t="str">
        <f ca="1">IFERROR(__xludf.DUMMYFUNCTION("GOOGLETRANSLATE(A4956)"),"earl")</f>
        <v>earl</v>
      </c>
    </row>
    <row r="4957" spans="1:2" ht="15.75" customHeight="1" x14ac:dyDescent="0.25">
      <c r="A4957" s="1" t="s">
        <v>4957</v>
      </c>
      <c r="B4957" s="1" t="str">
        <f ca="1">IFERROR(__xludf.DUMMYFUNCTION("GOOGLETRANSLATE(A4957)"),"rare")</f>
        <v>rare</v>
      </c>
    </row>
    <row r="4958" spans="1:2" ht="15.75" customHeight="1" x14ac:dyDescent="0.25">
      <c r="A4958" s="1" t="s">
        <v>4958</v>
      </c>
      <c r="B4958" s="1" t="str">
        <f ca="1">IFERROR(__xludf.DUMMYFUNCTION("GOOGLETRANSLATE(A4958)"),"paige")</f>
        <v>paige</v>
      </c>
    </row>
    <row r="4959" spans="1:2" ht="15.75" customHeight="1" x14ac:dyDescent="0.25">
      <c r="A4959" s="1" t="s">
        <v>4959</v>
      </c>
      <c r="B4959" s="1" t="str">
        <f ca="1">IFERROR(__xludf.DUMMYFUNCTION("GOOGLETRANSLATE(A4959)"),"wait for me")</f>
        <v>wait for me</v>
      </c>
    </row>
    <row r="4960" spans="1:2" ht="15.75" customHeight="1" x14ac:dyDescent="0.25">
      <c r="A4960" s="1" t="s">
        <v>4960</v>
      </c>
      <c r="B4960" s="1" t="str">
        <f ca="1">IFERROR(__xludf.DUMMYFUNCTION("GOOGLETRANSLATE(A4960)"),"nene")</f>
        <v>nene</v>
      </c>
    </row>
    <row r="4961" spans="1:2" ht="15.75" customHeight="1" x14ac:dyDescent="0.25">
      <c r="A4961" s="1" t="s">
        <v>4961</v>
      </c>
      <c r="B4961" s="1" t="str">
        <f ca="1">IFERROR(__xludf.DUMMYFUNCTION("GOOGLETRANSLATE(A4961)"),"deports")</f>
        <v>deports</v>
      </c>
    </row>
    <row r="4962" spans="1:2" ht="15.75" customHeight="1" x14ac:dyDescent="0.25">
      <c r="A4962" s="1" t="s">
        <v>4962</v>
      </c>
      <c r="B4962" s="1" t="str">
        <f ca="1">IFERROR(__xludf.DUMMYFUNCTION("GOOGLETRANSLATE(A4962)"),"Follow me")</f>
        <v>Follow me</v>
      </c>
    </row>
    <row r="4963" spans="1:2" ht="15.75" customHeight="1" x14ac:dyDescent="0.25">
      <c r="A4963" s="1" t="s">
        <v>4963</v>
      </c>
      <c r="B4963" s="1" t="str">
        <f ca="1">IFERROR(__xludf.DUMMYFUNCTION("GOOGLETRANSLATE(A4963)"),"sra")</f>
        <v>sra</v>
      </c>
    </row>
    <row r="4964" spans="1:2" ht="15.75" customHeight="1" x14ac:dyDescent="0.25">
      <c r="A4964" s="1" t="s">
        <v>4964</v>
      </c>
      <c r="B4964" s="1" t="str">
        <f ca="1">IFERROR(__xludf.DUMMYFUNCTION("GOOGLETRANSLATE(A4964)"),"lungs")</f>
        <v>lungs</v>
      </c>
    </row>
    <row r="4965" spans="1:2" ht="15.75" customHeight="1" x14ac:dyDescent="0.25">
      <c r="A4965" s="1" t="s">
        <v>4965</v>
      </c>
      <c r="B4965" s="1" t="str">
        <f ca="1">IFERROR(__xludf.DUMMYFUNCTION("GOOGLETRANSLATE(A4965)"),"How much")</f>
        <v>How much</v>
      </c>
    </row>
    <row r="4966" spans="1:2" ht="15.75" customHeight="1" x14ac:dyDescent="0.25">
      <c r="A4966" s="1" t="s">
        <v>4966</v>
      </c>
      <c r="B4966" s="1" t="str">
        <f ca="1">IFERROR(__xludf.DUMMYFUNCTION("GOOGLETRANSLATE(A4966)"),"we will need")</f>
        <v>we will need</v>
      </c>
    </row>
    <row r="4967" spans="1:2" ht="15.75" customHeight="1" x14ac:dyDescent="0.25">
      <c r="A4967" s="1" t="s">
        <v>4967</v>
      </c>
      <c r="B4967" s="1" t="str">
        <f ca="1">IFERROR(__xludf.DUMMYFUNCTION("GOOGLETRANSLATE(A4967)"),"isabel")</f>
        <v>isabel</v>
      </c>
    </row>
    <row r="4968" spans="1:2" ht="15.75" customHeight="1" x14ac:dyDescent="0.25">
      <c r="A4968" s="1" t="s">
        <v>4968</v>
      </c>
      <c r="B4968" s="1" t="str">
        <f ca="1">IFERROR(__xludf.DUMMYFUNCTION("GOOGLETRANSLATE(A4968)"),"will end")</f>
        <v>will end</v>
      </c>
    </row>
    <row r="4969" spans="1:2" ht="15.75" customHeight="1" x14ac:dyDescent="0.25">
      <c r="A4969" s="1" t="s">
        <v>4969</v>
      </c>
      <c r="B4969" s="1" t="str">
        <f ca="1">IFERROR(__xludf.DUMMYFUNCTION("GOOGLETRANSLATE(A4969)"),"apples")</f>
        <v>apples</v>
      </c>
    </row>
    <row r="4970" spans="1:2" ht="15.75" customHeight="1" x14ac:dyDescent="0.25">
      <c r="A4970" s="1" t="s">
        <v>4970</v>
      </c>
      <c r="B4970" s="1" t="str">
        <f ca="1">IFERROR(__xludf.DUMMYFUNCTION("GOOGLETRANSLATE(A4970)"),"mouse")</f>
        <v>mouse</v>
      </c>
    </row>
    <row r="4971" spans="1:2" ht="15.75" customHeight="1" x14ac:dyDescent="0.25">
      <c r="A4971" s="1" t="s">
        <v>4971</v>
      </c>
      <c r="B4971" s="1" t="str">
        <f ca="1">IFERROR(__xludf.DUMMYFUNCTION("GOOGLETRANSLATE(A4971)"),"Electric")</f>
        <v>Electric</v>
      </c>
    </row>
    <row r="4972" spans="1:2" ht="15.75" customHeight="1" x14ac:dyDescent="0.25">
      <c r="A4972" s="1" t="s">
        <v>4972</v>
      </c>
      <c r="B4972" s="1" t="str">
        <f ca="1">IFERROR(__xludf.DUMMYFUNCTION("GOOGLETRANSLATE(A4972)"),"of")</f>
        <v>of</v>
      </c>
    </row>
    <row r="4973" spans="1:2" ht="15.75" customHeight="1" x14ac:dyDescent="0.25">
      <c r="A4973" s="1" t="s">
        <v>4973</v>
      </c>
      <c r="B4973" s="1" t="str">
        <f ca="1">IFERROR(__xludf.DUMMYFUNCTION("GOOGLETRANSLATE(A4973)"),"producer")</f>
        <v>producer</v>
      </c>
    </row>
    <row r="4974" spans="1:2" ht="15.75" customHeight="1" x14ac:dyDescent="0.25">
      <c r="A4974" s="1" t="s">
        <v>4974</v>
      </c>
      <c r="B4974" s="1" t="str">
        <f ca="1">IFERROR(__xludf.DUMMYFUNCTION("GOOGLETRANSLATE(A4974)"),"stay")</f>
        <v>stay</v>
      </c>
    </row>
    <row r="4975" spans="1:2" ht="15.75" customHeight="1" x14ac:dyDescent="0.25">
      <c r="A4975" s="1" t="s">
        <v>4975</v>
      </c>
      <c r="B4975" s="1" t="str">
        <f ca="1">IFERROR(__xludf.DUMMYFUNCTION("GOOGLETRANSLATE(A4975)"),"shows")</f>
        <v>shows</v>
      </c>
    </row>
    <row r="4976" spans="1:2" ht="15.75" customHeight="1" x14ac:dyDescent="0.25">
      <c r="A4976" s="1" t="s">
        <v>4976</v>
      </c>
      <c r="B4976" s="1" t="str">
        <f ca="1">IFERROR(__xludf.DUMMYFUNCTION("GOOGLETRANSLATE(A4976)"),"lauren")</f>
        <v>lauren</v>
      </c>
    </row>
    <row r="4977" spans="1:2" ht="15.75" customHeight="1" x14ac:dyDescent="0.25">
      <c r="A4977" s="1" t="s">
        <v>4977</v>
      </c>
      <c r="B4977" s="1" t="str">
        <f ca="1">IFERROR(__xludf.DUMMYFUNCTION("GOOGLETRANSLATE(A4977)"),"events")</f>
        <v>events</v>
      </c>
    </row>
    <row r="4978" spans="1:2" ht="15.75" customHeight="1" x14ac:dyDescent="0.25">
      <c r="A4978" s="1" t="s">
        <v>4978</v>
      </c>
      <c r="B4978" s="1" t="str">
        <f ca="1">IFERROR(__xludf.DUMMYFUNCTION("GOOGLETRANSLATE(A4978)"),"You understood")</f>
        <v>You understood</v>
      </c>
    </row>
    <row r="4979" spans="1:2" ht="15.75" customHeight="1" x14ac:dyDescent="0.25">
      <c r="A4979" s="1" t="s">
        <v>4979</v>
      </c>
      <c r="B4979" s="1" t="str">
        <f ca="1">IFERROR(__xludf.DUMMYFUNCTION("GOOGLETRANSLATE(A4979)"),"in")</f>
        <v>in</v>
      </c>
    </row>
    <row r="4980" spans="1:2" ht="15.75" customHeight="1" x14ac:dyDescent="0.25">
      <c r="A4980" s="1" t="s">
        <v>4980</v>
      </c>
      <c r="B4980" s="1" t="str">
        <f ca="1">IFERROR(__xludf.DUMMYFUNCTION("GOOGLETRANSLATE(A4980)"),"recent")</f>
        <v>recent</v>
      </c>
    </row>
    <row r="4981" spans="1:2" ht="15.75" customHeight="1" x14ac:dyDescent="0.25">
      <c r="A4981" s="1" t="s">
        <v>4981</v>
      </c>
      <c r="B4981" s="1" t="str">
        <f ca="1">IFERROR(__xludf.DUMMYFUNCTION("GOOGLETRANSLATE(A4981)"),"They begin")</f>
        <v>They begin</v>
      </c>
    </row>
    <row r="4982" spans="1:2" ht="15.75" customHeight="1" x14ac:dyDescent="0.25">
      <c r="A4982" s="1" t="s">
        <v>4982</v>
      </c>
      <c r="B4982" s="1" t="str">
        <f ca="1">IFERROR(__xludf.DUMMYFUNCTION("GOOGLETRANSLATE(A4982)"),"You passed")</f>
        <v>You passed</v>
      </c>
    </row>
    <row r="4983" spans="1:2" ht="15.75" customHeight="1" x14ac:dyDescent="0.25">
      <c r="A4983" s="1" t="s">
        <v>4983</v>
      </c>
      <c r="B4983" s="1" t="str">
        <f ca="1">IFERROR(__xludf.DUMMYFUNCTION("GOOGLETRANSLATE(A4983)"),"face")</f>
        <v>face</v>
      </c>
    </row>
    <row r="4984" spans="1:2" ht="15.75" customHeight="1" x14ac:dyDescent="0.25">
      <c r="A4984" s="1" t="s">
        <v>4984</v>
      </c>
      <c r="B4984" s="1" t="str">
        <f ca="1">IFERROR(__xludf.DUMMYFUNCTION("GOOGLETRANSLATE(A4984)"),"I left")</f>
        <v>I left</v>
      </c>
    </row>
    <row r="4985" spans="1:2" ht="15.75" customHeight="1" x14ac:dyDescent="0.25">
      <c r="A4985" s="1" t="s">
        <v>4985</v>
      </c>
      <c r="B4985" s="1" t="str">
        <f ca="1">IFERROR(__xludf.DUMMYFUNCTION("GOOGLETRANSLATE(A4985)"),"listen to me")</f>
        <v>listen to me</v>
      </c>
    </row>
    <row r="4986" spans="1:2" ht="15.75" customHeight="1" x14ac:dyDescent="0.25">
      <c r="A4986" s="1" t="s">
        <v>4986</v>
      </c>
      <c r="B4986" s="1" t="str">
        <f ca="1">IFERROR(__xludf.DUMMYFUNCTION("GOOGLETRANSLATE(A4986)"),"appearance")</f>
        <v>appearance</v>
      </c>
    </row>
    <row r="4987" spans="1:2" ht="15.75" customHeight="1" x14ac:dyDescent="0.25">
      <c r="A4987" s="1" t="s">
        <v>4987</v>
      </c>
      <c r="B4987" s="1" t="str">
        <f ca="1">IFERROR(__xludf.DUMMYFUNCTION("GOOGLETRANSLATE(A4987)"),"poultry")</f>
        <v>poultry</v>
      </c>
    </row>
    <row r="4988" spans="1:2" ht="15.75" customHeight="1" x14ac:dyDescent="0.25">
      <c r="A4988" s="1" t="s">
        <v>4988</v>
      </c>
      <c r="B4988" s="1" t="str">
        <f ca="1">IFERROR(__xludf.DUMMYFUNCTION("GOOGLETRANSLATE(A4988)"),"radiation")</f>
        <v>radiation</v>
      </c>
    </row>
    <row r="4989" spans="1:2" ht="15.75" customHeight="1" x14ac:dyDescent="0.25">
      <c r="A4989" s="1" t="s">
        <v>4989</v>
      </c>
      <c r="B4989" s="1" t="str">
        <f ca="1">IFERROR(__xludf.DUMMYFUNCTION("GOOGLETRANSLATE(A4989)"),"I warn")</f>
        <v>I warn</v>
      </c>
    </row>
    <row r="4990" spans="1:2" ht="15.75" customHeight="1" x14ac:dyDescent="0.25">
      <c r="A4990" s="1" t="s">
        <v>4990</v>
      </c>
      <c r="B4990" s="1" t="str">
        <f ca="1">IFERROR(__xludf.DUMMYFUNCTION("GOOGLETRANSLATE(A4990)"),"Burned")</f>
        <v>Burned</v>
      </c>
    </row>
    <row r="4991" spans="1:2" ht="15.75" customHeight="1" x14ac:dyDescent="0.25">
      <c r="A4991" s="1" t="s">
        <v>4991</v>
      </c>
      <c r="B4991" s="1" t="str">
        <f ca="1">IFERROR(__xludf.DUMMYFUNCTION("GOOGLETRANSLATE(A4991)"),"Korea")</f>
        <v>Korea</v>
      </c>
    </row>
    <row r="4992" spans="1:2" ht="15.75" customHeight="1" x14ac:dyDescent="0.25">
      <c r="A4992" s="1" t="s">
        <v>4992</v>
      </c>
      <c r="B4992" s="1" t="str">
        <f ca="1">IFERROR(__xludf.DUMMYFUNCTION("GOOGLETRANSLATE(A4992)"),"sandy")</f>
        <v>sandy</v>
      </c>
    </row>
    <row r="4993" spans="1:2" ht="15.75" customHeight="1" x14ac:dyDescent="0.25">
      <c r="A4993" s="1" t="s">
        <v>4993</v>
      </c>
      <c r="B4993" s="1" t="str">
        <f ca="1">IFERROR(__xludf.DUMMYFUNCTION("GOOGLETRANSLATE(A4993)"),"symptoms")</f>
        <v>symptoms</v>
      </c>
    </row>
    <row r="4994" spans="1:2" ht="15.75" customHeight="1" x14ac:dyDescent="0.25">
      <c r="A4994" s="1" t="s">
        <v>4994</v>
      </c>
      <c r="B4994" s="1" t="str">
        <f ca="1">IFERROR(__xludf.DUMMYFUNCTION("GOOGLETRANSLATE(A4994)"),"Japanese")</f>
        <v>Japanese</v>
      </c>
    </row>
    <row r="4995" spans="1:2" ht="15.75" customHeight="1" x14ac:dyDescent="0.25">
      <c r="A4995" s="1" t="s">
        <v>4995</v>
      </c>
      <c r="B4995" s="1" t="str">
        <f ca="1">IFERROR(__xludf.DUMMYFUNCTION("GOOGLETRANSLATE(A4995)"),"kurt")</f>
        <v>kurt</v>
      </c>
    </row>
    <row r="4996" spans="1:2" ht="15.75" customHeight="1" x14ac:dyDescent="0.25">
      <c r="A4996" s="1" t="s">
        <v>4996</v>
      </c>
      <c r="B4996" s="1" t="str">
        <f ca="1">IFERROR(__xludf.DUMMYFUNCTION("GOOGLETRANSLATE(A4996)"),"judge")</f>
        <v>judge</v>
      </c>
    </row>
    <row r="4997" spans="1:2" ht="15.75" customHeight="1" x14ac:dyDescent="0.25">
      <c r="A4997" s="1" t="s">
        <v>4997</v>
      </c>
      <c r="B4997" s="1" t="str">
        <f ca="1">IFERROR(__xludf.DUMMYFUNCTION("GOOGLETRANSLATE(A4997)"),"adrian")</f>
        <v>adrian</v>
      </c>
    </row>
    <row r="4998" spans="1:2" ht="15.75" customHeight="1" x14ac:dyDescent="0.25">
      <c r="A4998" s="1" t="s">
        <v>4998</v>
      </c>
      <c r="B4998" s="1" t="str">
        <f ca="1">IFERROR(__xludf.DUMMYFUNCTION("GOOGLETRANSLATE(A4998)"),"beers")</f>
        <v>beers</v>
      </c>
    </row>
    <row r="4999" spans="1:2" ht="15.75" customHeight="1" x14ac:dyDescent="0.25">
      <c r="A4999" s="1" t="s">
        <v>4999</v>
      </c>
      <c r="B4999" s="1" t="str">
        <f ca="1">IFERROR(__xludf.DUMMYFUNCTION("GOOGLETRANSLATE(A4999)"),"burn")</f>
        <v>burn</v>
      </c>
    </row>
    <row r="5000" spans="1:2" ht="15.75" customHeight="1" x14ac:dyDescent="0.25">
      <c r="A5000" s="1" t="s">
        <v>5000</v>
      </c>
      <c r="B5000" s="1" t="str">
        <f ca="1">IFERROR(__xludf.DUMMYFUNCTION("GOOGLETRANSLATE(A5000)"),"kent")</f>
        <v>kent</v>
      </c>
    </row>
    <row r="5001" spans="1:2" ht="15.75" customHeight="1" x14ac:dyDescent="0.25">
      <c r="A5001" s="1" t="s">
        <v>5001</v>
      </c>
      <c r="B5001" s="1" t="str">
        <f ca="1">IFERROR(__xludf.DUMMYFUNCTION("GOOGLETRANSLATE(A5001)"),"marzo")</f>
        <v>marzo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es_50k</vt:lpstr>
      <vt:lpstr>es_50k!ExternalData_1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Jain</cp:lastModifiedBy>
  <dcterms:modified xsi:type="dcterms:W3CDTF">2024-03-16T04:46:18Z</dcterms:modified>
</cp:coreProperties>
</file>