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ataHD3_TG_MacPro/Dropbox (UGA_EHS)/Manuscripts/Adapterama/1_Adapterama_I_iNext_iTru/Supplemental_files/"/>
    </mc:Choice>
  </mc:AlternateContent>
  <bookViews>
    <workbookView xWindow="6380" yWindow="2700" windowWidth="24400" windowHeight="16020" tabRatio="500"/>
  </bookViews>
  <sheets>
    <sheet name="Desired_Reads_Directions" sheetId="7" r:id="rId1"/>
    <sheet name="MiSeq_desired_Reads" sheetId="1" r:id="rId2"/>
    <sheet name="HiSeq_desired_Reads" sheetId="4" r:id="rId3"/>
    <sheet name="Percent_Run_Directions" sheetId="8" r:id="rId4"/>
    <sheet name="MiSeq_%run" sheetId="5" r:id="rId5"/>
    <sheet name="HiSeq_%run" sheetId="6" r:id="rId6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6" l="1"/>
  <c r="G15" i="6"/>
  <c r="H15" i="6"/>
  <c r="R15" i="6"/>
  <c r="T11" i="6"/>
  <c r="G11" i="6"/>
  <c r="H11" i="6"/>
  <c r="U11" i="6"/>
  <c r="T12" i="6"/>
  <c r="G12" i="6"/>
  <c r="H12" i="6"/>
  <c r="U12" i="6"/>
  <c r="T13" i="6"/>
  <c r="G13" i="6"/>
  <c r="H13" i="6"/>
  <c r="U13" i="6"/>
  <c r="T14" i="6"/>
  <c r="G14" i="6"/>
  <c r="H14" i="6"/>
  <c r="U14" i="6"/>
  <c r="T15" i="6"/>
  <c r="U15" i="6"/>
  <c r="T16" i="6"/>
  <c r="G16" i="6"/>
  <c r="H16" i="6"/>
  <c r="U16" i="6"/>
  <c r="T17" i="6"/>
  <c r="G17" i="6"/>
  <c r="H17" i="6"/>
  <c r="U17" i="6"/>
  <c r="T18" i="6"/>
  <c r="G18" i="6"/>
  <c r="H18" i="6"/>
  <c r="U18" i="6"/>
  <c r="T19" i="6"/>
  <c r="G19" i="6"/>
  <c r="H19" i="6"/>
  <c r="U19" i="6"/>
  <c r="T20" i="6"/>
  <c r="G20" i="6"/>
  <c r="H20" i="6"/>
  <c r="U20" i="6"/>
  <c r="T21" i="6"/>
  <c r="G21" i="6"/>
  <c r="H21" i="6"/>
  <c r="U21" i="6"/>
  <c r="T22" i="6"/>
  <c r="G22" i="6"/>
  <c r="H22" i="6"/>
  <c r="U22" i="6"/>
  <c r="T23" i="6"/>
  <c r="G23" i="6"/>
  <c r="H23" i="6"/>
  <c r="U23" i="6"/>
  <c r="U26" i="6"/>
  <c r="U28" i="6"/>
  <c r="Q11" i="6"/>
  <c r="R11" i="6"/>
  <c r="Q12" i="6"/>
  <c r="R12" i="6"/>
  <c r="Q13" i="6"/>
  <c r="R13" i="6"/>
  <c r="Q14" i="6"/>
  <c r="R14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3" i="6"/>
  <c r="R23" i="6"/>
  <c r="R26" i="6"/>
  <c r="R28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O26" i="6"/>
  <c r="O28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L26" i="6"/>
  <c r="L28" i="6"/>
  <c r="J26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6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T11" i="5"/>
  <c r="G11" i="5"/>
  <c r="H11" i="5"/>
  <c r="U11" i="5"/>
  <c r="T12" i="5"/>
  <c r="G12" i="5"/>
  <c r="H12" i="5"/>
  <c r="U12" i="5"/>
  <c r="T13" i="5"/>
  <c r="G13" i="5"/>
  <c r="H13" i="5"/>
  <c r="U13" i="5"/>
  <c r="T14" i="5"/>
  <c r="G14" i="5"/>
  <c r="H14" i="5"/>
  <c r="U14" i="5"/>
  <c r="T15" i="5"/>
  <c r="G15" i="5"/>
  <c r="H15" i="5"/>
  <c r="U15" i="5"/>
  <c r="T16" i="5"/>
  <c r="G16" i="5"/>
  <c r="H16" i="5"/>
  <c r="U16" i="5"/>
  <c r="T17" i="5"/>
  <c r="G17" i="5"/>
  <c r="H17" i="5"/>
  <c r="U17" i="5"/>
  <c r="T18" i="5"/>
  <c r="G18" i="5"/>
  <c r="H18" i="5"/>
  <c r="U18" i="5"/>
  <c r="T19" i="5"/>
  <c r="G19" i="5"/>
  <c r="H19" i="5"/>
  <c r="U19" i="5"/>
  <c r="T20" i="5"/>
  <c r="G20" i="5"/>
  <c r="H20" i="5"/>
  <c r="U20" i="5"/>
  <c r="T21" i="5"/>
  <c r="G21" i="5"/>
  <c r="H21" i="5"/>
  <c r="U21" i="5"/>
  <c r="T22" i="5"/>
  <c r="G22" i="5"/>
  <c r="H22" i="5"/>
  <c r="U22" i="5"/>
  <c r="T23" i="5"/>
  <c r="G23" i="5"/>
  <c r="H23" i="5"/>
  <c r="U23" i="5"/>
  <c r="U26" i="5"/>
  <c r="U28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R26" i="5"/>
  <c r="R28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O26" i="5"/>
  <c r="O28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L26" i="5"/>
  <c r="L28" i="5"/>
  <c r="J26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6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J10" i="4"/>
  <c r="T10" i="4"/>
  <c r="G10" i="4"/>
  <c r="H10" i="4"/>
  <c r="U10" i="4"/>
  <c r="J11" i="4"/>
  <c r="T11" i="4"/>
  <c r="G11" i="4"/>
  <c r="H11" i="4"/>
  <c r="U11" i="4"/>
  <c r="J12" i="4"/>
  <c r="T12" i="4"/>
  <c r="G12" i="4"/>
  <c r="H12" i="4"/>
  <c r="U12" i="4"/>
  <c r="J13" i="4"/>
  <c r="T13" i="4"/>
  <c r="G13" i="4"/>
  <c r="H13" i="4"/>
  <c r="U13" i="4"/>
  <c r="J14" i="4"/>
  <c r="T14" i="4"/>
  <c r="G14" i="4"/>
  <c r="H14" i="4"/>
  <c r="U14" i="4"/>
  <c r="J15" i="4"/>
  <c r="T15" i="4"/>
  <c r="G15" i="4"/>
  <c r="H15" i="4"/>
  <c r="U15" i="4"/>
  <c r="J16" i="4"/>
  <c r="T16" i="4"/>
  <c r="G16" i="4"/>
  <c r="H16" i="4"/>
  <c r="U16" i="4"/>
  <c r="J17" i="4"/>
  <c r="T17" i="4"/>
  <c r="G17" i="4"/>
  <c r="H17" i="4"/>
  <c r="U17" i="4"/>
  <c r="J18" i="4"/>
  <c r="T18" i="4"/>
  <c r="G18" i="4"/>
  <c r="H18" i="4"/>
  <c r="U18" i="4"/>
  <c r="J19" i="4"/>
  <c r="T19" i="4"/>
  <c r="G19" i="4"/>
  <c r="H19" i="4"/>
  <c r="U19" i="4"/>
  <c r="J20" i="4"/>
  <c r="T20" i="4"/>
  <c r="G20" i="4"/>
  <c r="H20" i="4"/>
  <c r="U20" i="4"/>
  <c r="J21" i="4"/>
  <c r="T21" i="4"/>
  <c r="G21" i="4"/>
  <c r="H21" i="4"/>
  <c r="U21" i="4"/>
  <c r="J22" i="4"/>
  <c r="T22" i="4"/>
  <c r="G22" i="4"/>
  <c r="H22" i="4"/>
  <c r="U22" i="4"/>
  <c r="U25" i="4"/>
  <c r="U27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R25" i="4"/>
  <c r="R27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O25" i="4"/>
  <c r="O27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25" i="4"/>
  <c r="L27" i="4"/>
  <c r="J25" i="4"/>
  <c r="I25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J10" i="1"/>
  <c r="T10" i="1"/>
  <c r="G10" i="1"/>
  <c r="H10" i="1"/>
  <c r="U10" i="1"/>
  <c r="J11" i="1"/>
  <c r="T11" i="1"/>
  <c r="G11" i="1"/>
  <c r="H11" i="1"/>
  <c r="U11" i="1"/>
  <c r="J12" i="1"/>
  <c r="T12" i="1"/>
  <c r="G12" i="1"/>
  <c r="H12" i="1"/>
  <c r="U12" i="1"/>
  <c r="J13" i="1"/>
  <c r="T13" i="1"/>
  <c r="G13" i="1"/>
  <c r="H13" i="1"/>
  <c r="U13" i="1"/>
  <c r="J14" i="1"/>
  <c r="T14" i="1"/>
  <c r="G14" i="1"/>
  <c r="H14" i="1"/>
  <c r="U14" i="1"/>
  <c r="J15" i="1"/>
  <c r="T15" i="1"/>
  <c r="G15" i="1"/>
  <c r="H15" i="1"/>
  <c r="U15" i="1"/>
  <c r="J16" i="1"/>
  <c r="T16" i="1"/>
  <c r="G16" i="1"/>
  <c r="H16" i="1"/>
  <c r="U16" i="1"/>
  <c r="J17" i="1"/>
  <c r="T17" i="1"/>
  <c r="G17" i="1"/>
  <c r="H17" i="1"/>
  <c r="U17" i="1"/>
  <c r="J18" i="1"/>
  <c r="T18" i="1"/>
  <c r="G18" i="1"/>
  <c r="H18" i="1"/>
  <c r="U18" i="1"/>
  <c r="J19" i="1"/>
  <c r="T19" i="1"/>
  <c r="G19" i="1"/>
  <c r="H19" i="1"/>
  <c r="U19" i="1"/>
  <c r="J20" i="1"/>
  <c r="T20" i="1"/>
  <c r="G20" i="1"/>
  <c r="H20" i="1"/>
  <c r="U20" i="1"/>
  <c r="J21" i="1"/>
  <c r="T21" i="1"/>
  <c r="G21" i="1"/>
  <c r="H21" i="1"/>
  <c r="U21" i="1"/>
  <c r="J22" i="1"/>
  <c r="T22" i="1"/>
  <c r="G22" i="1"/>
  <c r="H22" i="1"/>
  <c r="U22" i="1"/>
  <c r="U25" i="1"/>
  <c r="U27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R25" i="1"/>
  <c r="R27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O25" i="1"/>
  <c r="O27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L25" i="1"/>
  <c r="L27" i="1"/>
  <c r="J25" i="1"/>
  <c r="I25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</calcChain>
</file>

<file path=xl/sharedStrings.xml><?xml version="1.0" encoding="utf-8"?>
<sst xmlns="http://schemas.openxmlformats.org/spreadsheetml/2006/main" count="258" uniqueCount="100">
  <si>
    <r>
      <rPr>
        <u/>
        <sz val="12"/>
        <color rgb="FF0432FF"/>
        <rFont val="Calibri (Body)"/>
      </rPr>
      <t xml:space="preserve">Directions for successful use of the Library Pooling Guide (spreadsheet) - Pooling by Desired Reads - </t>
    </r>
    <r>
      <rPr>
        <u/>
        <sz val="12"/>
        <color theme="1"/>
        <rFont val="Calibri"/>
        <scheme val="minor"/>
      </rPr>
      <t xml:space="preserve">- open directions as a separate file so you can see them &amp; have the pooling </t>
    </r>
  </si>
  <si>
    <t>#</t>
  </si>
  <si>
    <t>Input</t>
  </si>
  <si>
    <t>Cell</t>
  </si>
  <si>
    <t>Value</t>
  </si>
  <si>
    <t>Select the tab for the desired_reads and either MiSeq or HiSeq (miniSeq should use MiSeq tab; NextSeq should use HiSeq tab)</t>
  </si>
  <si>
    <t>Total Expected Reads in Run</t>
  </si>
  <si>
    <t>I6</t>
  </si>
  <si>
    <t>use a reasonable value for the kit you are using (e.g., 15M for MiSeq v3; 350 M for NextSeq high output; 275M for HiSeq high output)</t>
  </si>
  <si>
    <t>Total Desired Volume (µL)</t>
  </si>
  <si>
    <t>I7</t>
  </si>
  <si>
    <t>use the smallest reasonable value feasible (e.g., 25 µL)</t>
  </si>
  <si>
    <t>Sample Name</t>
  </si>
  <si>
    <t>B10</t>
  </si>
  <si>
    <t>Sample Concentration</t>
  </si>
  <si>
    <t>C10</t>
  </si>
  <si>
    <t>determined from Qubit or Bioanalyzer or similar</t>
  </si>
  <si>
    <t>Sample Volume</t>
  </si>
  <si>
    <t>D10</t>
  </si>
  <si>
    <t>total volume of sample</t>
  </si>
  <si>
    <t>Average Fragment Size of Sample</t>
  </si>
  <si>
    <t>E10</t>
  </si>
  <si>
    <t>size determined by bioanalyzer or gel or similar</t>
  </si>
  <si>
    <t>Desired number of reads</t>
  </si>
  <si>
    <t>I10</t>
  </si>
  <si>
    <t>number of reads you want</t>
  </si>
  <si>
    <t>repeat steps 4 - 8 for all samples on run</t>
  </si>
  <si>
    <t>ensure Total Number of Desired Reads (cell I25) = Expected Reads (Cell I6)</t>
  </si>
  <si>
    <t>inspect values in Row 27 (blue) - this is the number of µL to 10 mM Tris to add to bring the total volume to desired total</t>
  </si>
  <si>
    <t>note that there are several different concentrations calculated (10 nM, 5 nM, 2 nM, &amp; 1 nM)</t>
  </si>
  <si>
    <t>in general, you want the most concentrated pool possible (10 nM)</t>
  </si>
  <si>
    <t>if the number is in parentheses) it is negative, that means you would need to dry the sample down (e.g., in a speedvac), then reconsitute with water to achieve the desired volume</t>
  </si>
  <si>
    <t>if the number is not in partheses, then you can add 10 mM Tris to achieve the desired volume &amp; concentration</t>
  </si>
  <si>
    <t>all sequencing facilities will take pools that are at 10 nM</t>
  </si>
  <si>
    <t>some facilities will accept sample pools at lower concentrations; you will need to work with them to see what they will accept</t>
  </si>
  <si>
    <t>if there are some really dilute samples (which means you have to add a lot of them to the pool), consider concentrating them, then updating the spreadsheet</t>
  </si>
  <si>
    <t>inspect the "Volume to Add" values in the column immediately to the right of the desired concentration (e.g., for 10 nM, inspect column L)</t>
  </si>
  <si>
    <t>if any values are &lt;1 µL, then make a dilution of the sample so you can add ≥ 1µL of each sample to the pool</t>
  </si>
  <si>
    <t>enter any new (diluted) values into column C</t>
  </si>
  <si>
    <t>repeat steps 11 - 13</t>
  </si>
  <si>
    <t>after everything looks good, make the pool using the volumes indicated</t>
  </si>
  <si>
    <t xml:space="preserve">check the concentration and size distribution of the pool by Qubit, qPCR, and bioanalyzer prior to running </t>
  </si>
  <si>
    <t>Illumina Sample Pooling Calculator</t>
  </si>
  <si>
    <t>Input the total number of reads, desired number of reads, and desired Total volume for pool (all are highlighted in yellow)</t>
  </si>
  <si>
    <t>Pick the highest concentration that yields a total less than your desired total &amp; has volumes of each component that are achievable</t>
  </si>
  <si>
    <r>
      <t xml:space="preserve">You can fiddle with the number of reads to reach something achievable; </t>
    </r>
    <r>
      <rPr>
        <sz val="10"/>
        <color rgb="FF0000FF"/>
        <rFont val="Verdana"/>
      </rPr>
      <t>see the Directions tab for step by step directions</t>
    </r>
  </si>
  <si>
    <t>Total Expected Reads in Run=</t>
  </si>
  <si>
    <t>Total Desired Volume (µL) =</t>
  </si>
  <si>
    <t>for 10 nM</t>
  </si>
  <si>
    <t>for 5 nM</t>
  </si>
  <si>
    <t>for 2 nM</t>
  </si>
  <si>
    <t>for 1 nM</t>
  </si>
  <si>
    <t>Sample #</t>
  </si>
  <si>
    <t>Conc (ng/µL)</t>
  </si>
  <si>
    <t>Vol (µL)</t>
  </si>
  <si>
    <t>Yield (ng)</t>
  </si>
  <si>
    <t>Avg Size</t>
  </si>
  <si>
    <t>Calc MW</t>
  </si>
  <si>
    <t>nmol/L</t>
  </si>
  <si>
    <t>Desired Reads</t>
    <phoneticPr fontId="2" type="noConversion"/>
  </si>
  <si>
    <t>% of run</t>
  </si>
  <si>
    <t>nmol to Add</t>
  </si>
  <si>
    <t>Volume to Add</t>
    <phoneticPr fontId="2" type="noConversion"/>
  </si>
  <si>
    <t>Total=</t>
    <phoneticPr fontId="2" type="noConversion"/>
  </si>
  <si>
    <t>µL 10mM Tris</t>
  </si>
  <si>
    <t>Sample A</t>
    <phoneticPr fontId="2" type="noConversion"/>
  </si>
  <si>
    <t>Sample B</t>
    <phoneticPr fontId="2" type="noConversion"/>
  </si>
  <si>
    <t>Sample C</t>
    <phoneticPr fontId="2" type="noConversion"/>
  </si>
  <si>
    <t>Sample D</t>
    <phoneticPr fontId="2" type="noConversion"/>
  </si>
  <si>
    <t>Sample E</t>
    <phoneticPr fontId="2" type="noConversion"/>
  </si>
  <si>
    <t>Sample F</t>
    <phoneticPr fontId="2" type="noConversion"/>
  </si>
  <si>
    <t>Sample G</t>
    <phoneticPr fontId="2" type="noConversion"/>
  </si>
  <si>
    <t>Sample H</t>
    <phoneticPr fontId="2" type="noConversion"/>
  </si>
  <si>
    <t>Sample I</t>
    <phoneticPr fontId="2" type="noConversion"/>
  </si>
  <si>
    <t>Sample J</t>
    <phoneticPr fontId="2" type="noConversion"/>
  </si>
  <si>
    <t>Sample K</t>
    <phoneticPr fontId="2" type="noConversion"/>
  </si>
  <si>
    <t>Sample L</t>
    <phoneticPr fontId="2" type="noConversion"/>
  </si>
  <si>
    <t>Sample M</t>
    <phoneticPr fontId="2" type="noConversion"/>
  </si>
  <si>
    <t>µL 10mM Tris with 1% Tween</t>
  </si>
  <si>
    <r>
      <t xml:space="preserve">Directions for successful use of the Library Pooling Guide (spreadsheet) - Pooling by Percent of the Run - </t>
    </r>
    <r>
      <rPr>
        <u/>
        <sz val="12"/>
        <rFont val="Calibri (Body)"/>
      </rPr>
      <t>- open directions as a separate file so you can see them &amp; have the pooling spreadsheets open at the same time (side by side)</t>
    </r>
  </si>
  <si>
    <t>Select the tab for either MiSeq_%run or HiSeq_%run (miniSeq should use MiSeq tab; NextSeq should use HiSeq tab)</t>
  </si>
  <si>
    <t>Desired percentage of the run</t>
  </si>
  <si>
    <t>the percentage of the you want for this sample (number of reads is calculated automagically)</t>
  </si>
  <si>
    <t>Input the total number of reads you expect from this run, the desired percentage of reads, and desired Total volume for pool (all are highlighted in yellow)</t>
  </si>
  <si>
    <t>Ensure the Total % of run = 100</t>
  </si>
  <si>
    <r>
      <t xml:space="preserve">You can fiddle with the % reads and sample concentrations to reach something achievable; </t>
    </r>
    <r>
      <rPr>
        <sz val="10"/>
        <color rgb="FF0432FF"/>
        <rFont val="Verdana"/>
      </rPr>
      <t>See Directions tab for step by step directions</t>
    </r>
  </si>
  <si>
    <t xml:space="preserve"> Reads</t>
  </si>
  <si>
    <t>Sample A</t>
  </si>
  <si>
    <t>Sample B</t>
  </si>
  <si>
    <t>Sample C</t>
  </si>
  <si>
    <t>Sample D</t>
  </si>
  <si>
    <t>Sample E</t>
  </si>
  <si>
    <t>Sample F</t>
  </si>
  <si>
    <t>Sample G</t>
  </si>
  <si>
    <t>Sample H</t>
  </si>
  <si>
    <t>Sample I</t>
  </si>
  <si>
    <t>Sample J</t>
  </si>
  <si>
    <t>Sample K</t>
  </si>
  <si>
    <t>Sample L</t>
  </si>
  <si>
    <t>Sample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</si>
</sst>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1"/>
      <color indexed="8"/>
      <name val="Calibri"/>
      <family val="2"/>
    </font>
    <font>
      <b/>
      <sz val="11"/>
      <name val="Calibri"/>
    </font>
    <font>
      <sz val="10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b/>
      <sz val="11"/>
      <color rgb="FF000000"/>
      <name val="Calibri"/>
      <family val="2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FF"/>
      <name val="Verdana"/>
    </font>
    <font>
      <u/>
      <sz val="12"/>
      <color theme="1"/>
      <name val="Calibri"/>
      <scheme val="minor"/>
    </font>
    <font>
      <u/>
      <sz val="12"/>
      <color rgb="FF0432FF"/>
      <name val="Calibri"/>
      <scheme val="minor"/>
    </font>
    <font>
      <u/>
      <sz val="12"/>
      <color rgb="FF0432FF"/>
      <name val="Calibri (Body)"/>
    </font>
    <font>
      <u/>
      <sz val="12"/>
      <name val="Calibri (Body)"/>
    </font>
    <font>
      <sz val="10"/>
      <color rgb="FF0432FF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Fill="1"/>
    <xf numFmtId="0" fontId="0" fillId="0" borderId="2" xfId="0" applyFill="1" applyBorder="1"/>
    <xf numFmtId="164" fontId="0" fillId="2" borderId="0" xfId="1" applyNumberFormat="1" applyFont="1" applyFill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164" fontId="0" fillId="2" borderId="2" xfId="1" applyNumberFormat="1" applyFont="1" applyFill="1" applyBorder="1"/>
    <xf numFmtId="164" fontId="0" fillId="4" borderId="0" xfId="1" applyNumberFormat="1" applyFont="1" applyFill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164" fontId="0" fillId="0" borderId="2" xfId="1" applyNumberFormat="1" applyFont="1" applyFill="1" applyBorder="1"/>
    <xf numFmtId="0" fontId="0" fillId="4" borderId="2" xfId="0" applyFill="1" applyBorder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164" fontId="0" fillId="3" borderId="0" xfId="1" applyNumberFormat="1" applyFont="1" applyFill="1"/>
    <xf numFmtId="0" fontId="8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164" fontId="0" fillId="0" borderId="0" xfId="0" applyNumberFormat="1" applyFont="1" applyFill="1"/>
    <xf numFmtId="0" fontId="11" fillId="0" borderId="0" xfId="0" applyFont="1"/>
    <xf numFmtId="164" fontId="11" fillId="0" borderId="0" xfId="0" applyNumberFormat="1" applyFont="1"/>
    <xf numFmtId="0" fontId="12" fillId="0" borderId="0" xfId="0" applyFont="1" applyBorder="1"/>
    <xf numFmtId="0" fontId="13" fillId="0" borderId="0" xfId="0" applyFont="1" applyBorder="1"/>
    <xf numFmtId="0" fontId="16" fillId="0" borderId="0" xfId="0" applyFont="1"/>
  </cellXfs>
  <cellStyles count="20">
    <cellStyle name="Comma" xfId="1" builtinId="3"/>
    <cellStyle name="Followed Hyperlink" xfId="15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7" builtinId="9" hidden="1"/>
    <cellStyle name="Followed Hyperlink" xfId="19" builtinId="9" hidden="1"/>
    <cellStyle name="Followed Hyperlink" xfId="13" builtinId="9" hidden="1"/>
    <cellStyle name="Followed Hyperlink" xfId="11" builtinId="9" hidden="1"/>
    <cellStyle name="Hyperlink" xfId="4" builtinId="8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8" builtinId="8" hidden="1"/>
    <cellStyle name="Hyperlink" xfId="16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6" sqref="B6"/>
    </sheetView>
  </sheetViews>
  <sheetFormatPr baseColWidth="10" defaultColWidth="11" defaultRowHeight="13" x14ac:dyDescent="0.15"/>
  <cols>
    <col min="1" max="1" width="5.1640625" customWidth="1"/>
    <col min="2" max="2" width="32.33203125" customWidth="1"/>
    <col min="3" max="3" width="5.5" style="10" customWidth="1"/>
    <col min="4" max="4" width="45.33203125" bestFit="1" customWidth="1"/>
  </cols>
  <sheetData>
    <row r="1" spans="1:4" ht="16" x14ac:dyDescent="0.2">
      <c r="A1" s="33" t="s">
        <v>0</v>
      </c>
    </row>
    <row r="2" spans="1:4" x14ac:dyDescent="0.15">
      <c r="A2" s="11" t="s">
        <v>1</v>
      </c>
      <c r="B2" s="2" t="s">
        <v>2</v>
      </c>
      <c r="C2" s="11" t="s">
        <v>3</v>
      </c>
      <c r="D2" s="2" t="s">
        <v>4</v>
      </c>
    </row>
    <row r="3" spans="1:4" x14ac:dyDescent="0.15">
      <c r="A3" s="10">
        <v>1</v>
      </c>
      <c r="B3" t="s">
        <v>5</v>
      </c>
    </row>
    <row r="4" spans="1:4" x14ac:dyDescent="0.15">
      <c r="A4" s="10">
        <v>2</v>
      </c>
      <c r="B4" t="s">
        <v>6</v>
      </c>
      <c r="C4" s="10" t="s">
        <v>7</v>
      </c>
      <c r="D4" t="s">
        <v>8</v>
      </c>
    </row>
    <row r="5" spans="1:4" x14ac:dyDescent="0.15">
      <c r="A5" s="10">
        <v>3</v>
      </c>
      <c r="B5" t="s">
        <v>9</v>
      </c>
      <c r="C5" s="10" t="s">
        <v>10</v>
      </c>
      <c r="D5" t="s">
        <v>11</v>
      </c>
    </row>
    <row r="6" spans="1:4" x14ac:dyDescent="0.15">
      <c r="A6" s="10">
        <v>4</v>
      </c>
      <c r="B6" t="s">
        <v>12</v>
      </c>
      <c r="C6" s="10" t="s">
        <v>13</v>
      </c>
    </row>
    <row r="7" spans="1:4" x14ac:dyDescent="0.15">
      <c r="A7" s="10">
        <v>5</v>
      </c>
      <c r="B7" t="s">
        <v>14</v>
      </c>
      <c r="C7" s="10" t="s">
        <v>15</v>
      </c>
      <c r="D7" t="s">
        <v>16</v>
      </c>
    </row>
    <row r="8" spans="1:4" x14ac:dyDescent="0.15">
      <c r="A8" s="10">
        <v>6</v>
      </c>
      <c r="B8" t="s">
        <v>17</v>
      </c>
      <c r="C8" s="10" t="s">
        <v>18</v>
      </c>
      <c r="D8" t="s">
        <v>19</v>
      </c>
    </row>
    <row r="9" spans="1:4" x14ac:dyDescent="0.15">
      <c r="A9" s="10">
        <v>7</v>
      </c>
      <c r="B9" t="s">
        <v>20</v>
      </c>
      <c r="C9" s="10" t="s">
        <v>21</v>
      </c>
      <c r="D9" t="s">
        <v>22</v>
      </c>
    </row>
    <row r="10" spans="1:4" x14ac:dyDescent="0.15">
      <c r="A10" s="10">
        <v>8</v>
      </c>
      <c r="B10" t="s">
        <v>23</v>
      </c>
      <c r="C10" s="10" t="s">
        <v>24</v>
      </c>
      <c r="D10" t="s">
        <v>25</v>
      </c>
    </row>
    <row r="11" spans="1:4" x14ac:dyDescent="0.15">
      <c r="A11" s="10">
        <v>9</v>
      </c>
      <c r="B11" t="s">
        <v>26</v>
      </c>
    </row>
    <row r="12" spans="1:4" x14ac:dyDescent="0.15">
      <c r="A12" s="10">
        <v>10</v>
      </c>
      <c r="B12" t="s">
        <v>27</v>
      </c>
    </row>
    <row r="13" spans="1:4" x14ac:dyDescent="0.15">
      <c r="A13" s="10">
        <v>11</v>
      </c>
      <c r="B13" t="s">
        <v>28</v>
      </c>
    </row>
    <row r="14" spans="1:4" x14ac:dyDescent="0.15">
      <c r="B14" t="s">
        <v>29</v>
      </c>
    </row>
    <row r="15" spans="1:4" x14ac:dyDescent="0.15">
      <c r="B15" t="s">
        <v>30</v>
      </c>
    </row>
    <row r="16" spans="1:4" x14ac:dyDescent="0.15">
      <c r="B16" t="s">
        <v>31</v>
      </c>
    </row>
    <row r="17" spans="1:3" x14ac:dyDescent="0.15">
      <c r="B17" t="s">
        <v>32</v>
      </c>
    </row>
    <row r="18" spans="1:3" x14ac:dyDescent="0.15">
      <c r="B18" t="s">
        <v>33</v>
      </c>
      <c r="C18"/>
    </row>
    <row r="19" spans="1:3" x14ac:dyDescent="0.15">
      <c r="B19" t="s">
        <v>34</v>
      </c>
      <c r="C19"/>
    </row>
    <row r="20" spans="1:3" x14ac:dyDescent="0.15">
      <c r="B20" t="s">
        <v>35</v>
      </c>
      <c r="C20"/>
    </row>
    <row r="21" spans="1:3" x14ac:dyDescent="0.15">
      <c r="A21">
        <v>12</v>
      </c>
      <c r="B21" t="s">
        <v>36</v>
      </c>
      <c r="C21"/>
    </row>
    <row r="22" spans="1:3" x14ac:dyDescent="0.15">
      <c r="B22" t="s">
        <v>37</v>
      </c>
      <c r="C22"/>
    </row>
    <row r="23" spans="1:3" x14ac:dyDescent="0.15">
      <c r="A23">
        <v>13</v>
      </c>
      <c r="B23" t="s">
        <v>38</v>
      </c>
      <c r="C23"/>
    </row>
    <row r="24" spans="1:3" x14ac:dyDescent="0.15">
      <c r="A24">
        <v>14</v>
      </c>
      <c r="B24" t="s">
        <v>39</v>
      </c>
      <c r="C24"/>
    </row>
    <row r="25" spans="1:3" x14ac:dyDescent="0.15">
      <c r="A25">
        <v>15</v>
      </c>
      <c r="B25" t="s">
        <v>40</v>
      </c>
      <c r="C25"/>
    </row>
    <row r="26" spans="1:3" x14ac:dyDescent="0.15">
      <c r="A26">
        <v>16</v>
      </c>
      <c r="B2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2" workbookViewId="0">
      <selection activeCell="B10" sqref="B10:B22"/>
    </sheetView>
  </sheetViews>
  <sheetFormatPr baseColWidth="10" defaultColWidth="11" defaultRowHeight="13" x14ac:dyDescent="0.15"/>
  <cols>
    <col min="1" max="1" width="6.33203125" customWidth="1"/>
    <col min="2" max="2" width="14" customWidth="1"/>
    <col min="3" max="3" width="8.5" customWidth="1"/>
    <col min="4" max="4" width="7.33203125" customWidth="1"/>
    <col min="5" max="5" width="8.5" customWidth="1"/>
    <col min="6" max="6" width="6.83203125" customWidth="1"/>
    <col min="7" max="8" width="8.33203125" customWidth="1"/>
    <col min="9" max="9" width="11.1640625" customWidth="1"/>
    <col min="10" max="10" width="7.5" customWidth="1"/>
    <col min="11" max="11" width="9.33203125" customWidth="1"/>
    <col min="12" max="12" width="8.1640625" customWidth="1"/>
    <col min="13" max="13" width="2" customWidth="1"/>
    <col min="14" max="14" width="9.33203125" customWidth="1"/>
    <col min="15" max="15" width="7.6640625" customWidth="1"/>
    <col min="16" max="16" width="2.33203125" customWidth="1"/>
    <col min="17" max="17" width="9.5" customWidth="1"/>
    <col min="18" max="18" width="7.5" customWidth="1"/>
    <col min="19" max="19" width="2.5" customWidth="1"/>
    <col min="20" max="20" width="9.1640625" bestFit="1" customWidth="1"/>
    <col min="21" max="21" width="7.5" customWidth="1"/>
  </cols>
  <sheetData>
    <row r="1" spans="1:21" x14ac:dyDescent="0.15">
      <c r="A1" s="35" t="s">
        <v>42</v>
      </c>
    </row>
    <row r="2" spans="1:21" x14ac:dyDescent="0.15">
      <c r="A2" t="s">
        <v>43</v>
      </c>
    </row>
    <row r="3" spans="1:21" x14ac:dyDescent="0.15">
      <c r="A3" t="s">
        <v>44</v>
      </c>
    </row>
    <row r="4" spans="1:21" x14ac:dyDescent="0.15">
      <c r="A4" t="s">
        <v>45</v>
      </c>
    </row>
    <row r="6" spans="1:21" x14ac:dyDescent="0.15">
      <c r="E6" s="1" t="s">
        <v>46</v>
      </c>
      <c r="I6" s="5">
        <v>15000000</v>
      </c>
    </row>
    <row r="7" spans="1:21" x14ac:dyDescent="0.15">
      <c r="E7" s="1" t="s">
        <v>47</v>
      </c>
      <c r="I7" s="5">
        <v>25</v>
      </c>
      <c r="M7" s="3"/>
    </row>
    <row r="8" spans="1:21" x14ac:dyDescent="0.15">
      <c r="K8" t="s">
        <v>48</v>
      </c>
      <c r="N8" t="s">
        <v>49</v>
      </c>
      <c r="Q8" t="s">
        <v>50</v>
      </c>
      <c r="T8" t="s">
        <v>51</v>
      </c>
    </row>
    <row r="9" spans="1:21" s="9" customFormat="1" ht="30" x14ac:dyDescent="0.2">
      <c r="A9" s="6" t="s">
        <v>52</v>
      </c>
      <c r="B9" s="6" t="s">
        <v>12</v>
      </c>
      <c r="C9" s="7" t="s">
        <v>53</v>
      </c>
      <c r="D9" s="6" t="s">
        <v>54</v>
      </c>
      <c r="E9" s="6" t="s">
        <v>55</v>
      </c>
      <c r="F9" s="6" t="s">
        <v>56</v>
      </c>
      <c r="G9" s="6" t="s">
        <v>57</v>
      </c>
      <c r="H9" s="6" t="s">
        <v>58</v>
      </c>
      <c r="I9" s="8" t="s">
        <v>59</v>
      </c>
      <c r="J9" s="8" t="s">
        <v>60</v>
      </c>
      <c r="K9" s="8" t="s">
        <v>61</v>
      </c>
      <c r="L9" s="8" t="s">
        <v>62</v>
      </c>
      <c r="M9" s="8"/>
      <c r="N9" s="8" t="s">
        <v>61</v>
      </c>
      <c r="O9" s="8" t="s">
        <v>62</v>
      </c>
      <c r="P9" s="8"/>
      <c r="Q9" s="8" t="s">
        <v>61</v>
      </c>
      <c r="R9" s="8" t="s">
        <v>62</v>
      </c>
      <c r="S9" s="8"/>
      <c r="T9" s="8" t="s">
        <v>61</v>
      </c>
      <c r="U9" s="8" t="s">
        <v>62</v>
      </c>
    </row>
    <row r="10" spans="1:21" x14ac:dyDescent="0.15">
      <c r="A10" s="10">
        <v>1</v>
      </c>
      <c r="B10" s="10" t="s">
        <v>87</v>
      </c>
      <c r="C10">
        <v>3.81</v>
      </c>
      <c r="D10">
        <v>18</v>
      </c>
      <c r="E10">
        <f>C10*D10</f>
        <v>68.58</v>
      </c>
      <c r="F10">
        <v>700</v>
      </c>
      <c r="G10">
        <f>650*F10</f>
        <v>455000</v>
      </c>
      <c r="H10">
        <f>(C10/G10)*1000000</f>
        <v>8.3736263736263741</v>
      </c>
      <c r="I10" s="5">
        <v>2000000</v>
      </c>
      <c r="J10" s="3">
        <f t="shared" ref="J10:J22" si="0">(I10/I$6)*100</f>
        <v>13.333333333333334</v>
      </c>
      <c r="K10" s="3">
        <f t="shared" ref="K10:K22" si="1">(I$7*10)*(J10/100)</f>
        <v>33.333333333333336</v>
      </c>
      <c r="L10" s="3">
        <f>ROUND((K10/$H10),2)</f>
        <v>3.98</v>
      </c>
      <c r="M10" s="3"/>
      <c r="N10">
        <f t="shared" ref="N10:N22" si="2">I$7*5*(J10/100)</f>
        <v>16.666666666666668</v>
      </c>
      <c r="O10" s="3">
        <f>ROUND((N10/$H10),2)</f>
        <v>1.99</v>
      </c>
      <c r="P10" s="3"/>
      <c r="Q10">
        <f t="shared" ref="Q10:Q22" si="3">I$7*2*(J10/100)</f>
        <v>6.666666666666667</v>
      </c>
      <c r="R10" s="3">
        <f>ROUND((Q10/$H10),2)</f>
        <v>0.8</v>
      </c>
      <c r="S10" s="3"/>
      <c r="T10">
        <f t="shared" ref="T10:T22" si="4">I$7*1*(J10/100)</f>
        <v>3.3333333333333335</v>
      </c>
      <c r="U10" s="3">
        <f>ROUND((T10/$H10),2)</f>
        <v>0.4</v>
      </c>
    </row>
    <row r="11" spans="1:21" x14ac:dyDescent="0.15">
      <c r="A11" s="10">
        <v>2</v>
      </c>
      <c r="B11" s="10" t="s">
        <v>88</v>
      </c>
      <c r="C11">
        <v>7.87</v>
      </c>
      <c r="D11">
        <v>18</v>
      </c>
      <c r="E11">
        <f t="shared" ref="E11:E22" si="5">C11*D11</f>
        <v>141.66</v>
      </c>
      <c r="F11">
        <v>600</v>
      </c>
      <c r="G11">
        <f t="shared" ref="G11:G22" si="6">650*F11</f>
        <v>390000</v>
      </c>
      <c r="H11">
        <f t="shared" ref="H11:H18" si="7">(C11/G11)*1000000</f>
        <v>20.179487179487179</v>
      </c>
      <c r="I11" s="5">
        <v>2000000</v>
      </c>
      <c r="J11" s="3">
        <f t="shared" si="0"/>
        <v>13.333333333333334</v>
      </c>
      <c r="K11" s="3">
        <f t="shared" si="1"/>
        <v>33.333333333333336</v>
      </c>
      <c r="L11" s="3">
        <f t="shared" ref="L11:L22" si="8">ROUND((K11/$H11),2)</f>
        <v>1.65</v>
      </c>
      <c r="M11" s="3"/>
      <c r="N11">
        <f t="shared" si="2"/>
        <v>16.666666666666668</v>
      </c>
      <c r="O11" s="3">
        <f t="shared" ref="O11:R22" si="9">ROUND((N11/$H11),2)</f>
        <v>0.83</v>
      </c>
      <c r="P11" s="3"/>
      <c r="Q11">
        <f t="shared" si="3"/>
        <v>6.666666666666667</v>
      </c>
      <c r="R11" s="3">
        <f t="shared" si="9"/>
        <v>0.33</v>
      </c>
      <c r="S11" s="3"/>
      <c r="T11">
        <f t="shared" si="4"/>
        <v>3.3333333333333335</v>
      </c>
      <c r="U11" s="3">
        <f t="shared" ref="U11:U22" si="10">ROUND((T11/$H11),2)</f>
        <v>0.17</v>
      </c>
    </row>
    <row r="12" spans="1:21" x14ac:dyDescent="0.15">
      <c r="A12" s="10">
        <v>3</v>
      </c>
      <c r="B12" s="10" t="s">
        <v>89</v>
      </c>
      <c r="C12">
        <v>4.6900000000000004</v>
      </c>
      <c r="D12">
        <v>18</v>
      </c>
      <c r="E12">
        <f t="shared" si="5"/>
        <v>84.42</v>
      </c>
      <c r="F12">
        <v>500</v>
      </c>
      <c r="G12">
        <f t="shared" si="6"/>
        <v>325000</v>
      </c>
      <c r="H12">
        <f t="shared" si="7"/>
        <v>14.430769230769231</v>
      </c>
      <c r="I12" s="5">
        <v>1500000</v>
      </c>
      <c r="J12" s="3">
        <f t="shared" si="0"/>
        <v>10</v>
      </c>
      <c r="K12" s="3">
        <f t="shared" si="1"/>
        <v>25</v>
      </c>
      <c r="L12" s="3">
        <f t="shared" si="8"/>
        <v>1.73</v>
      </c>
      <c r="M12" s="3"/>
      <c r="N12">
        <f t="shared" si="2"/>
        <v>12.5</v>
      </c>
      <c r="O12" s="3">
        <f t="shared" si="9"/>
        <v>0.87</v>
      </c>
      <c r="P12" s="3"/>
      <c r="Q12">
        <f t="shared" si="3"/>
        <v>5</v>
      </c>
      <c r="R12" s="3">
        <f t="shared" si="9"/>
        <v>0.35</v>
      </c>
      <c r="S12" s="3"/>
      <c r="T12">
        <f t="shared" si="4"/>
        <v>2.5</v>
      </c>
      <c r="U12" s="3">
        <f t="shared" si="10"/>
        <v>0.17</v>
      </c>
    </row>
    <row r="13" spans="1:21" x14ac:dyDescent="0.15">
      <c r="A13" s="10">
        <v>4</v>
      </c>
      <c r="B13" s="10" t="s">
        <v>90</v>
      </c>
      <c r="C13">
        <v>7.21</v>
      </c>
      <c r="D13">
        <v>18</v>
      </c>
      <c r="E13">
        <f t="shared" si="5"/>
        <v>129.78</v>
      </c>
      <c r="F13">
        <v>400</v>
      </c>
      <c r="G13">
        <f t="shared" si="6"/>
        <v>260000</v>
      </c>
      <c r="H13">
        <f t="shared" si="7"/>
        <v>27.73076923076923</v>
      </c>
      <c r="I13" s="5">
        <v>1500000</v>
      </c>
      <c r="J13" s="3">
        <f t="shared" si="0"/>
        <v>10</v>
      </c>
      <c r="K13" s="3">
        <f t="shared" si="1"/>
        <v>25</v>
      </c>
      <c r="L13" s="3">
        <f t="shared" si="8"/>
        <v>0.9</v>
      </c>
      <c r="M13" s="3"/>
      <c r="N13">
        <f t="shared" si="2"/>
        <v>12.5</v>
      </c>
      <c r="O13" s="3">
        <f t="shared" si="9"/>
        <v>0.45</v>
      </c>
      <c r="P13" s="3"/>
      <c r="Q13">
        <f t="shared" si="3"/>
        <v>5</v>
      </c>
      <c r="R13" s="3">
        <f t="shared" si="9"/>
        <v>0.18</v>
      </c>
      <c r="S13" s="3"/>
      <c r="T13">
        <f t="shared" si="4"/>
        <v>2.5</v>
      </c>
      <c r="U13" s="3">
        <f t="shared" si="10"/>
        <v>0.09</v>
      </c>
    </row>
    <row r="14" spans="1:21" x14ac:dyDescent="0.15">
      <c r="A14" s="10">
        <v>5</v>
      </c>
      <c r="B14" s="10" t="s">
        <v>91</v>
      </c>
      <c r="C14">
        <v>10.6</v>
      </c>
      <c r="D14">
        <v>18</v>
      </c>
      <c r="E14">
        <f t="shared" si="5"/>
        <v>190.79999999999998</v>
      </c>
      <c r="F14">
        <v>300</v>
      </c>
      <c r="G14">
        <f t="shared" si="6"/>
        <v>195000</v>
      </c>
      <c r="H14">
        <f t="shared" si="7"/>
        <v>54.358974358974358</v>
      </c>
      <c r="I14" s="5">
        <v>1000000</v>
      </c>
      <c r="J14" s="3">
        <f t="shared" si="0"/>
        <v>6.666666666666667</v>
      </c>
      <c r="K14" s="3">
        <f t="shared" si="1"/>
        <v>16.666666666666668</v>
      </c>
      <c r="L14" s="3">
        <f t="shared" si="8"/>
        <v>0.31</v>
      </c>
      <c r="M14" s="3"/>
      <c r="N14">
        <f t="shared" si="2"/>
        <v>8.3333333333333339</v>
      </c>
      <c r="O14" s="3">
        <f t="shared" si="9"/>
        <v>0.15</v>
      </c>
      <c r="P14" s="3"/>
      <c r="Q14">
        <f t="shared" si="3"/>
        <v>3.3333333333333335</v>
      </c>
      <c r="R14" s="3">
        <f t="shared" si="9"/>
        <v>0.06</v>
      </c>
      <c r="S14" s="3"/>
      <c r="T14">
        <f t="shared" si="4"/>
        <v>1.6666666666666667</v>
      </c>
      <c r="U14" s="3">
        <f t="shared" si="10"/>
        <v>0.03</v>
      </c>
    </row>
    <row r="15" spans="1:21" x14ac:dyDescent="0.15">
      <c r="A15" s="10">
        <v>6</v>
      </c>
      <c r="B15" s="10" t="s">
        <v>92</v>
      </c>
      <c r="C15">
        <v>9.8699999999999992</v>
      </c>
      <c r="D15">
        <v>18</v>
      </c>
      <c r="E15">
        <f t="shared" si="5"/>
        <v>177.66</v>
      </c>
      <c r="F15">
        <v>750</v>
      </c>
      <c r="G15">
        <f t="shared" si="6"/>
        <v>487500</v>
      </c>
      <c r="H15">
        <f t="shared" si="7"/>
        <v>20.246153846153842</v>
      </c>
      <c r="I15" s="5">
        <v>1000000</v>
      </c>
      <c r="J15" s="3">
        <f t="shared" si="0"/>
        <v>6.666666666666667</v>
      </c>
      <c r="K15" s="3">
        <f t="shared" si="1"/>
        <v>16.666666666666668</v>
      </c>
      <c r="L15" s="3">
        <f t="shared" si="8"/>
        <v>0.82</v>
      </c>
      <c r="M15" s="3"/>
      <c r="N15">
        <f t="shared" si="2"/>
        <v>8.3333333333333339</v>
      </c>
      <c r="O15" s="3">
        <f t="shared" si="9"/>
        <v>0.41</v>
      </c>
      <c r="P15" s="3"/>
      <c r="Q15">
        <f t="shared" si="3"/>
        <v>3.3333333333333335</v>
      </c>
      <c r="R15" s="3">
        <f t="shared" si="9"/>
        <v>0.16</v>
      </c>
      <c r="S15" s="3"/>
      <c r="T15">
        <f t="shared" si="4"/>
        <v>1.6666666666666667</v>
      </c>
      <c r="U15" s="3">
        <f t="shared" si="10"/>
        <v>0.08</v>
      </c>
    </row>
    <row r="16" spans="1:21" x14ac:dyDescent="0.15">
      <c r="A16" s="10">
        <v>7</v>
      </c>
      <c r="B16" s="10" t="s">
        <v>93</v>
      </c>
      <c r="C16">
        <v>10.1</v>
      </c>
      <c r="D16">
        <v>18</v>
      </c>
      <c r="E16">
        <f t="shared" si="5"/>
        <v>181.79999999999998</v>
      </c>
      <c r="F16">
        <v>650</v>
      </c>
      <c r="G16">
        <f t="shared" si="6"/>
        <v>422500</v>
      </c>
      <c r="H16">
        <f t="shared" si="7"/>
        <v>23.905325443786978</v>
      </c>
      <c r="I16" s="5">
        <v>1000000</v>
      </c>
      <c r="J16" s="3">
        <f t="shared" si="0"/>
        <v>6.666666666666667</v>
      </c>
      <c r="K16" s="3">
        <f t="shared" si="1"/>
        <v>16.666666666666668</v>
      </c>
      <c r="L16" s="3">
        <f t="shared" si="8"/>
        <v>0.7</v>
      </c>
      <c r="M16" s="3"/>
      <c r="N16">
        <f t="shared" si="2"/>
        <v>8.3333333333333339</v>
      </c>
      <c r="O16" s="3">
        <f t="shared" si="9"/>
        <v>0.35</v>
      </c>
      <c r="P16" s="3"/>
      <c r="Q16">
        <f t="shared" si="3"/>
        <v>3.3333333333333335</v>
      </c>
      <c r="R16" s="3">
        <f t="shared" si="9"/>
        <v>0.14000000000000001</v>
      </c>
      <c r="S16" s="3"/>
      <c r="T16">
        <f t="shared" si="4"/>
        <v>1.6666666666666667</v>
      </c>
      <c r="U16" s="3">
        <f t="shared" si="10"/>
        <v>7.0000000000000007E-2</v>
      </c>
    </row>
    <row r="17" spans="1:21" x14ac:dyDescent="0.15">
      <c r="A17" s="10">
        <v>8</v>
      </c>
      <c r="B17" s="10" t="s">
        <v>94</v>
      </c>
      <c r="C17">
        <v>1.59</v>
      </c>
      <c r="D17">
        <v>18</v>
      </c>
      <c r="E17">
        <f t="shared" si="5"/>
        <v>28.62</v>
      </c>
      <c r="F17">
        <v>550</v>
      </c>
      <c r="G17">
        <f t="shared" si="6"/>
        <v>357500</v>
      </c>
      <c r="H17">
        <f t="shared" si="7"/>
        <v>4.4475524475524484</v>
      </c>
      <c r="I17" s="5">
        <v>1000000</v>
      </c>
      <c r="J17" s="3">
        <f t="shared" si="0"/>
        <v>6.666666666666667</v>
      </c>
      <c r="K17" s="3">
        <f t="shared" si="1"/>
        <v>16.666666666666668</v>
      </c>
      <c r="L17" s="3">
        <f t="shared" si="8"/>
        <v>3.75</v>
      </c>
      <c r="M17" s="3"/>
      <c r="N17">
        <f t="shared" si="2"/>
        <v>8.3333333333333339</v>
      </c>
      <c r="O17" s="3">
        <f t="shared" si="9"/>
        <v>1.87</v>
      </c>
      <c r="P17" s="3"/>
      <c r="Q17">
        <f t="shared" si="3"/>
        <v>3.3333333333333335</v>
      </c>
      <c r="R17" s="3">
        <f t="shared" si="9"/>
        <v>0.75</v>
      </c>
      <c r="S17" s="3"/>
      <c r="T17">
        <f t="shared" si="4"/>
        <v>1.6666666666666667</v>
      </c>
      <c r="U17" s="3">
        <f t="shared" si="10"/>
        <v>0.37</v>
      </c>
    </row>
    <row r="18" spans="1:21" x14ac:dyDescent="0.15">
      <c r="A18" s="10">
        <v>9</v>
      </c>
      <c r="B18" s="10" t="s">
        <v>95</v>
      </c>
      <c r="C18">
        <v>1.1299999999999999</v>
      </c>
      <c r="D18">
        <v>18</v>
      </c>
      <c r="E18">
        <f t="shared" si="5"/>
        <v>20.339999999999996</v>
      </c>
      <c r="F18">
        <v>450</v>
      </c>
      <c r="G18">
        <f t="shared" si="6"/>
        <v>292500</v>
      </c>
      <c r="H18">
        <f t="shared" si="7"/>
        <v>3.8632478632478633</v>
      </c>
      <c r="I18" s="5">
        <v>1000000</v>
      </c>
      <c r="J18" s="3">
        <f t="shared" si="0"/>
        <v>6.666666666666667</v>
      </c>
      <c r="K18" s="3">
        <f t="shared" si="1"/>
        <v>16.666666666666668</v>
      </c>
      <c r="L18" s="3">
        <f t="shared" si="8"/>
        <v>4.3099999999999996</v>
      </c>
      <c r="M18" s="3"/>
      <c r="N18">
        <f t="shared" si="2"/>
        <v>8.3333333333333339</v>
      </c>
      <c r="O18" s="3">
        <f t="shared" si="9"/>
        <v>2.16</v>
      </c>
      <c r="P18" s="3"/>
      <c r="Q18">
        <f t="shared" si="3"/>
        <v>3.3333333333333335</v>
      </c>
      <c r="R18" s="3">
        <f t="shared" si="9"/>
        <v>0.86</v>
      </c>
      <c r="S18" s="3"/>
      <c r="T18">
        <f t="shared" si="4"/>
        <v>1.6666666666666667</v>
      </c>
      <c r="U18" s="3">
        <f t="shared" si="10"/>
        <v>0.43</v>
      </c>
    </row>
    <row r="19" spans="1:21" x14ac:dyDescent="0.15">
      <c r="A19" s="10">
        <v>10</v>
      </c>
      <c r="B19" s="10" t="s">
        <v>96</v>
      </c>
      <c r="C19">
        <v>0.61899999999999999</v>
      </c>
      <c r="D19">
        <v>18</v>
      </c>
      <c r="E19">
        <f t="shared" si="5"/>
        <v>11.141999999999999</v>
      </c>
      <c r="F19">
        <v>350</v>
      </c>
      <c r="G19">
        <f t="shared" si="6"/>
        <v>227500</v>
      </c>
      <c r="H19">
        <f>(C19/G19)*1000000</f>
        <v>2.720879120879121</v>
      </c>
      <c r="I19" s="5">
        <v>1000000</v>
      </c>
      <c r="J19" s="3">
        <f t="shared" si="0"/>
        <v>6.666666666666667</v>
      </c>
      <c r="K19" s="3">
        <f t="shared" si="1"/>
        <v>16.666666666666668</v>
      </c>
      <c r="L19" s="3">
        <f t="shared" si="8"/>
        <v>6.13</v>
      </c>
      <c r="M19" s="3"/>
      <c r="N19">
        <f t="shared" si="2"/>
        <v>8.3333333333333339</v>
      </c>
      <c r="O19" s="3">
        <f t="shared" si="9"/>
        <v>3.06</v>
      </c>
      <c r="P19" s="3"/>
      <c r="Q19">
        <f t="shared" si="3"/>
        <v>3.3333333333333335</v>
      </c>
      <c r="R19" s="3">
        <f t="shared" si="9"/>
        <v>1.23</v>
      </c>
      <c r="S19" s="3"/>
      <c r="T19">
        <f t="shared" si="4"/>
        <v>1.6666666666666667</v>
      </c>
      <c r="U19" s="3">
        <f t="shared" si="10"/>
        <v>0.61</v>
      </c>
    </row>
    <row r="20" spans="1:21" x14ac:dyDescent="0.15">
      <c r="A20" s="10">
        <v>11</v>
      </c>
      <c r="B20" s="10" t="s">
        <v>97</v>
      </c>
      <c r="C20">
        <v>0.85199999999999998</v>
      </c>
      <c r="D20">
        <v>18</v>
      </c>
      <c r="E20">
        <f t="shared" si="5"/>
        <v>15.336</v>
      </c>
      <c r="F20">
        <v>500</v>
      </c>
      <c r="G20">
        <f t="shared" si="6"/>
        <v>325000</v>
      </c>
      <c r="H20">
        <f t="shared" ref="H20:H22" si="11">(C20/G20)*1000000</f>
        <v>2.6215384615384618</v>
      </c>
      <c r="I20" s="5">
        <v>1000000</v>
      </c>
      <c r="J20" s="3">
        <f t="shared" si="0"/>
        <v>6.666666666666667</v>
      </c>
      <c r="K20" s="3">
        <f t="shared" si="1"/>
        <v>16.666666666666668</v>
      </c>
      <c r="L20" s="3">
        <f t="shared" si="8"/>
        <v>6.36</v>
      </c>
      <c r="M20" s="3"/>
      <c r="N20">
        <f t="shared" si="2"/>
        <v>8.3333333333333339</v>
      </c>
      <c r="O20" s="3">
        <f t="shared" si="9"/>
        <v>3.18</v>
      </c>
      <c r="P20" s="3"/>
      <c r="Q20">
        <f t="shared" si="3"/>
        <v>3.3333333333333335</v>
      </c>
      <c r="R20" s="3">
        <f t="shared" si="9"/>
        <v>1.27</v>
      </c>
      <c r="S20" s="3"/>
      <c r="T20">
        <f t="shared" si="4"/>
        <v>1.6666666666666667</v>
      </c>
      <c r="U20" s="3">
        <f t="shared" si="10"/>
        <v>0.64</v>
      </c>
    </row>
    <row r="21" spans="1:21" x14ac:dyDescent="0.15">
      <c r="A21" s="10">
        <v>12</v>
      </c>
      <c r="B21" s="10" t="s">
        <v>98</v>
      </c>
      <c r="C21">
        <v>0.69</v>
      </c>
      <c r="D21">
        <v>200</v>
      </c>
      <c r="E21">
        <f t="shared" si="5"/>
        <v>138</v>
      </c>
      <c r="F21">
        <v>500</v>
      </c>
      <c r="G21">
        <f t="shared" si="6"/>
        <v>325000</v>
      </c>
      <c r="H21">
        <f t="shared" si="11"/>
        <v>2.1230769230769226</v>
      </c>
      <c r="I21" s="5">
        <v>500000</v>
      </c>
      <c r="J21" s="3">
        <f t="shared" si="0"/>
        <v>3.3333333333333335</v>
      </c>
      <c r="K21" s="3">
        <f t="shared" si="1"/>
        <v>8.3333333333333339</v>
      </c>
      <c r="L21" s="3">
        <f t="shared" si="8"/>
        <v>3.93</v>
      </c>
      <c r="M21" s="3"/>
      <c r="N21">
        <f t="shared" si="2"/>
        <v>4.166666666666667</v>
      </c>
      <c r="O21" s="3">
        <f t="shared" si="9"/>
        <v>1.96</v>
      </c>
      <c r="P21" s="3"/>
      <c r="Q21">
        <f t="shared" si="3"/>
        <v>1.6666666666666667</v>
      </c>
      <c r="R21" s="3">
        <f t="shared" si="9"/>
        <v>0.79</v>
      </c>
      <c r="S21" s="3"/>
      <c r="T21">
        <f t="shared" si="4"/>
        <v>0.83333333333333337</v>
      </c>
      <c r="U21" s="3">
        <f t="shared" si="10"/>
        <v>0.39</v>
      </c>
    </row>
    <row r="22" spans="1:21" x14ac:dyDescent="0.15">
      <c r="A22" s="11">
        <v>13</v>
      </c>
      <c r="B22" s="11" t="s">
        <v>99</v>
      </c>
      <c r="C22" s="2">
        <v>0.25</v>
      </c>
      <c r="D22" s="2">
        <v>200</v>
      </c>
      <c r="E22" s="2">
        <f t="shared" si="5"/>
        <v>50</v>
      </c>
      <c r="F22" s="2">
        <v>500</v>
      </c>
      <c r="G22" s="2">
        <f t="shared" si="6"/>
        <v>325000</v>
      </c>
      <c r="H22" s="2">
        <f t="shared" si="11"/>
        <v>0.76923076923076927</v>
      </c>
      <c r="I22" s="13">
        <v>500000</v>
      </c>
      <c r="J22" s="4">
        <f t="shared" si="0"/>
        <v>3.3333333333333335</v>
      </c>
      <c r="K22" s="4">
        <f t="shared" si="1"/>
        <v>8.3333333333333339</v>
      </c>
      <c r="L22" s="4">
        <f t="shared" si="8"/>
        <v>10.83</v>
      </c>
      <c r="M22" s="4"/>
      <c r="N22" s="2">
        <f t="shared" si="2"/>
        <v>4.166666666666667</v>
      </c>
      <c r="O22" s="4">
        <f t="shared" si="9"/>
        <v>5.42</v>
      </c>
      <c r="P22" s="4"/>
      <c r="Q22" s="2">
        <f t="shared" si="3"/>
        <v>1.6666666666666667</v>
      </c>
      <c r="R22" s="4">
        <f t="shared" si="9"/>
        <v>2.17</v>
      </c>
      <c r="S22" s="4"/>
      <c r="T22" s="2">
        <f t="shared" si="4"/>
        <v>0.83333333333333337</v>
      </c>
      <c r="U22" s="4">
        <f t="shared" si="10"/>
        <v>1.08</v>
      </c>
    </row>
    <row r="25" spans="1:21" x14ac:dyDescent="0.15">
      <c r="H25" t="s">
        <v>63</v>
      </c>
      <c r="I25">
        <f>SUM(I10:I22)</f>
        <v>15000000</v>
      </c>
      <c r="J25">
        <f>SUM(J10:J22)</f>
        <v>100.00000000000001</v>
      </c>
      <c r="L25">
        <f>SUM(L10:L22)</f>
        <v>45.4</v>
      </c>
      <c r="O25">
        <f>SUM(O10:O22)</f>
        <v>22.700000000000003</v>
      </c>
      <c r="R25">
        <f>SUM(R10:R22)</f>
        <v>9.09</v>
      </c>
      <c r="U25">
        <f>SUM(U10:U22)</f>
        <v>4.53</v>
      </c>
    </row>
    <row r="27" spans="1:21" x14ac:dyDescent="0.15">
      <c r="H27" s="31" t="s">
        <v>64</v>
      </c>
      <c r="L27" s="32">
        <f>$I$7-L25</f>
        <v>-20.399999999999999</v>
      </c>
      <c r="O27" s="32">
        <f>$I$7-O25</f>
        <v>2.2999999999999972</v>
      </c>
      <c r="R27" s="32">
        <f>$I$7-R25</f>
        <v>15.91</v>
      </c>
      <c r="U27" s="32">
        <f>$I$7-U25</f>
        <v>20.47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/>
  </sheetViews>
  <sheetFormatPr baseColWidth="10" defaultColWidth="11" defaultRowHeight="13" x14ac:dyDescent="0.15"/>
  <cols>
    <col min="1" max="1" width="6.33203125" customWidth="1"/>
    <col min="2" max="2" width="17.6640625" customWidth="1"/>
    <col min="3" max="3" width="8.5" customWidth="1"/>
    <col min="4" max="4" width="7.33203125" customWidth="1"/>
    <col min="5" max="5" width="8.5" customWidth="1"/>
    <col min="6" max="6" width="6.83203125" customWidth="1"/>
    <col min="7" max="8" width="8.33203125" customWidth="1"/>
    <col min="9" max="9" width="12.1640625" customWidth="1"/>
    <col min="10" max="10" width="7.5" customWidth="1"/>
    <col min="11" max="11" width="9.33203125" customWidth="1"/>
    <col min="12" max="12" width="8.1640625" customWidth="1"/>
    <col min="13" max="13" width="2" customWidth="1"/>
    <col min="14" max="14" width="9.33203125" customWidth="1"/>
    <col min="15" max="15" width="7.6640625" customWidth="1"/>
    <col min="16" max="16" width="2.33203125" customWidth="1"/>
    <col min="17" max="17" width="9.5" customWidth="1"/>
    <col min="18" max="18" width="7.5" customWidth="1"/>
    <col min="19" max="19" width="2.5" customWidth="1"/>
    <col min="20" max="20" width="9.1640625" bestFit="1" customWidth="1"/>
    <col min="21" max="21" width="7.5" customWidth="1"/>
  </cols>
  <sheetData>
    <row r="1" spans="1:21" x14ac:dyDescent="0.15">
      <c r="A1" s="35" t="s">
        <v>42</v>
      </c>
    </row>
    <row r="2" spans="1:21" x14ac:dyDescent="0.15">
      <c r="A2" t="s">
        <v>43</v>
      </c>
    </row>
    <row r="3" spans="1:21" x14ac:dyDescent="0.15">
      <c r="A3" t="s">
        <v>44</v>
      </c>
    </row>
    <row r="4" spans="1:21" x14ac:dyDescent="0.15">
      <c r="A4" t="s">
        <v>45</v>
      </c>
    </row>
    <row r="6" spans="1:21" x14ac:dyDescent="0.15">
      <c r="E6" s="1" t="s">
        <v>46</v>
      </c>
      <c r="I6" s="5">
        <v>300000000</v>
      </c>
    </row>
    <row r="7" spans="1:21" x14ac:dyDescent="0.15">
      <c r="E7" s="1" t="s">
        <v>47</v>
      </c>
      <c r="I7" s="5">
        <v>100</v>
      </c>
      <c r="M7" s="3"/>
    </row>
    <row r="8" spans="1:21" x14ac:dyDescent="0.15">
      <c r="K8" t="s">
        <v>48</v>
      </c>
      <c r="N8" t="s">
        <v>49</v>
      </c>
      <c r="Q8" t="s">
        <v>50</v>
      </c>
      <c r="T8" t="s">
        <v>51</v>
      </c>
    </row>
    <row r="9" spans="1:21" s="9" customFormat="1" ht="30" x14ac:dyDescent="0.2">
      <c r="A9" s="6" t="s">
        <v>52</v>
      </c>
      <c r="B9" s="6" t="s">
        <v>12</v>
      </c>
      <c r="C9" s="7" t="s">
        <v>53</v>
      </c>
      <c r="D9" s="6" t="s">
        <v>54</v>
      </c>
      <c r="E9" s="6" t="s">
        <v>55</v>
      </c>
      <c r="F9" s="6" t="s">
        <v>56</v>
      </c>
      <c r="G9" s="6" t="s">
        <v>57</v>
      </c>
      <c r="H9" s="6" t="s">
        <v>58</v>
      </c>
      <c r="I9" s="8" t="s">
        <v>59</v>
      </c>
      <c r="J9" s="8" t="s">
        <v>60</v>
      </c>
      <c r="K9" s="8" t="s">
        <v>61</v>
      </c>
      <c r="L9" s="8" t="s">
        <v>62</v>
      </c>
      <c r="M9" s="8"/>
      <c r="N9" s="8" t="s">
        <v>61</v>
      </c>
      <c r="O9" s="8" t="s">
        <v>62</v>
      </c>
      <c r="P9" s="8"/>
      <c r="Q9" s="8" t="s">
        <v>61</v>
      </c>
      <c r="R9" s="8" t="s">
        <v>62</v>
      </c>
      <c r="S9" s="8"/>
      <c r="T9" s="8" t="s">
        <v>61</v>
      </c>
      <c r="U9" s="8" t="s">
        <v>62</v>
      </c>
    </row>
    <row r="10" spans="1:21" x14ac:dyDescent="0.15">
      <c r="A10" s="10">
        <v>1</v>
      </c>
      <c r="B10" s="10" t="s">
        <v>65</v>
      </c>
      <c r="C10">
        <v>3.81</v>
      </c>
      <c r="D10">
        <v>18</v>
      </c>
      <c r="E10">
        <f>C10*D10</f>
        <v>68.58</v>
      </c>
      <c r="F10">
        <v>500</v>
      </c>
      <c r="G10">
        <f>650*F10</f>
        <v>325000</v>
      </c>
      <c r="H10">
        <f>(C10/G10)*1000000</f>
        <v>11.723076923076922</v>
      </c>
      <c r="I10" s="5">
        <v>40000000</v>
      </c>
      <c r="J10" s="3">
        <f t="shared" ref="J10:J22" si="0">(I10/I$6)*100</f>
        <v>13.333333333333334</v>
      </c>
      <c r="K10" s="3">
        <f t="shared" ref="K10:K22" si="1">(I$7*10)*(J10/100)</f>
        <v>133.33333333333334</v>
      </c>
      <c r="L10" s="3">
        <f>ROUND((K10/$H10),2)</f>
        <v>11.37</v>
      </c>
      <c r="M10" s="3"/>
      <c r="N10">
        <f t="shared" ref="N10:N22" si="2">I$7*5*(J10/100)</f>
        <v>66.666666666666671</v>
      </c>
      <c r="O10" s="3">
        <f>ROUND((N10/$H10),2)</f>
        <v>5.69</v>
      </c>
      <c r="P10" s="3"/>
      <c r="Q10">
        <f t="shared" ref="Q10:Q22" si="3">I$7*2*(J10/100)</f>
        <v>26.666666666666668</v>
      </c>
      <c r="R10" s="3">
        <f>ROUND((Q10/$H10),2)</f>
        <v>2.27</v>
      </c>
      <c r="S10" s="3"/>
      <c r="T10">
        <f t="shared" ref="T10:T22" si="4">I$7*1*(J10/100)</f>
        <v>13.333333333333334</v>
      </c>
      <c r="U10" s="3">
        <f>ROUND((T10/$H10),2)</f>
        <v>1.1399999999999999</v>
      </c>
    </row>
    <row r="11" spans="1:21" x14ac:dyDescent="0.15">
      <c r="A11" s="10">
        <v>2</v>
      </c>
      <c r="B11" s="10" t="s">
        <v>66</v>
      </c>
      <c r="C11">
        <v>7.87</v>
      </c>
      <c r="D11">
        <v>18</v>
      </c>
      <c r="E11">
        <f t="shared" ref="E11:E22" si="5">C11*D11</f>
        <v>141.66</v>
      </c>
      <c r="F11">
        <v>500</v>
      </c>
      <c r="G11">
        <f t="shared" ref="G11:G22" si="6">650*F11</f>
        <v>325000</v>
      </c>
      <c r="H11">
        <f t="shared" ref="H11:H18" si="7">(C11/G11)*1000000</f>
        <v>24.215384615384618</v>
      </c>
      <c r="I11" s="5">
        <v>40000000</v>
      </c>
      <c r="J11" s="3">
        <f t="shared" si="0"/>
        <v>13.333333333333334</v>
      </c>
      <c r="K11" s="3">
        <f t="shared" si="1"/>
        <v>133.33333333333334</v>
      </c>
      <c r="L11" s="3">
        <f t="shared" ref="L11:L22" si="8">ROUND((K11/$H11),2)</f>
        <v>5.51</v>
      </c>
      <c r="M11" s="3"/>
      <c r="N11">
        <f t="shared" si="2"/>
        <v>66.666666666666671</v>
      </c>
      <c r="O11" s="3">
        <f t="shared" ref="O11:R22" si="9">ROUND((N11/$H11),2)</f>
        <v>2.75</v>
      </c>
      <c r="P11" s="3"/>
      <c r="Q11">
        <f t="shared" si="3"/>
        <v>26.666666666666668</v>
      </c>
      <c r="R11" s="3">
        <f t="shared" si="9"/>
        <v>1.1000000000000001</v>
      </c>
      <c r="S11" s="3"/>
      <c r="T11">
        <f t="shared" si="4"/>
        <v>13.333333333333334</v>
      </c>
      <c r="U11" s="3">
        <f t="shared" ref="U11:U22" si="10">ROUND((T11/$H11),2)</f>
        <v>0.55000000000000004</v>
      </c>
    </row>
    <row r="12" spans="1:21" x14ac:dyDescent="0.15">
      <c r="A12" s="10">
        <v>3</v>
      </c>
      <c r="B12" s="10" t="s">
        <v>67</v>
      </c>
      <c r="C12">
        <v>4.6900000000000004</v>
      </c>
      <c r="D12">
        <v>18</v>
      </c>
      <c r="E12">
        <f t="shared" si="5"/>
        <v>84.42</v>
      </c>
      <c r="F12">
        <v>500</v>
      </c>
      <c r="G12">
        <f t="shared" si="6"/>
        <v>325000</v>
      </c>
      <c r="H12">
        <f t="shared" si="7"/>
        <v>14.430769230769231</v>
      </c>
      <c r="I12" s="5">
        <v>30000000</v>
      </c>
      <c r="J12" s="3">
        <f t="shared" si="0"/>
        <v>10</v>
      </c>
      <c r="K12" s="3">
        <f t="shared" si="1"/>
        <v>100</v>
      </c>
      <c r="L12" s="3">
        <f t="shared" si="8"/>
        <v>6.93</v>
      </c>
      <c r="M12" s="3"/>
      <c r="N12">
        <f t="shared" si="2"/>
        <v>50</v>
      </c>
      <c r="O12" s="3">
        <f t="shared" si="9"/>
        <v>3.46</v>
      </c>
      <c r="P12" s="3"/>
      <c r="Q12">
        <f t="shared" si="3"/>
        <v>20</v>
      </c>
      <c r="R12" s="3">
        <f t="shared" si="9"/>
        <v>1.39</v>
      </c>
      <c r="S12" s="3"/>
      <c r="T12">
        <f t="shared" si="4"/>
        <v>10</v>
      </c>
      <c r="U12" s="3">
        <f t="shared" si="10"/>
        <v>0.69</v>
      </c>
    </row>
    <row r="13" spans="1:21" x14ac:dyDescent="0.15">
      <c r="A13" s="10">
        <v>4</v>
      </c>
      <c r="B13" s="10" t="s">
        <v>68</v>
      </c>
      <c r="C13">
        <v>7.21</v>
      </c>
      <c r="D13">
        <v>18</v>
      </c>
      <c r="E13">
        <f t="shared" si="5"/>
        <v>129.78</v>
      </c>
      <c r="F13">
        <v>500</v>
      </c>
      <c r="G13">
        <f t="shared" si="6"/>
        <v>325000</v>
      </c>
      <c r="H13">
        <f t="shared" si="7"/>
        <v>22.184615384615384</v>
      </c>
      <c r="I13" s="5">
        <v>30000000</v>
      </c>
      <c r="J13" s="3">
        <f t="shared" si="0"/>
        <v>10</v>
      </c>
      <c r="K13" s="3">
        <f t="shared" si="1"/>
        <v>100</v>
      </c>
      <c r="L13" s="3">
        <f t="shared" si="8"/>
        <v>4.51</v>
      </c>
      <c r="M13" s="3"/>
      <c r="N13">
        <f t="shared" si="2"/>
        <v>50</v>
      </c>
      <c r="O13" s="3">
        <f t="shared" si="9"/>
        <v>2.25</v>
      </c>
      <c r="P13" s="3"/>
      <c r="Q13">
        <f t="shared" si="3"/>
        <v>20</v>
      </c>
      <c r="R13" s="3">
        <f t="shared" si="9"/>
        <v>0.9</v>
      </c>
      <c r="S13" s="3"/>
      <c r="T13">
        <f t="shared" si="4"/>
        <v>10</v>
      </c>
      <c r="U13" s="3">
        <f t="shared" si="10"/>
        <v>0.45</v>
      </c>
    </row>
    <row r="14" spans="1:21" x14ac:dyDescent="0.15">
      <c r="A14" s="10">
        <v>5</v>
      </c>
      <c r="B14" s="10" t="s">
        <v>69</v>
      </c>
      <c r="C14">
        <v>10.6</v>
      </c>
      <c r="D14">
        <v>18</v>
      </c>
      <c r="E14">
        <f t="shared" si="5"/>
        <v>190.79999999999998</v>
      </c>
      <c r="F14">
        <v>500</v>
      </c>
      <c r="G14">
        <f t="shared" si="6"/>
        <v>325000</v>
      </c>
      <c r="H14">
        <f t="shared" si="7"/>
        <v>32.61538461538462</v>
      </c>
      <c r="I14" s="5">
        <v>20000000</v>
      </c>
      <c r="J14" s="3">
        <f t="shared" si="0"/>
        <v>6.666666666666667</v>
      </c>
      <c r="K14" s="3">
        <f t="shared" si="1"/>
        <v>66.666666666666671</v>
      </c>
      <c r="L14" s="3">
        <f t="shared" si="8"/>
        <v>2.04</v>
      </c>
      <c r="M14" s="3"/>
      <c r="N14">
        <f t="shared" si="2"/>
        <v>33.333333333333336</v>
      </c>
      <c r="O14" s="3">
        <f t="shared" si="9"/>
        <v>1.02</v>
      </c>
      <c r="P14" s="3"/>
      <c r="Q14">
        <f t="shared" si="3"/>
        <v>13.333333333333334</v>
      </c>
      <c r="R14" s="3">
        <f t="shared" si="9"/>
        <v>0.41</v>
      </c>
      <c r="S14" s="3"/>
      <c r="T14">
        <f t="shared" si="4"/>
        <v>6.666666666666667</v>
      </c>
      <c r="U14" s="3">
        <f t="shared" si="10"/>
        <v>0.2</v>
      </c>
    </row>
    <row r="15" spans="1:21" x14ac:dyDescent="0.15">
      <c r="A15" s="10">
        <v>6</v>
      </c>
      <c r="B15" s="10" t="s">
        <v>70</v>
      </c>
      <c r="C15">
        <v>9.8699999999999992</v>
      </c>
      <c r="D15">
        <v>18</v>
      </c>
      <c r="E15">
        <f t="shared" si="5"/>
        <v>177.66</v>
      </c>
      <c r="F15">
        <v>500</v>
      </c>
      <c r="G15">
        <f t="shared" si="6"/>
        <v>325000</v>
      </c>
      <c r="H15">
        <f t="shared" si="7"/>
        <v>30.369230769230768</v>
      </c>
      <c r="I15" s="5">
        <v>20000000</v>
      </c>
      <c r="J15" s="3">
        <f t="shared" si="0"/>
        <v>6.666666666666667</v>
      </c>
      <c r="K15" s="3">
        <f t="shared" si="1"/>
        <v>66.666666666666671</v>
      </c>
      <c r="L15" s="3">
        <f t="shared" si="8"/>
        <v>2.2000000000000002</v>
      </c>
      <c r="M15" s="3"/>
      <c r="N15">
        <f t="shared" si="2"/>
        <v>33.333333333333336</v>
      </c>
      <c r="O15" s="3">
        <f t="shared" si="9"/>
        <v>1.1000000000000001</v>
      </c>
      <c r="P15" s="3"/>
      <c r="Q15">
        <f t="shared" si="3"/>
        <v>13.333333333333334</v>
      </c>
      <c r="R15" s="3">
        <f t="shared" si="9"/>
        <v>0.44</v>
      </c>
      <c r="S15" s="3"/>
      <c r="T15">
        <f t="shared" si="4"/>
        <v>6.666666666666667</v>
      </c>
      <c r="U15" s="3">
        <f t="shared" si="10"/>
        <v>0.22</v>
      </c>
    </row>
    <row r="16" spans="1:21" x14ac:dyDescent="0.15">
      <c r="A16" s="10">
        <v>7</v>
      </c>
      <c r="B16" s="10" t="s">
        <v>71</v>
      </c>
      <c r="C16">
        <v>10.1</v>
      </c>
      <c r="D16">
        <v>18</v>
      </c>
      <c r="E16">
        <f t="shared" si="5"/>
        <v>181.79999999999998</v>
      </c>
      <c r="F16">
        <v>500</v>
      </c>
      <c r="G16">
        <f t="shared" si="6"/>
        <v>325000</v>
      </c>
      <c r="H16">
        <f t="shared" si="7"/>
        <v>31.076923076923077</v>
      </c>
      <c r="I16" s="5">
        <v>20000000</v>
      </c>
      <c r="J16" s="3">
        <f t="shared" si="0"/>
        <v>6.666666666666667</v>
      </c>
      <c r="K16" s="3">
        <f t="shared" si="1"/>
        <v>66.666666666666671</v>
      </c>
      <c r="L16" s="3">
        <f t="shared" si="8"/>
        <v>2.15</v>
      </c>
      <c r="M16" s="3"/>
      <c r="N16">
        <f t="shared" si="2"/>
        <v>33.333333333333336</v>
      </c>
      <c r="O16" s="3">
        <f t="shared" si="9"/>
        <v>1.07</v>
      </c>
      <c r="P16" s="3"/>
      <c r="Q16">
        <f t="shared" si="3"/>
        <v>13.333333333333334</v>
      </c>
      <c r="R16" s="3">
        <f t="shared" si="9"/>
        <v>0.43</v>
      </c>
      <c r="S16" s="3"/>
      <c r="T16">
        <f t="shared" si="4"/>
        <v>6.666666666666667</v>
      </c>
      <c r="U16" s="3">
        <f t="shared" si="10"/>
        <v>0.21</v>
      </c>
    </row>
    <row r="17" spans="1:21" x14ac:dyDescent="0.15">
      <c r="A17" s="10">
        <v>8</v>
      </c>
      <c r="B17" s="10" t="s">
        <v>72</v>
      </c>
      <c r="C17">
        <v>0.159</v>
      </c>
      <c r="D17">
        <v>18</v>
      </c>
      <c r="E17">
        <f t="shared" si="5"/>
        <v>2.8620000000000001</v>
      </c>
      <c r="F17">
        <v>500</v>
      </c>
      <c r="G17">
        <f t="shared" si="6"/>
        <v>325000</v>
      </c>
      <c r="H17">
        <f t="shared" si="7"/>
        <v>0.4892307692307693</v>
      </c>
      <c r="I17" s="5">
        <v>20000000</v>
      </c>
      <c r="J17" s="3">
        <f t="shared" si="0"/>
        <v>6.666666666666667</v>
      </c>
      <c r="K17" s="3">
        <f t="shared" si="1"/>
        <v>66.666666666666671</v>
      </c>
      <c r="L17" s="3">
        <f t="shared" si="8"/>
        <v>136.27000000000001</v>
      </c>
      <c r="M17" s="3"/>
      <c r="N17">
        <f t="shared" si="2"/>
        <v>33.333333333333336</v>
      </c>
      <c r="O17" s="3">
        <f t="shared" si="9"/>
        <v>68.13</v>
      </c>
      <c r="P17" s="3"/>
      <c r="Q17">
        <f t="shared" si="3"/>
        <v>13.333333333333334</v>
      </c>
      <c r="R17" s="3">
        <f t="shared" si="9"/>
        <v>27.25</v>
      </c>
      <c r="S17" s="3"/>
      <c r="T17">
        <f t="shared" si="4"/>
        <v>6.666666666666667</v>
      </c>
      <c r="U17" s="3">
        <f t="shared" si="10"/>
        <v>13.63</v>
      </c>
    </row>
    <row r="18" spans="1:21" x14ac:dyDescent="0.15">
      <c r="A18" s="10">
        <v>9</v>
      </c>
      <c r="B18" s="10" t="s">
        <v>73</v>
      </c>
      <c r="C18">
        <v>1.1299999999999999</v>
      </c>
      <c r="D18">
        <v>18</v>
      </c>
      <c r="E18">
        <f t="shared" si="5"/>
        <v>20.339999999999996</v>
      </c>
      <c r="F18">
        <v>500</v>
      </c>
      <c r="G18">
        <f t="shared" si="6"/>
        <v>325000</v>
      </c>
      <c r="H18">
        <f t="shared" si="7"/>
        <v>3.4769230769230766</v>
      </c>
      <c r="I18" s="5">
        <v>20000000</v>
      </c>
      <c r="J18" s="3">
        <f t="shared" si="0"/>
        <v>6.666666666666667</v>
      </c>
      <c r="K18" s="3">
        <f t="shared" si="1"/>
        <v>66.666666666666671</v>
      </c>
      <c r="L18" s="3">
        <f t="shared" si="8"/>
        <v>19.170000000000002</v>
      </c>
      <c r="M18" s="3"/>
      <c r="N18">
        <f t="shared" si="2"/>
        <v>33.333333333333336</v>
      </c>
      <c r="O18" s="3">
        <f t="shared" si="9"/>
        <v>9.59</v>
      </c>
      <c r="P18" s="3"/>
      <c r="Q18">
        <f t="shared" si="3"/>
        <v>13.333333333333334</v>
      </c>
      <c r="R18" s="3">
        <f t="shared" si="9"/>
        <v>3.83</v>
      </c>
      <c r="S18" s="3"/>
      <c r="T18">
        <f t="shared" si="4"/>
        <v>6.666666666666667</v>
      </c>
      <c r="U18" s="3">
        <f t="shared" si="10"/>
        <v>1.92</v>
      </c>
    </row>
    <row r="19" spans="1:21" x14ac:dyDescent="0.15">
      <c r="A19" s="10">
        <v>10</v>
      </c>
      <c r="B19" s="10" t="s">
        <v>74</v>
      </c>
      <c r="C19">
        <v>0.61899999999999999</v>
      </c>
      <c r="D19">
        <v>18</v>
      </c>
      <c r="E19">
        <f t="shared" si="5"/>
        <v>11.141999999999999</v>
      </c>
      <c r="F19">
        <v>500</v>
      </c>
      <c r="G19">
        <f t="shared" si="6"/>
        <v>325000</v>
      </c>
      <c r="H19">
        <f>(C19/G19)*1000000</f>
        <v>1.9046153846153846</v>
      </c>
      <c r="I19" s="5">
        <v>20000000</v>
      </c>
      <c r="J19" s="3">
        <f t="shared" si="0"/>
        <v>6.666666666666667</v>
      </c>
      <c r="K19" s="3">
        <f t="shared" si="1"/>
        <v>66.666666666666671</v>
      </c>
      <c r="L19" s="3">
        <f t="shared" si="8"/>
        <v>35</v>
      </c>
      <c r="M19" s="3"/>
      <c r="N19">
        <f t="shared" si="2"/>
        <v>33.333333333333336</v>
      </c>
      <c r="O19" s="3">
        <f t="shared" si="9"/>
        <v>17.5</v>
      </c>
      <c r="P19" s="3"/>
      <c r="Q19">
        <f t="shared" si="3"/>
        <v>13.333333333333334</v>
      </c>
      <c r="R19" s="3">
        <f t="shared" si="9"/>
        <v>7</v>
      </c>
      <c r="S19" s="3"/>
      <c r="T19">
        <f t="shared" si="4"/>
        <v>6.666666666666667</v>
      </c>
      <c r="U19" s="3">
        <f t="shared" si="10"/>
        <v>3.5</v>
      </c>
    </row>
    <row r="20" spans="1:21" x14ac:dyDescent="0.15">
      <c r="A20" s="10">
        <v>11</v>
      </c>
      <c r="B20" s="10" t="s">
        <v>75</v>
      </c>
      <c r="C20">
        <v>0.85199999999999998</v>
      </c>
      <c r="D20">
        <v>18</v>
      </c>
      <c r="E20">
        <f t="shared" si="5"/>
        <v>15.336</v>
      </c>
      <c r="F20">
        <v>500</v>
      </c>
      <c r="G20">
        <f t="shared" si="6"/>
        <v>325000</v>
      </c>
      <c r="H20">
        <f t="shared" ref="H20:H22" si="11">(C20/G20)*1000000</f>
        <v>2.6215384615384618</v>
      </c>
      <c r="I20" s="5">
        <v>20000000</v>
      </c>
      <c r="J20" s="3">
        <f t="shared" si="0"/>
        <v>6.666666666666667</v>
      </c>
      <c r="K20" s="3">
        <f t="shared" si="1"/>
        <v>66.666666666666671</v>
      </c>
      <c r="L20" s="3">
        <f t="shared" si="8"/>
        <v>25.43</v>
      </c>
      <c r="M20" s="3"/>
      <c r="N20">
        <f t="shared" si="2"/>
        <v>33.333333333333336</v>
      </c>
      <c r="O20" s="3">
        <f t="shared" si="9"/>
        <v>12.72</v>
      </c>
      <c r="P20" s="3"/>
      <c r="Q20">
        <f t="shared" si="3"/>
        <v>13.333333333333334</v>
      </c>
      <c r="R20" s="3">
        <f t="shared" si="9"/>
        <v>5.09</v>
      </c>
      <c r="S20" s="3"/>
      <c r="T20">
        <f t="shared" si="4"/>
        <v>6.666666666666667</v>
      </c>
      <c r="U20" s="3">
        <f t="shared" si="10"/>
        <v>2.54</v>
      </c>
    </row>
    <row r="21" spans="1:21" x14ac:dyDescent="0.15">
      <c r="A21" s="10">
        <v>12</v>
      </c>
      <c r="B21" s="10" t="s">
        <v>76</v>
      </c>
      <c r="C21">
        <v>0.16900000000000001</v>
      </c>
      <c r="D21">
        <v>200</v>
      </c>
      <c r="E21">
        <f t="shared" si="5"/>
        <v>33.800000000000004</v>
      </c>
      <c r="F21">
        <v>500</v>
      </c>
      <c r="G21">
        <f t="shared" si="6"/>
        <v>325000</v>
      </c>
      <c r="H21">
        <f t="shared" si="11"/>
        <v>0.52</v>
      </c>
      <c r="I21" s="5">
        <v>10000000</v>
      </c>
      <c r="J21" s="3">
        <f t="shared" si="0"/>
        <v>3.3333333333333335</v>
      </c>
      <c r="K21" s="3">
        <f t="shared" si="1"/>
        <v>33.333333333333336</v>
      </c>
      <c r="L21" s="3">
        <f t="shared" si="8"/>
        <v>64.099999999999994</v>
      </c>
      <c r="M21" s="3"/>
      <c r="N21">
        <f t="shared" si="2"/>
        <v>16.666666666666668</v>
      </c>
      <c r="O21" s="3">
        <f t="shared" si="9"/>
        <v>32.049999999999997</v>
      </c>
      <c r="P21" s="3"/>
      <c r="Q21">
        <f t="shared" si="3"/>
        <v>6.666666666666667</v>
      </c>
      <c r="R21" s="3">
        <f t="shared" si="9"/>
        <v>12.82</v>
      </c>
      <c r="S21" s="3"/>
      <c r="T21">
        <f t="shared" si="4"/>
        <v>3.3333333333333335</v>
      </c>
      <c r="U21" s="3">
        <f t="shared" si="10"/>
        <v>6.41</v>
      </c>
    </row>
    <row r="22" spans="1:21" x14ac:dyDescent="0.15">
      <c r="A22" s="11">
        <v>13</v>
      </c>
      <c r="B22" s="11" t="s">
        <v>77</v>
      </c>
      <c r="C22" s="2">
        <v>0.125</v>
      </c>
      <c r="D22" s="2">
        <v>200</v>
      </c>
      <c r="E22" s="2">
        <f t="shared" si="5"/>
        <v>25</v>
      </c>
      <c r="F22" s="2">
        <v>500</v>
      </c>
      <c r="G22" s="2">
        <f t="shared" si="6"/>
        <v>325000</v>
      </c>
      <c r="H22" s="2">
        <f t="shared" si="11"/>
        <v>0.38461538461538464</v>
      </c>
      <c r="I22" s="13">
        <v>10000000</v>
      </c>
      <c r="J22" s="4">
        <f t="shared" si="0"/>
        <v>3.3333333333333335</v>
      </c>
      <c r="K22" s="4">
        <f t="shared" si="1"/>
        <v>33.333333333333336</v>
      </c>
      <c r="L22" s="4">
        <f t="shared" si="8"/>
        <v>86.67</v>
      </c>
      <c r="M22" s="4"/>
      <c r="N22" s="2">
        <f t="shared" si="2"/>
        <v>16.666666666666668</v>
      </c>
      <c r="O22" s="4">
        <f t="shared" si="9"/>
        <v>43.33</v>
      </c>
      <c r="P22" s="4"/>
      <c r="Q22" s="2">
        <f t="shared" si="3"/>
        <v>6.666666666666667</v>
      </c>
      <c r="R22" s="4">
        <f t="shared" si="9"/>
        <v>17.329999999999998</v>
      </c>
      <c r="S22" s="4"/>
      <c r="T22" s="2">
        <f t="shared" si="4"/>
        <v>3.3333333333333335</v>
      </c>
      <c r="U22" s="4">
        <f t="shared" si="10"/>
        <v>8.67</v>
      </c>
    </row>
    <row r="25" spans="1:21" x14ac:dyDescent="0.15">
      <c r="H25" t="s">
        <v>63</v>
      </c>
      <c r="I25">
        <f>SUM(I10:I22)</f>
        <v>300000000</v>
      </c>
      <c r="J25">
        <f>SUM(J10:J22)</f>
        <v>100.00000000000001</v>
      </c>
      <c r="L25">
        <f>SUM(L10:L22)</f>
        <v>401.35000000000008</v>
      </c>
      <c r="O25">
        <f>SUM(O10:O22)</f>
        <v>200.65999999999997</v>
      </c>
      <c r="R25">
        <f>SUM(R10:R22)</f>
        <v>80.259999999999991</v>
      </c>
      <c r="U25">
        <f>SUM(U10:U22)</f>
        <v>40.129999999999995</v>
      </c>
    </row>
    <row r="27" spans="1:21" x14ac:dyDescent="0.15">
      <c r="H27" t="s">
        <v>78</v>
      </c>
      <c r="L27" s="12">
        <f>$I$7-L25</f>
        <v>-301.35000000000008</v>
      </c>
      <c r="O27" s="12">
        <f>$I$7-O25</f>
        <v>-100.65999999999997</v>
      </c>
      <c r="R27" s="12">
        <f>$I$7-R25</f>
        <v>19.740000000000009</v>
      </c>
      <c r="U27" s="12">
        <f>$I$7-U25</f>
        <v>59.870000000000005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2" sqref="B12"/>
    </sheetView>
  </sheetViews>
  <sheetFormatPr baseColWidth="10" defaultColWidth="11" defaultRowHeight="13" x14ac:dyDescent="0.15"/>
  <cols>
    <col min="1" max="1" width="5.1640625" customWidth="1"/>
    <col min="2" max="2" width="32.33203125" customWidth="1"/>
    <col min="3" max="3" width="5.5" style="10" customWidth="1"/>
    <col min="4" max="4" width="45.33203125" bestFit="1" customWidth="1"/>
  </cols>
  <sheetData>
    <row r="1" spans="1:4" ht="16" x14ac:dyDescent="0.2">
      <c r="A1" s="34" t="s">
        <v>79</v>
      </c>
    </row>
    <row r="2" spans="1:4" x14ac:dyDescent="0.15">
      <c r="A2" s="11" t="s">
        <v>1</v>
      </c>
      <c r="B2" s="2" t="s">
        <v>2</v>
      </c>
      <c r="C2" s="11" t="s">
        <v>3</v>
      </c>
      <c r="D2" s="2" t="s">
        <v>4</v>
      </c>
    </row>
    <row r="3" spans="1:4" x14ac:dyDescent="0.15">
      <c r="A3" s="10">
        <v>1</v>
      </c>
      <c r="B3" t="s">
        <v>80</v>
      </c>
    </row>
    <row r="4" spans="1:4" x14ac:dyDescent="0.15">
      <c r="A4" s="10">
        <v>2</v>
      </c>
      <c r="B4" t="s">
        <v>6</v>
      </c>
      <c r="C4" s="10" t="s">
        <v>7</v>
      </c>
      <c r="D4" t="s">
        <v>8</v>
      </c>
    </row>
    <row r="5" spans="1:4" x14ac:dyDescent="0.15">
      <c r="A5" s="10">
        <v>3</v>
      </c>
      <c r="B5" t="s">
        <v>9</v>
      </c>
      <c r="C5" s="10" t="s">
        <v>10</v>
      </c>
      <c r="D5" t="s">
        <v>11</v>
      </c>
    </row>
    <row r="6" spans="1:4" x14ac:dyDescent="0.15">
      <c r="A6" s="10">
        <v>4</v>
      </c>
      <c r="B6" t="s">
        <v>12</v>
      </c>
      <c r="C6" s="10" t="s">
        <v>13</v>
      </c>
    </row>
    <row r="7" spans="1:4" x14ac:dyDescent="0.15">
      <c r="A7" s="10">
        <v>5</v>
      </c>
      <c r="B7" t="s">
        <v>14</v>
      </c>
      <c r="C7" s="10" t="s">
        <v>15</v>
      </c>
      <c r="D7" t="s">
        <v>16</v>
      </c>
    </row>
    <row r="8" spans="1:4" x14ac:dyDescent="0.15">
      <c r="A8" s="10">
        <v>6</v>
      </c>
      <c r="B8" t="s">
        <v>17</v>
      </c>
      <c r="C8" s="10" t="s">
        <v>18</v>
      </c>
      <c r="D8" t="s">
        <v>19</v>
      </c>
    </row>
    <row r="9" spans="1:4" x14ac:dyDescent="0.15">
      <c r="A9" s="10">
        <v>7</v>
      </c>
      <c r="B9" t="s">
        <v>20</v>
      </c>
      <c r="C9" s="10" t="s">
        <v>21</v>
      </c>
      <c r="D9" t="s">
        <v>22</v>
      </c>
    </row>
    <row r="10" spans="1:4" x14ac:dyDescent="0.15">
      <c r="A10" s="10">
        <v>8</v>
      </c>
      <c r="B10" t="s">
        <v>81</v>
      </c>
      <c r="C10" s="10" t="s">
        <v>24</v>
      </c>
      <c r="D10" t="s">
        <v>82</v>
      </c>
    </row>
    <row r="11" spans="1:4" x14ac:dyDescent="0.15">
      <c r="A11" s="10">
        <v>9</v>
      </c>
      <c r="B11" t="s">
        <v>26</v>
      </c>
    </row>
    <row r="12" spans="1:4" x14ac:dyDescent="0.15">
      <c r="A12" s="10">
        <v>10</v>
      </c>
      <c r="B12" t="s">
        <v>27</v>
      </c>
    </row>
    <row r="13" spans="1:4" x14ac:dyDescent="0.15">
      <c r="A13" s="10">
        <v>11</v>
      </c>
      <c r="B13" t="s">
        <v>28</v>
      </c>
    </row>
    <row r="14" spans="1:4" x14ac:dyDescent="0.15">
      <c r="B14" t="s">
        <v>29</v>
      </c>
    </row>
    <row r="15" spans="1:4" x14ac:dyDescent="0.15">
      <c r="B15" t="s">
        <v>30</v>
      </c>
    </row>
    <row r="16" spans="1:4" x14ac:dyDescent="0.15">
      <c r="B16" t="s">
        <v>31</v>
      </c>
    </row>
    <row r="17" spans="1:3" x14ac:dyDescent="0.15">
      <c r="B17" t="s">
        <v>32</v>
      </c>
    </row>
    <row r="18" spans="1:3" x14ac:dyDescent="0.15">
      <c r="B18" t="s">
        <v>33</v>
      </c>
      <c r="C18"/>
    </row>
    <row r="19" spans="1:3" x14ac:dyDescent="0.15">
      <c r="B19" t="s">
        <v>34</v>
      </c>
      <c r="C19"/>
    </row>
    <row r="20" spans="1:3" x14ac:dyDescent="0.15">
      <c r="B20" t="s">
        <v>35</v>
      </c>
      <c r="C20"/>
    </row>
    <row r="21" spans="1:3" x14ac:dyDescent="0.15">
      <c r="A21">
        <v>12</v>
      </c>
      <c r="B21" t="s">
        <v>36</v>
      </c>
      <c r="C21"/>
    </row>
    <row r="22" spans="1:3" x14ac:dyDescent="0.15">
      <c r="B22" t="s">
        <v>37</v>
      </c>
      <c r="C22"/>
    </row>
    <row r="23" spans="1:3" x14ac:dyDescent="0.15">
      <c r="A23">
        <v>13</v>
      </c>
      <c r="B23" t="s">
        <v>38</v>
      </c>
      <c r="C23"/>
    </row>
    <row r="24" spans="1:3" x14ac:dyDescent="0.15">
      <c r="A24">
        <v>14</v>
      </c>
      <c r="B24" t="s">
        <v>39</v>
      </c>
      <c r="C24"/>
    </row>
    <row r="25" spans="1:3" x14ac:dyDescent="0.15">
      <c r="A25">
        <v>15</v>
      </c>
      <c r="B25" t="s">
        <v>40</v>
      </c>
      <c r="C25"/>
    </row>
    <row r="26" spans="1:3" x14ac:dyDescent="0.15">
      <c r="A26">
        <v>16</v>
      </c>
      <c r="B26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B11" sqref="B11:B23"/>
    </sheetView>
  </sheetViews>
  <sheetFormatPr baseColWidth="10" defaultColWidth="11" defaultRowHeight="13" x14ac:dyDescent="0.15"/>
  <cols>
    <col min="1" max="1" width="6.33203125" customWidth="1"/>
    <col min="2" max="2" width="17.6640625" customWidth="1"/>
    <col min="3" max="3" width="8.5" customWidth="1"/>
    <col min="4" max="4" width="7.33203125" customWidth="1"/>
    <col min="5" max="5" width="8.5" customWidth="1"/>
    <col min="6" max="6" width="6.83203125" customWidth="1"/>
    <col min="7" max="8" width="8.33203125" customWidth="1"/>
    <col min="9" max="9" width="12" customWidth="1"/>
    <col min="10" max="10" width="7.5" customWidth="1"/>
    <col min="11" max="11" width="9.33203125" customWidth="1"/>
    <col min="12" max="12" width="8.1640625" customWidth="1"/>
    <col min="13" max="13" width="2" customWidth="1"/>
    <col min="14" max="14" width="9.33203125" customWidth="1"/>
    <col min="15" max="15" width="7.6640625" customWidth="1"/>
    <col min="16" max="16" width="2.33203125" customWidth="1"/>
    <col min="17" max="17" width="9.5" customWidth="1"/>
    <col min="18" max="18" width="7.5" customWidth="1"/>
    <col min="19" max="19" width="2.5" customWidth="1"/>
    <col min="20" max="20" width="9.1640625" bestFit="1" customWidth="1"/>
    <col min="21" max="21" width="7.5" customWidth="1"/>
  </cols>
  <sheetData>
    <row r="1" spans="1:21" x14ac:dyDescent="0.15">
      <c r="A1" s="35" t="s">
        <v>42</v>
      </c>
    </row>
    <row r="2" spans="1:21" x14ac:dyDescent="0.15">
      <c r="A2" t="s">
        <v>83</v>
      </c>
    </row>
    <row r="3" spans="1:21" x14ac:dyDescent="0.15">
      <c r="A3" t="s">
        <v>84</v>
      </c>
    </row>
    <row r="4" spans="1:21" x14ac:dyDescent="0.15">
      <c r="A4" t="s">
        <v>44</v>
      </c>
    </row>
    <row r="5" spans="1:21" x14ac:dyDescent="0.15">
      <c r="A5" t="s">
        <v>85</v>
      </c>
    </row>
    <row r="7" spans="1:21" x14ac:dyDescent="0.15">
      <c r="E7" s="1" t="s">
        <v>46</v>
      </c>
      <c r="I7" s="14">
        <v>15000000</v>
      </c>
    </row>
    <row r="8" spans="1:21" x14ac:dyDescent="0.15">
      <c r="E8" s="1" t="s">
        <v>47</v>
      </c>
      <c r="I8" s="14">
        <v>100</v>
      </c>
      <c r="M8" s="3"/>
    </row>
    <row r="9" spans="1:21" x14ac:dyDescent="0.15">
      <c r="H9" s="35"/>
      <c r="K9" t="s">
        <v>48</v>
      </c>
      <c r="N9" t="s">
        <v>49</v>
      </c>
      <c r="Q9" t="s">
        <v>50</v>
      </c>
      <c r="T9" t="s">
        <v>51</v>
      </c>
    </row>
    <row r="10" spans="1:21" s="9" customFormat="1" ht="30" x14ac:dyDescent="0.2">
      <c r="A10" s="6" t="s">
        <v>52</v>
      </c>
      <c r="B10" s="6" t="s">
        <v>12</v>
      </c>
      <c r="C10" s="7" t="s">
        <v>53</v>
      </c>
      <c r="D10" s="6" t="s">
        <v>54</v>
      </c>
      <c r="E10" s="6" t="s">
        <v>55</v>
      </c>
      <c r="F10" s="6" t="s">
        <v>56</v>
      </c>
      <c r="G10" s="6" t="s">
        <v>57</v>
      </c>
      <c r="H10" s="6" t="s">
        <v>58</v>
      </c>
      <c r="I10" s="8" t="s">
        <v>86</v>
      </c>
      <c r="J10" s="8" t="s">
        <v>60</v>
      </c>
      <c r="K10" s="8" t="s">
        <v>61</v>
      </c>
      <c r="L10" s="8" t="s">
        <v>62</v>
      </c>
      <c r="M10" s="8"/>
      <c r="N10" s="8" t="s">
        <v>61</v>
      </c>
      <c r="O10" s="8" t="s">
        <v>62</v>
      </c>
      <c r="P10" s="8"/>
      <c r="Q10" s="8" t="s">
        <v>61</v>
      </c>
      <c r="R10" s="8" t="s">
        <v>62</v>
      </c>
      <c r="S10" s="8"/>
      <c r="T10" s="8" t="s">
        <v>61</v>
      </c>
      <c r="U10" s="8" t="s">
        <v>62</v>
      </c>
    </row>
    <row r="11" spans="1:21" x14ac:dyDescent="0.15">
      <c r="A11" s="10">
        <v>1</v>
      </c>
      <c r="B11" s="10" t="s">
        <v>87</v>
      </c>
      <c r="C11">
        <v>3.81</v>
      </c>
      <c r="D11">
        <v>18</v>
      </c>
      <c r="E11">
        <f>C11*D11</f>
        <v>68.58</v>
      </c>
      <c r="F11">
        <v>500</v>
      </c>
      <c r="G11">
        <f>650*F11</f>
        <v>325000</v>
      </c>
      <c r="H11">
        <f>(C11/G11)*1000000</f>
        <v>11.723076923076922</v>
      </c>
      <c r="I11" s="15">
        <f>ROUND(($I$7*(J11/100)),0)</f>
        <v>1500000</v>
      </c>
      <c r="J11" s="16">
        <v>10</v>
      </c>
      <c r="K11" s="3">
        <f t="shared" ref="K11:K23" si="0">(I$8*10)*(J11/100)</f>
        <v>100</v>
      </c>
      <c r="L11" s="3">
        <f>ROUND((K11/$H11),2)</f>
        <v>8.5299999999999994</v>
      </c>
      <c r="M11" s="3"/>
      <c r="N11">
        <f t="shared" ref="N11:N23" si="1">I$8*5*(J11/100)</f>
        <v>50</v>
      </c>
      <c r="O11" s="3">
        <f>ROUND((N11/$H11),2)</f>
        <v>4.2699999999999996</v>
      </c>
      <c r="P11" s="3"/>
      <c r="Q11">
        <f t="shared" ref="Q11:Q23" si="2">I$8*2*(J11/100)</f>
        <v>20</v>
      </c>
      <c r="R11" s="3">
        <f>ROUND((Q11/$H11),2)</f>
        <v>1.71</v>
      </c>
      <c r="S11" s="3"/>
      <c r="T11">
        <f t="shared" ref="T11:T23" si="3">I$8*1*(J11/100)</f>
        <v>10</v>
      </c>
      <c r="U11" s="3">
        <f>ROUND((T11/$H11),2)</f>
        <v>0.85</v>
      </c>
    </row>
    <row r="12" spans="1:21" x14ac:dyDescent="0.15">
      <c r="A12" s="10">
        <v>2</v>
      </c>
      <c r="B12" s="10" t="s">
        <v>88</v>
      </c>
      <c r="C12">
        <v>7.87</v>
      </c>
      <c r="D12">
        <v>18</v>
      </c>
      <c r="E12">
        <f t="shared" ref="E12:E23" si="4">C12*D12</f>
        <v>141.66</v>
      </c>
      <c r="F12">
        <v>500</v>
      </c>
      <c r="G12">
        <f t="shared" ref="G12:G23" si="5">650*F12</f>
        <v>325000</v>
      </c>
      <c r="H12">
        <f t="shared" ref="H12:H19" si="6">(C12/G12)*1000000</f>
        <v>24.215384615384618</v>
      </c>
      <c r="I12" s="15">
        <f t="shared" ref="I12:I23" si="7">ROUND(($I$7*(J12/100)),0)</f>
        <v>1500000</v>
      </c>
      <c r="J12" s="16">
        <v>10</v>
      </c>
      <c r="K12" s="3">
        <f t="shared" si="0"/>
        <v>100</v>
      </c>
      <c r="L12" s="3">
        <f t="shared" ref="L12:L23" si="8">ROUND((K12/$H12),2)</f>
        <v>4.13</v>
      </c>
      <c r="M12" s="3"/>
      <c r="N12">
        <f t="shared" si="1"/>
        <v>50</v>
      </c>
      <c r="O12" s="3">
        <f t="shared" ref="O12:R23" si="9">ROUND((N12/$H12),2)</f>
        <v>2.06</v>
      </c>
      <c r="P12" s="3"/>
      <c r="Q12">
        <f t="shared" si="2"/>
        <v>20</v>
      </c>
      <c r="R12" s="3">
        <f t="shared" si="9"/>
        <v>0.83</v>
      </c>
      <c r="S12" s="3"/>
      <c r="T12">
        <f t="shared" si="3"/>
        <v>10</v>
      </c>
      <c r="U12" s="3">
        <f t="shared" ref="U12:U23" si="10">ROUND((T12/$H12),2)</f>
        <v>0.41</v>
      </c>
    </row>
    <row r="13" spans="1:21" x14ac:dyDescent="0.15">
      <c r="A13" s="10">
        <v>3</v>
      </c>
      <c r="B13" s="10" t="s">
        <v>89</v>
      </c>
      <c r="C13">
        <v>4.6900000000000004</v>
      </c>
      <c r="D13">
        <v>18</v>
      </c>
      <c r="E13">
        <f t="shared" si="4"/>
        <v>84.42</v>
      </c>
      <c r="F13">
        <v>500</v>
      </c>
      <c r="G13">
        <f t="shared" si="5"/>
        <v>325000</v>
      </c>
      <c r="H13">
        <f t="shared" si="6"/>
        <v>14.430769230769231</v>
      </c>
      <c r="I13" s="15">
        <f t="shared" si="7"/>
        <v>1500000</v>
      </c>
      <c r="J13" s="16">
        <v>10</v>
      </c>
      <c r="K13" s="3">
        <f t="shared" si="0"/>
        <v>100</v>
      </c>
      <c r="L13" s="3">
        <f t="shared" si="8"/>
        <v>6.93</v>
      </c>
      <c r="M13" s="3"/>
      <c r="N13">
        <f t="shared" si="1"/>
        <v>50</v>
      </c>
      <c r="O13" s="3">
        <f t="shared" si="9"/>
        <v>3.46</v>
      </c>
      <c r="P13" s="3"/>
      <c r="Q13">
        <f t="shared" si="2"/>
        <v>20</v>
      </c>
      <c r="R13" s="3">
        <f t="shared" si="9"/>
        <v>1.39</v>
      </c>
      <c r="S13" s="3"/>
      <c r="T13">
        <f t="shared" si="3"/>
        <v>10</v>
      </c>
      <c r="U13" s="3">
        <f t="shared" si="10"/>
        <v>0.69</v>
      </c>
    </row>
    <row r="14" spans="1:21" x14ac:dyDescent="0.15">
      <c r="A14" s="10">
        <v>4</v>
      </c>
      <c r="B14" s="10" t="s">
        <v>90</v>
      </c>
      <c r="C14">
        <v>7.21</v>
      </c>
      <c r="D14">
        <v>18</v>
      </c>
      <c r="E14">
        <f t="shared" si="4"/>
        <v>129.78</v>
      </c>
      <c r="F14">
        <v>500</v>
      </c>
      <c r="G14">
        <f t="shared" si="5"/>
        <v>325000</v>
      </c>
      <c r="H14">
        <f t="shared" si="6"/>
        <v>22.184615384615384</v>
      </c>
      <c r="I14" s="15">
        <f t="shared" si="7"/>
        <v>1500000</v>
      </c>
      <c r="J14" s="16">
        <v>10</v>
      </c>
      <c r="K14" s="3">
        <f t="shared" si="0"/>
        <v>100</v>
      </c>
      <c r="L14" s="3">
        <f t="shared" si="8"/>
        <v>4.51</v>
      </c>
      <c r="M14" s="3"/>
      <c r="N14">
        <f t="shared" si="1"/>
        <v>50</v>
      </c>
      <c r="O14" s="3">
        <f t="shared" si="9"/>
        <v>2.25</v>
      </c>
      <c r="P14" s="3"/>
      <c r="Q14">
        <f t="shared" si="2"/>
        <v>20</v>
      </c>
      <c r="R14" s="3">
        <f t="shared" si="9"/>
        <v>0.9</v>
      </c>
      <c r="S14" s="3"/>
      <c r="T14">
        <f t="shared" si="3"/>
        <v>10</v>
      </c>
      <c r="U14" s="3">
        <f t="shared" si="10"/>
        <v>0.45</v>
      </c>
    </row>
    <row r="15" spans="1:21" x14ac:dyDescent="0.15">
      <c r="A15" s="10">
        <v>5</v>
      </c>
      <c r="B15" s="10" t="s">
        <v>91</v>
      </c>
      <c r="C15">
        <v>10.6</v>
      </c>
      <c r="D15">
        <v>18</v>
      </c>
      <c r="E15">
        <f t="shared" si="4"/>
        <v>190.79999999999998</v>
      </c>
      <c r="F15">
        <v>500</v>
      </c>
      <c r="G15">
        <f t="shared" si="5"/>
        <v>325000</v>
      </c>
      <c r="H15">
        <f t="shared" si="6"/>
        <v>32.61538461538462</v>
      </c>
      <c r="I15" s="15">
        <f t="shared" si="7"/>
        <v>1500000</v>
      </c>
      <c r="J15" s="16">
        <v>10</v>
      </c>
      <c r="K15" s="3">
        <f t="shared" si="0"/>
        <v>100</v>
      </c>
      <c r="L15" s="3">
        <f t="shared" si="8"/>
        <v>3.07</v>
      </c>
      <c r="M15" s="3"/>
      <c r="N15">
        <f t="shared" si="1"/>
        <v>50</v>
      </c>
      <c r="O15" s="3">
        <f t="shared" si="9"/>
        <v>1.53</v>
      </c>
      <c r="P15" s="3"/>
      <c r="Q15">
        <f t="shared" si="2"/>
        <v>20</v>
      </c>
      <c r="R15" s="3">
        <f t="shared" si="9"/>
        <v>0.61</v>
      </c>
      <c r="S15" s="3"/>
      <c r="T15">
        <f t="shared" si="3"/>
        <v>10</v>
      </c>
      <c r="U15" s="3">
        <f t="shared" si="10"/>
        <v>0.31</v>
      </c>
    </row>
    <row r="16" spans="1:21" x14ac:dyDescent="0.15">
      <c r="A16" s="10">
        <v>6</v>
      </c>
      <c r="B16" s="10" t="s">
        <v>92</v>
      </c>
      <c r="C16">
        <v>9.8699999999999992</v>
      </c>
      <c r="D16">
        <v>18</v>
      </c>
      <c r="E16">
        <f t="shared" si="4"/>
        <v>177.66</v>
      </c>
      <c r="F16">
        <v>500</v>
      </c>
      <c r="G16">
        <f t="shared" si="5"/>
        <v>325000</v>
      </c>
      <c r="H16">
        <f t="shared" si="6"/>
        <v>30.369230769230768</v>
      </c>
      <c r="I16" s="15">
        <f t="shared" si="7"/>
        <v>1500000</v>
      </c>
      <c r="J16" s="16">
        <v>10</v>
      </c>
      <c r="K16" s="3">
        <f t="shared" si="0"/>
        <v>100</v>
      </c>
      <c r="L16" s="3">
        <f t="shared" si="8"/>
        <v>3.29</v>
      </c>
      <c r="M16" s="3"/>
      <c r="N16">
        <f t="shared" si="1"/>
        <v>50</v>
      </c>
      <c r="O16" s="3">
        <f t="shared" si="9"/>
        <v>1.65</v>
      </c>
      <c r="P16" s="3"/>
      <c r="Q16">
        <f t="shared" si="2"/>
        <v>20</v>
      </c>
      <c r="R16" s="3">
        <f t="shared" si="9"/>
        <v>0.66</v>
      </c>
      <c r="S16" s="3"/>
      <c r="T16">
        <f t="shared" si="3"/>
        <v>10</v>
      </c>
      <c r="U16" s="3">
        <f t="shared" si="10"/>
        <v>0.33</v>
      </c>
    </row>
    <row r="17" spans="1:21" x14ac:dyDescent="0.15">
      <c r="A17" s="10">
        <v>7</v>
      </c>
      <c r="B17" s="10" t="s">
        <v>93</v>
      </c>
      <c r="C17">
        <v>10.1</v>
      </c>
      <c r="D17">
        <v>18</v>
      </c>
      <c r="E17">
        <f t="shared" si="4"/>
        <v>181.79999999999998</v>
      </c>
      <c r="F17">
        <v>500</v>
      </c>
      <c r="G17">
        <f t="shared" si="5"/>
        <v>325000</v>
      </c>
      <c r="H17">
        <f t="shared" si="6"/>
        <v>31.076923076923077</v>
      </c>
      <c r="I17" s="15">
        <f t="shared" si="7"/>
        <v>1500000</v>
      </c>
      <c r="J17" s="16">
        <v>10</v>
      </c>
      <c r="K17" s="3">
        <f t="shared" si="0"/>
        <v>100</v>
      </c>
      <c r="L17" s="3">
        <f t="shared" si="8"/>
        <v>3.22</v>
      </c>
      <c r="M17" s="3"/>
      <c r="N17">
        <f t="shared" si="1"/>
        <v>50</v>
      </c>
      <c r="O17" s="3">
        <f t="shared" si="9"/>
        <v>1.61</v>
      </c>
      <c r="P17" s="3"/>
      <c r="Q17">
        <f t="shared" si="2"/>
        <v>20</v>
      </c>
      <c r="R17" s="3">
        <f t="shared" si="9"/>
        <v>0.64</v>
      </c>
      <c r="S17" s="3"/>
      <c r="T17">
        <f t="shared" si="3"/>
        <v>10</v>
      </c>
      <c r="U17" s="3">
        <f t="shared" si="10"/>
        <v>0.32</v>
      </c>
    </row>
    <row r="18" spans="1:21" x14ac:dyDescent="0.15">
      <c r="A18" s="10">
        <v>8</v>
      </c>
      <c r="B18" s="10" t="s">
        <v>94</v>
      </c>
      <c r="C18">
        <v>0.159</v>
      </c>
      <c r="D18">
        <v>18</v>
      </c>
      <c r="E18">
        <f t="shared" si="4"/>
        <v>2.8620000000000001</v>
      </c>
      <c r="F18">
        <v>500</v>
      </c>
      <c r="G18">
        <f t="shared" si="5"/>
        <v>325000</v>
      </c>
      <c r="H18">
        <f t="shared" si="6"/>
        <v>0.4892307692307693</v>
      </c>
      <c r="I18" s="15">
        <f t="shared" si="7"/>
        <v>300000</v>
      </c>
      <c r="J18" s="16">
        <v>2</v>
      </c>
      <c r="K18" s="3">
        <f t="shared" si="0"/>
        <v>20</v>
      </c>
      <c r="L18" s="3">
        <f t="shared" si="8"/>
        <v>40.880000000000003</v>
      </c>
      <c r="M18" s="3"/>
      <c r="N18">
        <f t="shared" si="1"/>
        <v>10</v>
      </c>
      <c r="O18" s="3">
        <f t="shared" si="9"/>
        <v>20.440000000000001</v>
      </c>
      <c r="P18" s="3"/>
      <c r="Q18">
        <f t="shared" si="2"/>
        <v>4</v>
      </c>
      <c r="R18" s="3">
        <f t="shared" si="9"/>
        <v>8.18</v>
      </c>
      <c r="S18" s="3"/>
      <c r="T18">
        <f t="shared" si="3"/>
        <v>2</v>
      </c>
      <c r="U18" s="3">
        <f t="shared" si="10"/>
        <v>4.09</v>
      </c>
    </row>
    <row r="19" spans="1:21" x14ac:dyDescent="0.15">
      <c r="A19" s="10">
        <v>9</v>
      </c>
      <c r="B19" s="10" t="s">
        <v>95</v>
      </c>
      <c r="C19">
        <v>1.1299999999999999</v>
      </c>
      <c r="D19">
        <v>18</v>
      </c>
      <c r="E19">
        <f t="shared" si="4"/>
        <v>20.339999999999996</v>
      </c>
      <c r="F19">
        <v>500</v>
      </c>
      <c r="G19">
        <f t="shared" si="5"/>
        <v>325000</v>
      </c>
      <c r="H19">
        <f t="shared" si="6"/>
        <v>3.4769230769230766</v>
      </c>
      <c r="I19" s="15">
        <f t="shared" si="7"/>
        <v>1200000</v>
      </c>
      <c r="J19" s="16">
        <v>8</v>
      </c>
      <c r="K19" s="3">
        <f t="shared" si="0"/>
        <v>80</v>
      </c>
      <c r="L19" s="3">
        <f t="shared" si="8"/>
        <v>23.01</v>
      </c>
      <c r="M19" s="3"/>
      <c r="N19">
        <f t="shared" si="1"/>
        <v>40</v>
      </c>
      <c r="O19" s="3">
        <f t="shared" si="9"/>
        <v>11.5</v>
      </c>
      <c r="P19" s="3"/>
      <c r="Q19">
        <f t="shared" si="2"/>
        <v>16</v>
      </c>
      <c r="R19" s="3">
        <f t="shared" si="9"/>
        <v>4.5999999999999996</v>
      </c>
      <c r="S19" s="3"/>
      <c r="T19">
        <f t="shared" si="3"/>
        <v>8</v>
      </c>
      <c r="U19" s="3">
        <f t="shared" si="10"/>
        <v>2.2999999999999998</v>
      </c>
    </row>
    <row r="20" spans="1:21" x14ac:dyDescent="0.15">
      <c r="A20" s="10">
        <v>10</v>
      </c>
      <c r="B20" s="10" t="s">
        <v>96</v>
      </c>
      <c r="C20">
        <v>0.61899999999999999</v>
      </c>
      <c r="D20">
        <v>18</v>
      </c>
      <c r="E20">
        <f t="shared" si="4"/>
        <v>11.141999999999999</v>
      </c>
      <c r="F20">
        <v>500</v>
      </c>
      <c r="G20">
        <f t="shared" si="5"/>
        <v>325000</v>
      </c>
      <c r="H20">
        <f>(C20/G20)*1000000</f>
        <v>1.9046153846153846</v>
      </c>
      <c r="I20" s="15">
        <f t="shared" si="7"/>
        <v>1200000</v>
      </c>
      <c r="J20" s="16">
        <v>8</v>
      </c>
      <c r="K20" s="3">
        <f t="shared" si="0"/>
        <v>80</v>
      </c>
      <c r="L20" s="3">
        <f t="shared" si="8"/>
        <v>42</v>
      </c>
      <c r="M20" s="3"/>
      <c r="N20">
        <f t="shared" si="1"/>
        <v>40</v>
      </c>
      <c r="O20" s="3">
        <f t="shared" si="9"/>
        <v>21</v>
      </c>
      <c r="P20" s="3"/>
      <c r="Q20">
        <f t="shared" si="2"/>
        <v>16</v>
      </c>
      <c r="R20" s="3">
        <f t="shared" si="9"/>
        <v>8.4</v>
      </c>
      <c r="S20" s="3"/>
      <c r="T20">
        <f t="shared" si="3"/>
        <v>8</v>
      </c>
      <c r="U20" s="3">
        <f t="shared" si="10"/>
        <v>4.2</v>
      </c>
    </row>
    <row r="21" spans="1:21" x14ac:dyDescent="0.15">
      <c r="A21" s="10">
        <v>11</v>
      </c>
      <c r="B21" s="10" t="s">
        <v>97</v>
      </c>
      <c r="C21">
        <v>0.85199999999999998</v>
      </c>
      <c r="D21">
        <v>18</v>
      </c>
      <c r="E21">
        <f t="shared" si="4"/>
        <v>15.336</v>
      </c>
      <c r="F21">
        <v>500</v>
      </c>
      <c r="G21">
        <f t="shared" si="5"/>
        <v>325000</v>
      </c>
      <c r="H21">
        <f t="shared" ref="H21:H23" si="11">(C21/G21)*1000000</f>
        <v>2.6215384615384618</v>
      </c>
      <c r="I21" s="15">
        <f t="shared" si="7"/>
        <v>1200000</v>
      </c>
      <c r="J21" s="16">
        <v>8</v>
      </c>
      <c r="K21" s="3">
        <f t="shared" si="0"/>
        <v>80</v>
      </c>
      <c r="L21" s="3">
        <f t="shared" si="8"/>
        <v>30.52</v>
      </c>
      <c r="M21" s="3"/>
      <c r="N21">
        <f t="shared" si="1"/>
        <v>40</v>
      </c>
      <c r="O21" s="3">
        <f t="shared" si="9"/>
        <v>15.26</v>
      </c>
      <c r="P21" s="3"/>
      <c r="Q21">
        <f t="shared" si="2"/>
        <v>16</v>
      </c>
      <c r="R21" s="3">
        <f t="shared" si="9"/>
        <v>6.1</v>
      </c>
      <c r="S21" s="3"/>
      <c r="T21">
        <f t="shared" si="3"/>
        <v>8</v>
      </c>
      <c r="U21" s="3">
        <f t="shared" si="10"/>
        <v>3.05</v>
      </c>
    </row>
    <row r="22" spans="1:21" x14ac:dyDescent="0.15">
      <c r="A22" s="10">
        <v>12</v>
      </c>
      <c r="B22" s="10" t="s">
        <v>98</v>
      </c>
      <c r="C22">
        <v>0.16900000000000001</v>
      </c>
      <c r="D22">
        <v>200</v>
      </c>
      <c r="E22">
        <f t="shared" si="4"/>
        <v>33.800000000000004</v>
      </c>
      <c r="F22">
        <v>500</v>
      </c>
      <c r="G22">
        <f t="shared" si="5"/>
        <v>325000</v>
      </c>
      <c r="H22">
        <f t="shared" si="11"/>
        <v>0.52</v>
      </c>
      <c r="I22" s="15">
        <f t="shared" si="7"/>
        <v>300000</v>
      </c>
      <c r="J22" s="16">
        <v>2</v>
      </c>
      <c r="K22" s="3">
        <f t="shared" si="0"/>
        <v>20</v>
      </c>
      <c r="L22" s="3">
        <f t="shared" si="8"/>
        <v>38.46</v>
      </c>
      <c r="M22" s="3"/>
      <c r="N22">
        <f t="shared" si="1"/>
        <v>10</v>
      </c>
      <c r="O22" s="3">
        <f t="shared" si="9"/>
        <v>19.23</v>
      </c>
      <c r="P22" s="3"/>
      <c r="Q22">
        <f t="shared" si="2"/>
        <v>4</v>
      </c>
      <c r="R22" s="3">
        <f t="shared" si="9"/>
        <v>7.69</v>
      </c>
      <c r="S22" s="3"/>
      <c r="T22">
        <f t="shared" si="3"/>
        <v>2</v>
      </c>
      <c r="U22" s="3">
        <f t="shared" si="10"/>
        <v>3.85</v>
      </c>
    </row>
    <row r="23" spans="1:21" x14ac:dyDescent="0.15">
      <c r="A23" s="11">
        <v>13</v>
      </c>
      <c r="B23" s="11" t="s">
        <v>99</v>
      </c>
      <c r="C23" s="2">
        <v>0.125</v>
      </c>
      <c r="D23" s="2">
        <v>200</v>
      </c>
      <c r="E23" s="2">
        <f t="shared" si="4"/>
        <v>25</v>
      </c>
      <c r="F23" s="2">
        <v>500</v>
      </c>
      <c r="G23" s="2">
        <f t="shared" si="5"/>
        <v>325000</v>
      </c>
      <c r="H23" s="2">
        <f t="shared" si="11"/>
        <v>0.38461538461538464</v>
      </c>
      <c r="I23" s="17">
        <f t="shared" si="7"/>
        <v>0</v>
      </c>
      <c r="J23" s="18">
        <v>0</v>
      </c>
      <c r="K23" s="4">
        <f t="shared" si="0"/>
        <v>0</v>
      </c>
      <c r="L23" s="4">
        <f t="shared" si="8"/>
        <v>0</v>
      </c>
      <c r="M23" s="4"/>
      <c r="N23" s="2">
        <f t="shared" si="1"/>
        <v>0</v>
      </c>
      <c r="O23" s="4">
        <f t="shared" si="9"/>
        <v>0</v>
      </c>
      <c r="P23" s="4"/>
      <c r="Q23" s="2">
        <f t="shared" si="2"/>
        <v>0</v>
      </c>
      <c r="R23" s="4">
        <f t="shared" si="9"/>
        <v>0</v>
      </c>
      <c r="S23" s="4"/>
      <c r="T23" s="2">
        <f t="shared" si="3"/>
        <v>0</v>
      </c>
      <c r="U23" s="4">
        <f t="shared" si="10"/>
        <v>0</v>
      </c>
    </row>
    <row r="26" spans="1:21" x14ac:dyDescent="0.15">
      <c r="H26" t="s">
        <v>63</v>
      </c>
      <c r="I26">
        <f>SUM(I11:I23)</f>
        <v>14700000</v>
      </c>
      <c r="J26">
        <f>SUM(J11:J23)</f>
        <v>98</v>
      </c>
      <c r="L26">
        <f>SUM(L11:L23)</f>
        <v>208.55</v>
      </c>
      <c r="O26">
        <f>SUM(O11:O23)</f>
        <v>104.26</v>
      </c>
      <c r="R26">
        <f>SUM(R11:R23)</f>
        <v>41.71</v>
      </c>
      <c r="U26">
        <f>SUM(U11:U23)</f>
        <v>20.85</v>
      </c>
    </row>
    <row r="28" spans="1:21" x14ac:dyDescent="0.15">
      <c r="H28" t="s">
        <v>78</v>
      </c>
      <c r="L28" s="12">
        <f>$I$8-L26</f>
        <v>-108.55000000000001</v>
      </c>
      <c r="O28" s="12">
        <f>$I$8-O26</f>
        <v>-4.2600000000000051</v>
      </c>
      <c r="R28" s="12">
        <f>$I$8-R26</f>
        <v>58.29</v>
      </c>
      <c r="U28" s="12">
        <f>$I$8-U26</f>
        <v>79.150000000000006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B11" sqref="B11:B23"/>
    </sheetView>
  </sheetViews>
  <sheetFormatPr baseColWidth="10" defaultColWidth="10.83203125" defaultRowHeight="13" x14ac:dyDescent="0.15"/>
  <cols>
    <col min="1" max="1" width="6.33203125" style="19" customWidth="1"/>
    <col min="2" max="2" width="17.6640625" style="19" customWidth="1"/>
    <col min="3" max="3" width="8.5" style="19" customWidth="1"/>
    <col min="4" max="4" width="7.33203125" style="19" customWidth="1"/>
    <col min="5" max="5" width="8.5" style="19" customWidth="1"/>
    <col min="6" max="6" width="6.83203125" style="19" customWidth="1"/>
    <col min="7" max="8" width="8.33203125" style="19" customWidth="1"/>
    <col min="9" max="9" width="13" style="19" customWidth="1"/>
    <col min="10" max="10" width="7.5" style="19" customWidth="1"/>
    <col min="11" max="11" width="9.33203125" style="19" customWidth="1"/>
    <col min="12" max="12" width="8.1640625" style="19" customWidth="1"/>
    <col min="13" max="13" width="2" style="19" customWidth="1"/>
    <col min="14" max="14" width="9.33203125" style="19" customWidth="1"/>
    <col min="15" max="15" width="7.6640625" style="19" customWidth="1"/>
    <col min="16" max="16" width="2.33203125" style="19" customWidth="1"/>
    <col min="17" max="17" width="9.5" style="19" customWidth="1"/>
    <col min="18" max="18" width="7.5" style="19" customWidth="1"/>
    <col min="19" max="19" width="2.5" style="19" customWidth="1"/>
    <col min="20" max="20" width="9.1640625" style="19" bestFit="1" customWidth="1"/>
    <col min="21" max="21" width="7.5" style="19" customWidth="1"/>
    <col min="22" max="16384" width="10.83203125" style="19"/>
  </cols>
  <sheetData>
    <row r="1" spans="1:21" x14ac:dyDescent="0.15">
      <c r="A1" s="35" t="s">
        <v>42</v>
      </c>
    </row>
    <row r="2" spans="1:21" x14ac:dyDescent="0.15">
      <c r="A2" t="s">
        <v>83</v>
      </c>
    </row>
    <row r="3" spans="1:21" x14ac:dyDescent="0.15">
      <c r="A3" t="s">
        <v>84</v>
      </c>
    </row>
    <row r="4" spans="1:21" x14ac:dyDescent="0.15">
      <c r="A4" t="s">
        <v>44</v>
      </c>
    </row>
    <row r="5" spans="1:21" x14ac:dyDescent="0.15">
      <c r="A5" t="s">
        <v>85</v>
      </c>
    </row>
    <row r="7" spans="1:21" x14ac:dyDescent="0.15">
      <c r="E7" s="20" t="s">
        <v>46</v>
      </c>
      <c r="I7" s="21">
        <v>300000000</v>
      </c>
    </row>
    <row r="8" spans="1:21" x14ac:dyDescent="0.15">
      <c r="E8" s="20" t="s">
        <v>47</v>
      </c>
      <c r="I8" s="21">
        <v>100</v>
      </c>
    </row>
    <row r="9" spans="1:21" x14ac:dyDescent="0.15">
      <c r="K9" s="19" t="s">
        <v>48</v>
      </c>
      <c r="N9" s="19" t="s">
        <v>49</v>
      </c>
      <c r="Q9" s="19" t="s">
        <v>50</v>
      </c>
      <c r="T9" s="19" t="s">
        <v>51</v>
      </c>
    </row>
    <row r="10" spans="1:21" s="24" customFormat="1" ht="30" x14ac:dyDescent="0.2">
      <c r="A10" s="22" t="s">
        <v>52</v>
      </c>
      <c r="B10" s="22" t="s">
        <v>12</v>
      </c>
      <c r="C10" s="23" t="s">
        <v>53</v>
      </c>
      <c r="D10" s="22" t="s">
        <v>54</v>
      </c>
      <c r="E10" s="22" t="s">
        <v>55</v>
      </c>
      <c r="F10" s="22" t="s">
        <v>56</v>
      </c>
      <c r="G10" s="22" t="s">
        <v>57</v>
      </c>
      <c r="H10" s="22" t="s">
        <v>58</v>
      </c>
      <c r="I10" s="22" t="s">
        <v>86</v>
      </c>
      <c r="J10" s="22" t="s">
        <v>60</v>
      </c>
      <c r="K10" s="22" t="s">
        <v>61</v>
      </c>
      <c r="L10" s="22" t="s">
        <v>62</v>
      </c>
      <c r="M10" s="22"/>
      <c r="N10" s="22" t="s">
        <v>61</v>
      </c>
      <c r="O10" s="22" t="s">
        <v>62</v>
      </c>
      <c r="P10" s="22"/>
      <c r="Q10" s="22" t="s">
        <v>61</v>
      </c>
      <c r="R10" s="22" t="s">
        <v>62</v>
      </c>
      <c r="S10" s="22"/>
      <c r="T10" s="22" t="s">
        <v>61</v>
      </c>
      <c r="U10" s="22" t="s">
        <v>62</v>
      </c>
    </row>
    <row r="11" spans="1:21" x14ac:dyDescent="0.15">
      <c r="A11" s="25">
        <v>1</v>
      </c>
      <c r="B11" s="10" t="s">
        <v>87</v>
      </c>
      <c r="C11" s="19">
        <v>3.81</v>
      </c>
      <c r="D11" s="19">
        <v>18</v>
      </c>
      <c r="E11" s="19">
        <f>C11*D11</f>
        <v>68.58</v>
      </c>
      <c r="F11" s="19">
        <v>500</v>
      </c>
      <c r="G11" s="19">
        <f>650*F11</f>
        <v>325000</v>
      </c>
      <c r="H11" s="19">
        <f>(C11/G11)*1000000</f>
        <v>11.723076923076922</v>
      </c>
      <c r="I11" s="15">
        <f>ROUND(($I$7*(J11/100)),0)</f>
        <v>30000000</v>
      </c>
      <c r="J11" s="26">
        <v>10</v>
      </c>
      <c r="K11" s="19">
        <f t="shared" ref="K11:K23" si="0">(I$8*10)*(J11/100)</f>
        <v>100</v>
      </c>
      <c r="L11" s="19">
        <f>ROUND((K11/$H11),2)</f>
        <v>8.5299999999999994</v>
      </c>
      <c r="N11" s="19">
        <f t="shared" ref="N11:N23" si="1">I$8*5*(J11/100)</f>
        <v>50</v>
      </c>
      <c r="O11" s="19">
        <f>ROUND((N11/$H11),2)</f>
        <v>4.2699999999999996</v>
      </c>
      <c r="Q11" s="19">
        <f t="shared" ref="Q11:Q23" si="2">I$8*2*(J11/100)</f>
        <v>20</v>
      </c>
      <c r="R11" s="19">
        <f>ROUND((Q11/$H11),2)</f>
        <v>1.71</v>
      </c>
      <c r="T11" s="19">
        <f t="shared" ref="T11:T23" si="3">I$8*1*(J11/100)</f>
        <v>10</v>
      </c>
      <c r="U11" s="19">
        <f>ROUND((T11/$H11),2)</f>
        <v>0.85</v>
      </c>
    </row>
    <row r="12" spans="1:21" x14ac:dyDescent="0.15">
      <c r="A12" s="25">
        <v>2</v>
      </c>
      <c r="B12" s="10" t="s">
        <v>88</v>
      </c>
      <c r="C12" s="19">
        <v>7.87</v>
      </c>
      <c r="D12" s="19">
        <v>18</v>
      </c>
      <c r="E12" s="19">
        <f t="shared" ref="E12:E23" si="4">C12*D12</f>
        <v>141.66</v>
      </c>
      <c r="F12" s="19">
        <v>500</v>
      </c>
      <c r="G12" s="19">
        <f t="shared" ref="G12:G23" si="5">650*F12</f>
        <v>325000</v>
      </c>
      <c r="H12" s="19">
        <f t="shared" ref="H12:H19" si="6">(C12/G12)*1000000</f>
        <v>24.215384615384618</v>
      </c>
      <c r="I12" s="15">
        <f t="shared" ref="I12:I23" si="7">ROUND(($I$7*(J12/100)),0)</f>
        <v>30000000</v>
      </c>
      <c r="J12" s="26">
        <v>10</v>
      </c>
      <c r="K12" s="19">
        <f t="shared" si="0"/>
        <v>100</v>
      </c>
      <c r="L12" s="19">
        <f t="shared" ref="L12:L23" si="8">ROUND((K12/$H12),2)</f>
        <v>4.13</v>
      </c>
      <c r="N12" s="19">
        <f t="shared" si="1"/>
        <v>50</v>
      </c>
      <c r="O12" s="19">
        <f t="shared" ref="O12:R23" si="9">ROUND((N12/$H12),2)</f>
        <v>2.06</v>
      </c>
      <c r="Q12" s="19">
        <f t="shared" si="2"/>
        <v>20</v>
      </c>
      <c r="R12" s="19">
        <f t="shared" si="9"/>
        <v>0.83</v>
      </c>
      <c r="T12" s="19">
        <f t="shared" si="3"/>
        <v>10</v>
      </c>
      <c r="U12" s="19">
        <f t="shared" ref="U12:U23" si="10">ROUND((T12/$H12),2)</f>
        <v>0.41</v>
      </c>
    </row>
    <row r="13" spans="1:21" x14ac:dyDescent="0.15">
      <c r="A13" s="25">
        <v>3</v>
      </c>
      <c r="B13" s="10" t="s">
        <v>89</v>
      </c>
      <c r="C13" s="19">
        <v>4.6900000000000004</v>
      </c>
      <c r="D13" s="19">
        <v>18</v>
      </c>
      <c r="E13" s="19">
        <f t="shared" si="4"/>
        <v>84.42</v>
      </c>
      <c r="F13" s="19">
        <v>500</v>
      </c>
      <c r="G13" s="19">
        <f t="shared" si="5"/>
        <v>325000</v>
      </c>
      <c r="H13" s="19">
        <f t="shared" si="6"/>
        <v>14.430769230769231</v>
      </c>
      <c r="I13" s="15">
        <f t="shared" si="7"/>
        <v>30000000</v>
      </c>
      <c r="J13" s="26">
        <v>10</v>
      </c>
      <c r="K13" s="19">
        <f t="shared" si="0"/>
        <v>100</v>
      </c>
      <c r="L13" s="19">
        <f t="shared" si="8"/>
        <v>6.93</v>
      </c>
      <c r="N13" s="19">
        <f t="shared" si="1"/>
        <v>50</v>
      </c>
      <c r="O13" s="19">
        <f t="shared" si="9"/>
        <v>3.46</v>
      </c>
      <c r="Q13" s="19">
        <f t="shared" si="2"/>
        <v>20</v>
      </c>
      <c r="R13" s="19">
        <f t="shared" si="9"/>
        <v>1.39</v>
      </c>
      <c r="T13" s="19">
        <f t="shared" si="3"/>
        <v>10</v>
      </c>
      <c r="U13" s="19">
        <f t="shared" si="10"/>
        <v>0.69</v>
      </c>
    </row>
    <row r="14" spans="1:21" x14ac:dyDescent="0.15">
      <c r="A14" s="25">
        <v>4</v>
      </c>
      <c r="B14" s="10" t="s">
        <v>90</v>
      </c>
      <c r="C14" s="19">
        <v>7.21</v>
      </c>
      <c r="D14" s="19">
        <v>18</v>
      </c>
      <c r="E14" s="19">
        <f t="shared" si="4"/>
        <v>129.78</v>
      </c>
      <c r="F14" s="19">
        <v>500</v>
      </c>
      <c r="G14" s="19">
        <f t="shared" si="5"/>
        <v>325000</v>
      </c>
      <c r="H14" s="19">
        <f t="shared" si="6"/>
        <v>22.184615384615384</v>
      </c>
      <c r="I14" s="15">
        <f t="shared" si="7"/>
        <v>30000000</v>
      </c>
      <c r="J14" s="26">
        <v>10</v>
      </c>
      <c r="K14" s="19">
        <f t="shared" si="0"/>
        <v>100</v>
      </c>
      <c r="L14" s="19">
        <f t="shared" si="8"/>
        <v>4.51</v>
      </c>
      <c r="N14" s="19">
        <f t="shared" si="1"/>
        <v>50</v>
      </c>
      <c r="O14" s="19">
        <f t="shared" si="9"/>
        <v>2.25</v>
      </c>
      <c r="Q14" s="19">
        <f t="shared" si="2"/>
        <v>20</v>
      </c>
      <c r="R14" s="19">
        <f t="shared" si="9"/>
        <v>0.9</v>
      </c>
      <c r="T14" s="19">
        <f t="shared" si="3"/>
        <v>10</v>
      </c>
      <c r="U14" s="19">
        <f t="shared" si="10"/>
        <v>0.45</v>
      </c>
    </row>
    <row r="15" spans="1:21" x14ac:dyDescent="0.15">
      <c r="A15" s="25">
        <v>5</v>
      </c>
      <c r="B15" s="10" t="s">
        <v>91</v>
      </c>
      <c r="C15" s="19">
        <v>10.6</v>
      </c>
      <c r="D15" s="19">
        <v>18</v>
      </c>
      <c r="E15" s="19">
        <f t="shared" si="4"/>
        <v>190.79999999999998</v>
      </c>
      <c r="F15" s="19">
        <v>500</v>
      </c>
      <c r="G15" s="19">
        <f t="shared" si="5"/>
        <v>325000</v>
      </c>
      <c r="H15" s="19">
        <f t="shared" si="6"/>
        <v>32.61538461538462</v>
      </c>
      <c r="I15" s="15">
        <f t="shared" si="7"/>
        <v>30000000</v>
      </c>
      <c r="J15" s="26">
        <v>10</v>
      </c>
      <c r="K15" s="19">
        <f t="shared" si="0"/>
        <v>100</v>
      </c>
      <c r="L15" s="19">
        <f t="shared" si="8"/>
        <v>3.07</v>
      </c>
      <c r="N15" s="19">
        <f t="shared" si="1"/>
        <v>50</v>
      </c>
      <c r="O15" s="19">
        <f t="shared" si="9"/>
        <v>1.53</v>
      </c>
      <c r="Q15" s="19">
        <f t="shared" si="2"/>
        <v>20</v>
      </c>
      <c r="R15" s="19">
        <f>ROUND((Q15/$H15),2)</f>
        <v>0.61</v>
      </c>
      <c r="T15" s="19">
        <f t="shared" si="3"/>
        <v>10</v>
      </c>
      <c r="U15" s="19">
        <f t="shared" si="10"/>
        <v>0.31</v>
      </c>
    </row>
    <row r="16" spans="1:21" x14ac:dyDescent="0.15">
      <c r="A16" s="25">
        <v>6</v>
      </c>
      <c r="B16" s="10" t="s">
        <v>92</v>
      </c>
      <c r="C16" s="19">
        <v>9.8699999999999992</v>
      </c>
      <c r="D16" s="19">
        <v>18</v>
      </c>
      <c r="E16" s="19">
        <f t="shared" si="4"/>
        <v>177.66</v>
      </c>
      <c r="F16" s="19">
        <v>500</v>
      </c>
      <c r="G16" s="19">
        <f t="shared" si="5"/>
        <v>325000</v>
      </c>
      <c r="H16" s="19">
        <f t="shared" si="6"/>
        <v>30.369230769230768</v>
      </c>
      <c r="I16" s="15">
        <f t="shared" si="7"/>
        <v>30000000</v>
      </c>
      <c r="J16" s="26">
        <v>10</v>
      </c>
      <c r="K16" s="19">
        <f t="shared" si="0"/>
        <v>100</v>
      </c>
      <c r="L16" s="19">
        <f t="shared" si="8"/>
        <v>3.29</v>
      </c>
      <c r="N16" s="19">
        <f t="shared" si="1"/>
        <v>50</v>
      </c>
      <c r="O16" s="19">
        <f t="shared" si="9"/>
        <v>1.65</v>
      </c>
      <c r="Q16" s="19">
        <f t="shared" si="2"/>
        <v>20</v>
      </c>
      <c r="R16" s="19">
        <f t="shared" si="9"/>
        <v>0.66</v>
      </c>
      <c r="T16" s="19">
        <f t="shared" si="3"/>
        <v>10</v>
      </c>
      <c r="U16" s="19">
        <f t="shared" si="10"/>
        <v>0.33</v>
      </c>
    </row>
    <row r="17" spans="1:21" x14ac:dyDescent="0.15">
      <c r="A17" s="25">
        <v>7</v>
      </c>
      <c r="B17" s="10" t="s">
        <v>93</v>
      </c>
      <c r="C17" s="19">
        <v>10.1</v>
      </c>
      <c r="D17" s="19">
        <v>18</v>
      </c>
      <c r="E17" s="19">
        <f t="shared" si="4"/>
        <v>181.79999999999998</v>
      </c>
      <c r="F17" s="19">
        <v>500</v>
      </c>
      <c r="G17" s="19">
        <f t="shared" si="5"/>
        <v>325000</v>
      </c>
      <c r="H17" s="19">
        <f t="shared" si="6"/>
        <v>31.076923076923077</v>
      </c>
      <c r="I17" s="15">
        <f t="shared" si="7"/>
        <v>30000000</v>
      </c>
      <c r="J17" s="26">
        <v>10</v>
      </c>
      <c r="K17" s="19">
        <f t="shared" si="0"/>
        <v>100</v>
      </c>
      <c r="L17" s="19">
        <f t="shared" si="8"/>
        <v>3.22</v>
      </c>
      <c r="N17" s="19">
        <f t="shared" si="1"/>
        <v>50</v>
      </c>
      <c r="O17" s="19">
        <f t="shared" si="9"/>
        <v>1.61</v>
      </c>
      <c r="Q17" s="19">
        <f t="shared" si="2"/>
        <v>20</v>
      </c>
      <c r="R17" s="19">
        <f t="shared" si="9"/>
        <v>0.64</v>
      </c>
      <c r="T17" s="19">
        <f t="shared" si="3"/>
        <v>10</v>
      </c>
      <c r="U17" s="19">
        <f t="shared" si="10"/>
        <v>0.32</v>
      </c>
    </row>
    <row r="18" spans="1:21" x14ac:dyDescent="0.15">
      <c r="A18" s="25">
        <v>8</v>
      </c>
      <c r="B18" s="10" t="s">
        <v>94</v>
      </c>
      <c r="C18" s="19">
        <v>0.159</v>
      </c>
      <c r="D18" s="19">
        <v>18</v>
      </c>
      <c r="E18" s="19">
        <f t="shared" si="4"/>
        <v>2.8620000000000001</v>
      </c>
      <c r="F18" s="19">
        <v>500</v>
      </c>
      <c r="G18" s="19">
        <f t="shared" si="5"/>
        <v>325000</v>
      </c>
      <c r="H18" s="19">
        <f t="shared" si="6"/>
        <v>0.4892307692307693</v>
      </c>
      <c r="I18" s="15">
        <f t="shared" si="7"/>
        <v>9000000</v>
      </c>
      <c r="J18" s="26">
        <v>3</v>
      </c>
      <c r="K18" s="19">
        <f t="shared" si="0"/>
        <v>30</v>
      </c>
      <c r="L18" s="19">
        <f t="shared" si="8"/>
        <v>61.32</v>
      </c>
      <c r="N18" s="19">
        <f t="shared" si="1"/>
        <v>15</v>
      </c>
      <c r="O18" s="19">
        <f t="shared" si="9"/>
        <v>30.66</v>
      </c>
      <c r="Q18" s="19">
        <f t="shared" si="2"/>
        <v>6</v>
      </c>
      <c r="R18" s="19">
        <f t="shared" si="9"/>
        <v>12.26</v>
      </c>
      <c r="T18" s="19">
        <f t="shared" si="3"/>
        <v>3</v>
      </c>
      <c r="U18" s="19">
        <f t="shared" si="10"/>
        <v>6.13</v>
      </c>
    </row>
    <row r="19" spans="1:21" x14ac:dyDescent="0.15">
      <c r="A19" s="25">
        <v>9</v>
      </c>
      <c r="B19" s="10" t="s">
        <v>95</v>
      </c>
      <c r="C19" s="19">
        <v>1.1299999999999999</v>
      </c>
      <c r="D19" s="19">
        <v>18</v>
      </c>
      <c r="E19" s="19">
        <f t="shared" si="4"/>
        <v>20.339999999999996</v>
      </c>
      <c r="F19" s="19">
        <v>500</v>
      </c>
      <c r="G19" s="19">
        <f t="shared" si="5"/>
        <v>325000</v>
      </c>
      <c r="H19" s="19">
        <f t="shared" si="6"/>
        <v>3.4769230769230766</v>
      </c>
      <c r="I19" s="15">
        <f t="shared" si="7"/>
        <v>24000000</v>
      </c>
      <c r="J19" s="26">
        <v>8</v>
      </c>
      <c r="K19" s="19">
        <f t="shared" si="0"/>
        <v>80</v>
      </c>
      <c r="L19" s="19">
        <f t="shared" si="8"/>
        <v>23.01</v>
      </c>
      <c r="N19" s="19">
        <f t="shared" si="1"/>
        <v>40</v>
      </c>
      <c r="O19" s="19">
        <f t="shared" si="9"/>
        <v>11.5</v>
      </c>
      <c r="Q19" s="19">
        <f t="shared" si="2"/>
        <v>16</v>
      </c>
      <c r="R19" s="19">
        <f t="shared" si="9"/>
        <v>4.5999999999999996</v>
      </c>
      <c r="T19" s="19">
        <f t="shared" si="3"/>
        <v>8</v>
      </c>
      <c r="U19" s="19">
        <f t="shared" si="10"/>
        <v>2.2999999999999998</v>
      </c>
    </row>
    <row r="20" spans="1:21" x14ac:dyDescent="0.15">
      <c r="A20" s="25">
        <v>10</v>
      </c>
      <c r="B20" s="10" t="s">
        <v>96</v>
      </c>
      <c r="C20" s="19">
        <v>0.61899999999999999</v>
      </c>
      <c r="D20" s="19">
        <v>18</v>
      </c>
      <c r="E20" s="19">
        <f t="shared" si="4"/>
        <v>11.141999999999999</v>
      </c>
      <c r="F20" s="19">
        <v>500</v>
      </c>
      <c r="G20" s="19">
        <f t="shared" si="5"/>
        <v>325000</v>
      </c>
      <c r="H20" s="19">
        <f>(C20/G20)*1000000</f>
        <v>1.9046153846153846</v>
      </c>
      <c r="I20" s="15">
        <f t="shared" si="7"/>
        <v>24000000</v>
      </c>
      <c r="J20" s="26">
        <v>8</v>
      </c>
      <c r="K20" s="19">
        <f t="shared" si="0"/>
        <v>80</v>
      </c>
      <c r="L20" s="19">
        <f t="shared" si="8"/>
        <v>42</v>
      </c>
      <c r="N20" s="19">
        <f t="shared" si="1"/>
        <v>40</v>
      </c>
      <c r="O20" s="19">
        <f t="shared" si="9"/>
        <v>21</v>
      </c>
      <c r="Q20" s="19">
        <f t="shared" si="2"/>
        <v>16</v>
      </c>
      <c r="R20" s="19">
        <f t="shared" si="9"/>
        <v>8.4</v>
      </c>
      <c r="T20" s="19">
        <f t="shared" si="3"/>
        <v>8</v>
      </c>
      <c r="U20" s="19">
        <f t="shared" si="10"/>
        <v>4.2</v>
      </c>
    </row>
    <row r="21" spans="1:21" x14ac:dyDescent="0.15">
      <c r="A21" s="25">
        <v>11</v>
      </c>
      <c r="B21" s="10" t="s">
        <v>97</v>
      </c>
      <c r="C21" s="19">
        <v>0.85199999999999998</v>
      </c>
      <c r="D21" s="19">
        <v>18</v>
      </c>
      <c r="E21" s="19">
        <f t="shared" si="4"/>
        <v>15.336</v>
      </c>
      <c r="F21" s="19">
        <v>500</v>
      </c>
      <c r="G21" s="19">
        <f t="shared" si="5"/>
        <v>325000</v>
      </c>
      <c r="H21" s="19">
        <f t="shared" ref="H21:H23" si="11">(C21/G21)*1000000</f>
        <v>2.6215384615384618</v>
      </c>
      <c r="I21" s="15">
        <f t="shared" si="7"/>
        <v>24000000</v>
      </c>
      <c r="J21" s="26">
        <v>8</v>
      </c>
      <c r="K21" s="19">
        <f t="shared" si="0"/>
        <v>80</v>
      </c>
      <c r="L21" s="19">
        <f t="shared" si="8"/>
        <v>30.52</v>
      </c>
      <c r="N21" s="19">
        <f t="shared" si="1"/>
        <v>40</v>
      </c>
      <c r="O21" s="19">
        <f t="shared" si="9"/>
        <v>15.26</v>
      </c>
      <c r="Q21" s="19">
        <f t="shared" si="2"/>
        <v>16</v>
      </c>
      <c r="R21" s="19">
        <f t="shared" si="9"/>
        <v>6.1</v>
      </c>
      <c r="T21" s="19">
        <f t="shared" si="3"/>
        <v>8</v>
      </c>
      <c r="U21" s="19">
        <f t="shared" si="10"/>
        <v>3.05</v>
      </c>
    </row>
    <row r="22" spans="1:21" x14ac:dyDescent="0.15">
      <c r="A22" s="25">
        <v>12</v>
      </c>
      <c r="B22" s="10" t="s">
        <v>98</v>
      </c>
      <c r="C22" s="19">
        <v>0.16900000000000001</v>
      </c>
      <c r="D22" s="19">
        <v>200</v>
      </c>
      <c r="E22" s="19">
        <f t="shared" si="4"/>
        <v>33.800000000000004</v>
      </c>
      <c r="F22" s="19">
        <v>500</v>
      </c>
      <c r="G22" s="19">
        <f t="shared" si="5"/>
        <v>325000</v>
      </c>
      <c r="H22" s="19">
        <f t="shared" si="11"/>
        <v>0.52</v>
      </c>
      <c r="I22" s="15">
        <f t="shared" si="7"/>
        <v>9000000</v>
      </c>
      <c r="J22" s="26">
        <v>3</v>
      </c>
      <c r="K22" s="19">
        <f t="shared" si="0"/>
        <v>30</v>
      </c>
      <c r="L22" s="19">
        <f t="shared" si="8"/>
        <v>57.69</v>
      </c>
      <c r="N22" s="19">
        <f t="shared" si="1"/>
        <v>15</v>
      </c>
      <c r="O22" s="19">
        <f t="shared" si="9"/>
        <v>28.85</v>
      </c>
      <c r="Q22" s="19">
        <f t="shared" si="2"/>
        <v>6</v>
      </c>
      <c r="R22" s="19">
        <f t="shared" si="9"/>
        <v>11.54</v>
      </c>
      <c r="T22" s="19">
        <f t="shared" si="3"/>
        <v>3</v>
      </c>
      <c r="U22" s="19">
        <f t="shared" si="10"/>
        <v>5.77</v>
      </c>
    </row>
    <row r="23" spans="1:21" x14ac:dyDescent="0.15">
      <c r="A23" s="27">
        <v>13</v>
      </c>
      <c r="B23" s="11" t="s">
        <v>99</v>
      </c>
      <c r="C23" s="28">
        <v>0.125</v>
      </c>
      <c r="D23" s="28">
        <v>200</v>
      </c>
      <c r="E23" s="28">
        <f t="shared" si="4"/>
        <v>25</v>
      </c>
      <c r="F23" s="28">
        <v>500</v>
      </c>
      <c r="G23" s="28">
        <f t="shared" si="5"/>
        <v>325000</v>
      </c>
      <c r="H23" s="28">
        <f t="shared" si="11"/>
        <v>0.38461538461538464</v>
      </c>
      <c r="I23" s="17">
        <f t="shared" si="7"/>
        <v>0</v>
      </c>
      <c r="J23" s="29">
        <v>0</v>
      </c>
      <c r="K23" s="28">
        <f t="shared" si="0"/>
        <v>0</v>
      </c>
      <c r="L23" s="28">
        <f t="shared" si="8"/>
        <v>0</v>
      </c>
      <c r="M23" s="28"/>
      <c r="N23" s="28">
        <f t="shared" si="1"/>
        <v>0</v>
      </c>
      <c r="O23" s="28">
        <f t="shared" si="9"/>
        <v>0</v>
      </c>
      <c r="P23" s="28"/>
      <c r="Q23" s="28">
        <f t="shared" si="2"/>
        <v>0</v>
      </c>
      <c r="R23" s="28">
        <f t="shared" si="9"/>
        <v>0</v>
      </c>
      <c r="S23" s="28"/>
      <c r="T23" s="28">
        <f t="shared" si="3"/>
        <v>0</v>
      </c>
      <c r="U23" s="28">
        <f t="shared" si="10"/>
        <v>0</v>
      </c>
    </row>
    <row r="26" spans="1:21" x14ac:dyDescent="0.15">
      <c r="H26" s="19" t="s">
        <v>63</v>
      </c>
      <c r="I26" s="19">
        <f>SUM(I11:I23)</f>
        <v>300000000</v>
      </c>
      <c r="J26" s="19">
        <f>SUM(J11:J23)</f>
        <v>100</v>
      </c>
      <c r="L26" s="19">
        <f>SUM(L11:L23)</f>
        <v>248.22</v>
      </c>
      <c r="O26" s="19">
        <f>SUM(O11:O23)</f>
        <v>124.1</v>
      </c>
      <c r="R26" s="19">
        <f>SUM(R11:R23)</f>
        <v>49.64</v>
      </c>
      <c r="U26" s="19">
        <f>SUM(U11:U23)</f>
        <v>24.81</v>
      </c>
    </row>
    <row r="28" spans="1:21" x14ac:dyDescent="0.15">
      <c r="H28" s="19" t="s">
        <v>78</v>
      </c>
      <c r="L28" s="30">
        <f>$I$8-L26</f>
        <v>-148.22</v>
      </c>
      <c r="O28" s="30">
        <f>$I$8-O26</f>
        <v>-24.099999999999994</v>
      </c>
      <c r="R28" s="30">
        <f>$I$8-R26</f>
        <v>50.36</v>
      </c>
      <c r="U28" s="30">
        <f>$I$8-U26</f>
        <v>75.19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Desired_Reads_Directions</vt:lpstr>
      <vt:lpstr>MiSeq_desired_Reads</vt:lpstr>
      <vt:lpstr>HiSeq_desired_Reads</vt:lpstr>
      <vt:lpstr>Percent_Run_Directions</vt:lpstr>
      <vt:lpstr>MiSeq_%run</vt:lpstr>
      <vt:lpstr>HiSeq_%run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Pierson</dc:creator>
  <cp:keywords/>
  <dc:description/>
  <cp:lastModifiedBy>Microsoft Office User</cp:lastModifiedBy>
  <cp:revision/>
  <dcterms:created xsi:type="dcterms:W3CDTF">2013-11-11T17:28:24Z</dcterms:created>
  <dcterms:modified xsi:type="dcterms:W3CDTF">2016-05-20T01:23:25Z</dcterms:modified>
  <cp:category/>
  <cp:contentStatus/>
</cp:coreProperties>
</file>